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harts/chart2.xml" ContentType="application/vnd.openxmlformats-officedocument.drawingml.chart+xml"/>
  <Override PartName="/xl/charts/style1.xml" ContentType="application/vnd.ms-office.chartstyle+xml"/>
  <Override PartName="/xl/charts/colors1.xml" ContentType="application/vnd.ms-office.chartcolorstyle+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mc:AlternateContent xmlns:mc="http://schemas.openxmlformats.org/markup-compatibility/2006">
    <mc:Choice Requires="x15">
      <x15ac:absPath xmlns:x15ac="http://schemas.microsoft.com/office/spreadsheetml/2010/11/ac" url="https://smartm.sharepoint.com/sites/ProductMarketing-CreeLED/Shared Documents/Tools/PCT/"/>
    </mc:Choice>
  </mc:AlternateContent>
  <xr:revisionPtr revIDLastSave="6" documentId="8_{8F56C518-1531-4CEC-A29C-EC5866067C99}" xr6:coauthVersionLast="47" xr6:coauthVersionMax="47" xr10:uidLastSave="{35D6EFE6-26D9-4E36-8516-40E1470469A8}"/>
  <bookViews>
    <workbookView xWindow="-120" yWindow="-120" windowWidth="29040" windowHeight="15720" tabRatio="774" xr2:uid="{00000000-000D-0000-FFFF-FFFF00000000}"/>
  </bookViews>
  <sheets>
    <sheet name="CHARACTERIZE" sheetId="13" r:id="rId1"/>
    <sheet name="EXPORT Graph" sheetId="33" r:id="rId2"/>
    <sheet name="EXPORT Table" sheetId="21" r:id="rId3"/>
    <sheet name="Advanced" sheetId="17" r:id="rId4"/>
    <sheet name="Bulk Table" sheetId="38" r:id="rId5"/>
    <sheet name="BTCalc" sheetId="37" state="hidden" r:id="rId6"/>
    <sheet name="Bulk Graph" sheetId="39" r:id="rId7"/>
    <sheet name="BGCalc1" sheetId="41" state="hidden" r:id="rId8"/>
    <sheet name="BGCalc2" sheetId="40" state="hidden" r:id="rId9"/>
    <sheet name="BGCalc3" sheetId="42" state="hidden" r:id="rId10"/>
    <sheet name="LicenseAgreement" sheetId="23" r:id="rId11"/>
    <sheet name="Models" sheetId="10" state="hidden" r:id="rId12"/>
    <sheet name="Lookups" sheetId="11" state="hidden" r:id="rId13"/>
    <sheet name="temp" sheetId="14" state="hidden" r:id="rId14"/>
    <sheet name="led1" sheetId="18" state="hidden" r:id="rId15"/>
    <sheet name="led2" sheetId="34" state="hidden" r:id="rId16"/>
    <sheet name="led3" sheetId="35" state="hidden" r:id="rId17"/>
  </sheets>
  <definedNames>
    <definedName name="_xlnm._FilterDatabase" localSheetId="11" hidden="1">Models!$A$1:$BT$932</definedName>
    <definedName name="FluxBins">Models!$S$7:$BU$932</definedName>
    <definedName name="FluxList1">temp!$D$3:$D$57</definedName>
    <definedName name="FluxList2">temp!$H$3:$H$57</definedName>
    <definedName name="FluxList3">temp!$L$3:$L$57</definedName>
    <definedName name="FluxLookup1">temp!$D$3:$E$57</definedName>
    <definedName name="FluxLookup2">temp!$H$3:$I$57</definedName>
    <definedName name="FluxLookup3">temp!$L$3:$M$57</definedName>
    <definedName name="ModelsData">Models!$A$7:$BU$932</definedName>
    <definedName name="NameIndexArray">Lookups!$D$4:$E$1502</definedName>
    <definedName name="_xlnm.Print_Area" localSheetId="1">'EXPORT Graph'!$C$1:$K$40</definedName>
    <definedName name="_xlnm.Print_Area" localSheetId="2">'EXPORT Table'!$A$1:$Q$38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R54" i="11" l="1"/>
  <c r="AR53" i="11"/>
  <c r="AR52" i="11"/>
  <c r="AR51" i="11"/>
  <c r="A7" i="39" l="1"/>
  <c r="A8" i="39"/>
  <c r="A9" i="39"/>
  <c r="A10" i="39"/>
  <c r="A11" i="39"/>
  <c r="A12" i="39"/>
  <c r="A13" i="39"/>
  <c r="A14" i="39"/>
  <c r="A15" i="39"/>
  <c r="A16" i="39"/>
  <c r="A17" i="39"/>
  <c r="A6" i="39"/>
  <c r="F1" i="42" l="1"/>
  <c r="H1" i="42" s="1"/>
  <c r="J1" i="42" s="1"/>
  <c r="L1" i="42" s="1"/>
  <c r="N1" i="42" s="1"/>
  <c r="P1" i="42" s="1"/>
  <c r="R1" i="42" s="1"/>
  <c r="T1" i="42" s="1"/>
  <c r="V1" i="42" s="1"/>
  <c r="X1" i="42" s="1"/>
  <c r="Z1" i="42" s="1"/>
  <c r="AB1" i="42" s="1"/>
  <c r="E1" i="42"/>
  <c r="G4" i="39"/>
  <c r="H35" i="39"/>
  <c r="AB2" i="42"/>
  <c r="Z2" i="42"/>
  <c r="X2" i="42"/>
  <c r="V2" i="42"/>
  <c r="T2" i="42"/>
  <c r="R2" i="42"/>
  <c r="P2" i="42"/>
  <c r="N2" i="42"/>
  <c r="L2" i="42"/>
  <c r="E5" i="41"/>
  <c r="B5" i="41" s="1"/>
  <c r="E6" i="41"/>
  <c r="B6" i="41" s="1"/>
  <c r="E7" i="41"/>
  <c r="B7" i="41" s="1"/>
  <c r="E8" i="41"/>
  <c r="B8" i="41" s="1"/>
  <c r="E9" i="41"/>
  <c r="B9" i="41" s="1"/>
  <c r="E10" i="41"/>
  <c r="B10" i="41" s="1"/>
  <c r="E11" i="41"/>
  <c r="B11" i="41" s="1"/>
  <c r="E12" i="41"/>
  <c r="B12" i="41" s="1"/>
  <c r="E13" i="41"/>
  <c r="B13" i="41" s="1"/>
  <c r="E14" i="41"/>
  <c r="B14" i="41" s="1"/>
  <c r="E15" i="41"/>
  <c r="B15" i="41" s="1"/>
  <c r="E16" i="41"/>
  <c r="B16" i="41" s="1"/>
  <c r="E17" i="41"/>
  <c r="B17" i="41" s="1"/>
  <c r="E18" i="41"/>
  <c r="B18" i="41" s="1"/>
  <c r="E19" i="41"/>
  <c r="B19" i="41" s="1"/>
  <c r="E20" i="41"/>
  <c r="B20" i="41" s="1"/>
  <c r="E21" i="41"/>
  <c r="B21" i="41" s="1"/>
  <c r="E22" i="41"/>
  <c r="B22" i="41" s="1"/>
  <c r="E23" i="41"/>
  <c r="B23" i="41" s="1"/>
  <c r="E24" i="41"/>
  <c r="B24" i="41" s="1"/>
  <c r="E25" i="41"/>
  <c r="B25" i="41" s="1"/>
  <c r="E26" i="41"/>
  <c r="B26" i="41" s="1"/>
  <c r="E27" i="41"/>
  <c r="B27" i="41" s="1"/>
  <c r="E28" i="41"/>
  <c r="B28" i="41" s="1"/>
  <c r="E4" i="41"/>
  <c r="B4" i="41" s="1"/>
  <c r="J2" i="42"/>
  <c r="H2" i="42"/>
  <c r="F2" i="42"/>
  <c r="C1" i="41"/>
  <c r="D1" i="41"/>
  <c r="B9" i="37"/>
  <c r="B13" i="37"/>
  <c r="B17" i="37"/>
  <c r="B21" i="37"/>
  <c r="B25" i="37"/>
  <c r="B29" i="37"/>
  <c r="B33" i="37"/>
  <c r="I5" i="37"/>
  <c r="B5" i="37" s="1"/>
  <c r="I6" i="37"/>
  <c r="B6" i="37" s="1"/>
  <c r="I7" i="37"/>
  <c r="B7" i="37" s="1"/>
  <c r="I8" i="37"/>
  <c r="B8" i="37" s="1"/>
  <c r="I9" i="37"/>
  <c r="I10" i="37"/>
  <c r="B10" i="37" s="1"/>
  <c r="I11" i="37"/>
  <c r="B11" i="37" s="1"/>
  <c r="I12" i="37"/>
  <c r="B12" i="37" s="1"/>
  <c r="I13" i="37"/>
  <c r="I14" i="37"/>
  <c r="B14" i="37" s="1"/>
  <c r="I15" i="37"/>
  <c r="B15" i="37" s="1"/>
  <c r="I16" i="37"/>
  <c r="B16" i="37" s="1"/>
  <c r="I17" i="37"/>
  <c r="I18" i="37"/>
  <c r="B18" i="37" s="1"/>
  <c r="I19" i="37"/>
  <c r="B19" i="37" s="1"/>
  <c r="I20" i="37"/>
  <c r="B20" i="37" s="1"/>
  <c r="I21" i="37"/>
  <c r="I22" i="37"/>
  <c r="B22" i="37" s="1"/>
  <c r="I23" i="37"/>
  <c r="B23" i="37" s="1"/>
  <c r="I24" i="37"/>
  <c r="B24" i="37" s="1"/>
  <c r="I25" i="37"/>
  <c r="I26" i="37"/>
  <c r="B26" i="37" s="1"/>
  <c r="I27" i="37"/>
  <c r="B27" i="37" s="1"/>
  <c r="I28" i="37"/>
  <c r="B28" i="37" s="1"/>
  <c r="I29" i="37"/>
  <c r="I30" i="37"/>
  <c r="B30" i="37" s="1"/>
  <c r="I31" i="37"/>
  <c r="B31" i="37" s="1"/>
  <c r="I32" i="37"/>
  <c r="B32" i="37" s="1"/>
  <c r="I33" i="37"/>
  <c r="I4" i="37"/>
  <c r="B4" i="37" s="1"/>
  <c r="G1" i="42" l="1"/>
  <c r="I1" i="42" s="1"/>
  <c r="K1" i="42" s="1"/>
  <c r="M1" i="42" s="1"/>
  <c r="O1" i="42" s="1"/>
  <c r="Q1" i="42" s="1"/>
  <c r="S1" i="42" s="1"/>
  <c r="U1" i="42" s="1"/>
  <c r="W1" i="42" s="1"/>
  <c r="Y1" i="42" s="1"/>
  <c r="AA1" i="42" s="1"/>
  <c r="Q257" i="40"/>
  <c r="Q613" i="40"/>
  <c r="Q609" i="40"/>
  <c r="Q605" i="40"/>
  <c r="Q601" i="40"/>
  <c r="Q597" i="40"/>
  <c r="Q593" i="40"/>
  <c r="Q589" i="40"/>
  <c r="Q585" i="40"/>
  <c r="Q581" i="40"/>
  <c r="Q577" i="40"/>
  <c r="Q573" i="40"/>
  <c r="Q569" i="40"/>
  <c r="Q565" i="40"/>
  <c r="Q560" i="40"/>
  <c r="Q556" i="40"/>
  <c r="Q552" i="40"/>
  <c r="Q548" i="40"/>
  <c r="Q544" i="40"/>
  <c r="Q540" i="40"/>
  <c r="Q536" i="40"/>
  <c r="Q532" i="40"/>
  <c r="Q528" i="40"/>
  <c r="Q524" i="40"/>
  <c r="Q520" i="40"/>
  <c r="Q516" i="40"/>
  <c r="Q511" i="40"/>
  <c r="Q507" i="40"/>
  <c r="Q503" i="40"/>
  <c r="Q499" i="40"/>
  <c r="Q495" i="40"/>
  <c r="Q491" i="40"/>
  <c r="Q487" i="40"/>
  <c r="Q483" i="40"/>
  <c r="Q479" i="40"/>
  <c r="Q475" i="40"/>
  <c r="Q471" i="40"/>
  <c r="Q467" i="40"/>
  <c r="Q463" i="40"/>
  <c r="Q458" i="40"/>
  <c r="Q454" i="40"/>
  <c r="Q450" i="40"/>
  <c r="Q446" i="40"/>
  <c r="Q442" i="40"/>
  <c r="Q438" i="40"/>
  <c r="Q434" i="40"/>
  <c r="Q430" i="40"/>
  <c r="Q426" i="40"/>
  <c r="Q422" i="40"/>
  <c r="Q418" i="40"/>
  <c r="Q414" i="40"/>
  <c r="Q409" i="40"/>
  <c r="Q405" i="40"/>
  <c r="Q401" i="40"/>
  <c r="Q397" i="40"/>
  <c r="Q393" i="40"/>
  <c r="Q389" i="40"/>
  <c r="Q385" i="40"/>
  <c r="Q381" i="40"/>
  <c r="Q377" i="40"/>
  <c r="Q373" i="40"/>
  <c r="Q369" i="40"/>
  <c r="Q365" i="40"/>
  <c r="Q361" i="40"/>
  <c r="Q356" i="40"/>
  <c r="Q352" i="40"/>
  <c r="Q348" i="40"/>
  <c r="Q344" i="40"/>
  <c r="Q340" i="40"/>
  <c r="Q336" i="40"/>
  <c r="Q332" i="40"/>
  <c r="Q328" i="40"/>
  <c r="Q324" i="40"/>
  <c r="Q320" i="40"/>
  <c r="Q316" i="40"/>
  <c r="Q312" i="40"/>
  <c r="Q307" i="40"/>
  <c r="Q303" i="40"/>
  <c r="Q299" i="40"/>
  <c r="Q295" i="40"/>
  <c r="Q291" i="40"/>
  <c r="Q287" i="40"/>
  <c r="Q283" i="40"/>
  <c r="Q279" i="40"/>
  <c r="Q612" i="40"/>
  <c r="Q608" i="40"/>
  <c r="Q604" i="40"/>
  <c r="Q600" i="40"/>
  <c r="Q596" i="40"/>
  <c r="Q592" i="40"/>
  <c r="Q588" i="40"/>
  <c r="Q584" i="40"/>
  <c r="Q580" i="40"/>
  <c r="Q576" i="40"/>
  <c r="Q572" i="40"/>
  <c r="Q568" i="40"/>
  <c r="Q564" i="40"/>
  <c r="Q563" i="40"/>
  <c r="Q559" i="40"/>
  <c r="Q555" i="40"/>
  <c r="Q551" i="40"/>
  <c r="Q547" i="40"/>
  <c r="Q543" i="40"/>
  <c r="Q539" i="40"/>
  <c r="Q535" i="40"/>
  <c r="Q531" i="40"/>
  <c r="Q527" i="40"/>
  <c r="Q523" i="40"/>
  <c r="Q519" i="40"/>
  <c r="Q515" i="40"/>
  <c r="Q510" i="40"/>
  <c r="Q506" i="40"/>
  <c r="Q502" i="40"/>
  <c r="Q498" i="40"/>
  <c r="Q494" i="40"/>
  <c r="Q490" i="40"/>
  <c r="Q486" i="40"/>
  <c r="Q482" i="40"/>
  <c r="Q478" i="40"/>
  <c r="Q474" i="40"/>
  <c r="Q470" i="40"/>
  <c r="Q466" i="40"/>
  <c r="Q462" i="40"/>
  <c r="Q461" i="40"/>
  <c r="Q457" i="40"/>
  <c r="Q453" i="40"/>
  <c r="Q449" i="40"/>
  <c r="Q445" i="40"/>
  <c r="Q441" i="40"/>
  <c r="Q437" i="40"/>
  <c r="Q433" i="40"/>
  <c r="Q429" i="40"/>
  <c r="Q425" i="40"/>
  <c r="Q421" i="40"/>
  <c r="Q417" i="40"/>
  <c r="Q413" i="40"/>
  <c r="Q408" i="40"/>
  <c r="Q404" i="40"/>
  <c r="Q400" i="40"/>
  <c r="Q396" i="40"/>
  <c r="Q392" i="40"/>
  <c r="Q388" i="40"/>
  <c r="Q384" i="40"/>
  <c r="Q380" i="40"/>
  <c r="Q376" i="40"/>
  <c r="Q372" i="40"/>
  <c r="Q368" i="40"/>
  <c r="Q364" i="40"/>
  <c r="Q360" i="40"/>
  <c r="Q359" i="40"/>
  <c r="Q355" i="40"/>
  <c r="Q351" i="40"/>
  <c r="Q347" i="40"/>
  <c r="Q343" i="40"/>
  <c r="Q339" i="40"/>
  <c r="Q335" i="40"/>
  <c r="Q331" i="40"/>
  <c r="Q327" i="40"/>
  <c r="Q323" i="40"/>
  <c r="Q319" i="40"/>
  <c r="Q315" i="40"/>
  <c r="Q311" i="40"/>
  <c r="Q306" i="40"/>
  <c r="Q302" i="40"/>
  <c r="Q298" i="40"/>
  <c r="Q294" i="40"/>
  <c r="Q290" i="40"/>
  <c r="Q286" i="40"/>
  <c r="Q282" i="40"/>
  <c r="Q611" i="40"/>
  <c r="Q603" i="40"/>
  <c r="Q595" i="40"/>
  <c r="Q587" i="40"/>
  <c r="Q579" i="40"/>
  <c r="Q571" i="40"/>
  <c r="Q561" i="40"/>
  <c r="Q553" i="40"/>
  <c r="Q545" i="40"/>
  <c r="Q537" i="40"/>
  <c r="Q529" i="40"/>
  <c r="Q521" i="40"/>
  <c r="Q513" i="40"/>
  <c r="Q512" i="40"/>
  <c r="Q504" i="40"/>
  <c r="Q496" i="40"/>
  <c r="Q488" i="40"/>
  <c r="Q480" i="40"/>
  <c r="Q472" i="40"/>
  <c r="Q464" i="40"/>
  <c r="Q460" i="40"/>
  <c r="Q452" i="40"/>
  <c r="Q444" i="40"/>
  <c r="Q436" i="40"/>
  <c r="Q428" i="40"/>
  <c r="Q420" i="40"/>
  <c r="Q412" i="40"/>
  <c r="Q403" i="40"/>
  <c r="Q395" i="40"/>
  <c r="Q387" i="40"/>
  <c r="Q379" i="40"/>
  <c r="Q371" i="40"/>
  <c r="Q363" i="40"/>
  <c r="Q353" i="40"/>
  <c r="Q345" i="40"/>
  <c r="Q337" i="40"/>
  <c r="Q329" i="40"/>
  <c r="Q321" i="40"/>
  <c r="Q313" i="40"/>
  <c r="Q304" i="40"/>
  <c r="Q296" i="40"/>
  <c r="Q288" i="40"/>
  <c r="Q280" i="40"/>
  <c r="Q275" i="40"/>
  <c r="Q271" i="40"/>
  <c r="Q267" i="40"/>
  <c r="Q263" i="40"/>
  <c r="Q259" i="40"/>
  <c r="Q214" i="40"/>
  <c r="Q150" i="40"/>
  <c r="Q86" i="40"/>
  <c r="Q35" i="40"/>
  <c r="Q610" i="40"/>
  <c r="Q602" i="40"/>
  <c r="Q594" i="40"/>
  <c r="Q586" i="40"/>
  <c r="Q578" i="40"/>
  <c r="Q570" i="40"/>
  <c r="Q558" i="40"/>
  <c r="Q550" i="40"/>
  <c r="Q542" i="40"/>
  <c r="Q534" i="40"/>
  <c r="Q526" i="40"/>
  <c r="Q518" i="40"/>
  <c r="Q509" i="40"/>
  <c r="Q501" i="40"/>
  <c r="Q493" i="40"/>
  <c r="Q485" i="40"/>
  <c r="Q477" i="40"/>
  <c r="Q469" i="40"/>
  <c r="Q459" i="40"/>
  <c r="Q451" i="40"/>
  <c r="Q443" i="40"/>
  <c r="Q435" i="40"/>
  <c r="Q427" i="40"/>
  <c r="Q419" i="40"/>
  <c r="Q411" i="40"/>
  <c r="Q410" i="40"/>
  <c r="Q402" i="40"/>
  <c r="Q394" i="40"/>
  <c r="Q386" i="40"/>
  <c r="Q378" i="40"/>
  <c r="Q370" i="40"/>
  <c r="Q362" i="40"/>
  <c r="Q358" i="40"/>
  <c r="Q614" i="40"/>
  <c r="Q598" i="40"/>
  <c r="Q582" i="40"/>
  <c r="Q566" i="40"/>
  <c r="Q562" i="40"/>
  <c r="Q546" i="40"/>
  <c r="Q530" i="40"/>
  <c r="Q514" i="40"/>
  <c r="Q508" i="40"/>
  <c r="Q492" i="40"/>
  <c r="Q476" i="40"/>
  <c r="Q455" i="40"/>
  <c r="Q439" i="40"/>
  <c r="Q423" i="40"/>
  <c r="Q399" i="40"/>
  <c r="Q383" i="40"/>
  <c r="Q367" i="40"/>
  <c r="Q349" i="40"/>
  <c r="Q338" i="40"/>
  <c r="Q326" i="40"/>
  <c r="Q317" i="40"/>
  <c r="Q305" i="40"/>
  <c r="Q293" i="40"/>
  <c r="Q284" i="40"/>
  <c r="Q276" i="40"/>
  <c r="Q270" i="40"/>
  <c r="Q265" i="40"/>
  <c r="Q260" i="40"/>
  <c r="Q198" i="40"/>
  <c r="Q118" i="40"/>
  <c r="Q19" i="40"/>
  <c r="Q607" i="40"/>
  <c r="Q591" i="40"/>
  <c r="Q575" i="40"/>
  <c r="Q557" i="40"/>
  <c r="Q541" i="40"/>
  <c r="Q525" i="40"/>
  <c r="Q505" i="40"/>
  <c r="Q489" i="40"/>
  <c r="Q473" i="40"/>
  <c r="Q448" i="40"/>
  <c r="Q432" i="40"/>
  <c r="Q416" i="40"/>
  <c r="Q398" i="40"/>
  <c r="Q382" i="40"/>
  <c r="Q366" i="40"/>
  <c r="Q357" i="40"/>
  <c r="Q346" i="40"/>
  <c r="Q334" i="40"/>
  <c r="Q325" i="40"/>
  <c r="Q314" i="40"/>
  <c r="Q301" i="40"/>
  <c r="Q292" i="40"/>
  <c r="Q281" i="40"/>
  <c r="Q274" i="40"/>
  <c r="Q269" i="40"/>
  <c r="Q264" i="40"/>
  <c r="Q258" i="40"/>
  <c r="Q182" i="40"/>
  <c r="Q102" i="40"/>
  <c r="Q51" i="40"/>
  <c r="Q606" i="40"/>
  <c r="Q590" i="40"/>
  <c r="Q574" i="40"/>
  <c r="Q554" i="40"/>
  <c r="Q538" i="40"/>
  <c r="Q522" i="40"/>
  <c r="Q500" i="40"/>
  <c r="Q484" i="40"/>
  <c r="Q468" i="40"/>
  <c r="Q447" i="40"/>
  <c r="Q431" i="40"/>
  <c r="Q415" i="40"/>
  <c r="Q407" i="40"/>
  <c r="Q391" i="40"/>
  <c r="Q375" i="40"/>
  <c r="Q354" i="40"/>
  <c r="Q342" i="40"/>
  <c r="Q333" i="40"/>
  <c r="Q322" i="40"/>
  <c r="Q310" i="40"/>
  <c r="Q300" i="40"/>
  <c r="Q289" i="40"/>
  <c r="Q278" i="40"/>
  <c r="Q273" i="40"/>
  <c r="Q134" i="40"/>
  <c r="Q261" i="40"/>
  <c r="Q272" i="40"/>
  <c r="Q308" i="40"/>
  <c r="Q309" i="40"/>
  <c r="Q350" i="40"/>
  <c r="Q374" i="40"/>
  <c r="Q456" i="40"/>
  <c r="Q465" i="40"/>
  <c r="Q549" i="40"/>
  <c r="Q567" i="40"/>
  <c r="Q166" i="40"/>
  <c r="Q262" i="40"/>
  <c r="Q277" i="40"/>
  <c r="Q318" i="40"/>
  <c r="Q390" i="40"/>
  <c r="Q481" i="40"/>
  <c r="Q583" i="40"/>
  <c r="Q54" i="40"/>
  <c r="Q230" i="40"/>
  <c r="Q266" i="40"/>
  <c r="Q285" i="40"/>
  <c r="Q330" i="40"/>
  <c r="Q406" i="40"/>
  <c r="Q424" i="40"/>
  <c r="Q497" i="40"/>
  <c r="Q517" i="40"/>
  <c r="Q599" i="40"/>
  <c r="Q70" i="40"/>
  <c r="Q246" i="40"/>
  <c r="Q268" i="40"/>
  <c r="Q297" i="40"/>
  <c r="Q341" i="40"/>
  <c r="Q440" i="40"/>
  <c r="Q533" i="40"/>
  <c r="Q46" i="40"/>
  <c r="Q14" i="40"/>
  <c r="Q75" i="40"/>
  <c r="Q107" i="40"/>
  <c r="Q123" i="40"/>
  <c r="Q139" i="40"/>
  <c r="Q155" i="40"/>
  <c r="Q171" i="40"/>
  <c r="Q203" i="40"/>
  <c r="Q219" i="40"/>
  <c r="Q235" i="40"/>
  <c r="Q251" i="40"/>
  <c r="Q78" i="40"/>
  <c r="Q30" i="40"/>
  <c r="Q59" i="40"/>
  <c r="Q91" i="40"/>
  <c r="Q187" i="40"/>
  <c r="Q250" i="40"/>
  <c r="Q43" i="40"/>
  <c r="Q27" i="40"/>
  <c r="Q11" i="40"/>
  <c r="Q62" i="40"/>
  <c r="Q94" i="40"/>
  <c r="Q110" i="40"/>
  <c r="Q126" i="40"/>
  <c r="Q142" i="40"/>
  <c r="Q158" i="40"/>
  <c r="Q174" i="40"/>
  <c r="Q190" i="40"/>
  <c r="Q206" i="40"/>
  <c r="Q222" i="40"/>
  <c r="Q238" i="40"/>
  <c r="Q254" i="40"/>
  <c r="Q3" i="40"/>
  <c r="Q38" i="40"/>
  <c r="Q22" i="40"/>
  <c r="Q6" i="40"/>
  <c r="Q67" i="40"/>
  <c r="Q83" i="40"/>
  <c r="Q99" i="40"/>
  <c r="Q115" i="40"/>
  <c r="Q131" i="40"/>
  <c r="Q147" i="40"/>
  <c r="Q163" i="40"/>
  <c r="Q179" i="40"/>
  <c r="Q195" i="40"/>
  <c r="Q211" i="40"/>
  <c r="Q227" i="40"/>
  <c r="Q243" i="40"/>
  <c r="Q50" i="40"/>
  <c r="Q42" i="40"/>
  <c r="Q34" i="40"/>
  <c r="Q26" i="40"/>
  <c r="Q18" i="40"/>
  <c r="Q10" i="40"/>
  <c r="Q55" i="40"/>
  <c r="Q63" i="40"/>
  <c r="Q71" i="40"/>
  <c r="Q79" i="40"/>
  <c r="Q87" i="40"/>
  <c r="Q95" i="40"/>
  <c r="Q103" i="40"/>
  <c r="Q111" i="40"/>
  <c r="Q119" i="40"/>
  <c r="Q127" i="40"/>
  <c r="Q135" i="40"/>
  <c r="Q143" i="40"/>
  <c r="Q151" i="40"/>
  <c r="Q159" i="40"/>
  <c r="Q167" i="40"/>
  <c r="Q175" i="40"/>
  <c r="Q183" i="40"/>
  <c r="Q191" i="40"/>
  <c r="Q199" i="40"/>
  <c r="Q207" i="40"/>
  <c r="Q215" i="40"/>
  <c r="Q223" i="40"/>
  <c r="Q231" i="40"/>
  <c r="Q239" i="40"/>
  <c r="Q247" i="40"/>
  <c r="Q255" i="40"/>
  <c r="Q47" i="40"/>
  <c r="Q39" i="40"/>
  <c r="Q31" i="40"/>
  <c r="Q23" i="40"/>
  <c r="Q15" i="40"/>
  <c r="Q7" i="40"/>
  <c r="Q58" i="40"/>
  <c r="Q66" i="40"/>
  <c r="Q74" i="40"/>
  <c r="Q82" i="40"/>
  <c r="Q90" i="40"/>
  <c r="Q98" i="40"/>
  <c r="Q106" i="40"/>
  <c r="Q114" i="40"/>
  <c r="Q122" i="40"/>
  <c r="Q130" i="40"/>
  <c r="Q138" i="40"/>
  <c r="Q146" i="40"/>
  <c r="Q154" i="40"/>
  <c r="Q162" i="40"/>
  <c r="Q170" i="40"/>
  <c r="Q178" i="40"/>
  <c r="Q186" i="40"/>
  <c r="Q194" i="40"/>
  <c r="Q202" i="40"/>
  <c r="Q210" i="40"/>
  <c r="Q218" i="40"/>
  <c r="Q226" i="40"/>
  <c r="Q234" i="40"/>
  <c r="Q242" i="40"/>
  <c r="Q53" i="40"/>
  <c r="Q49" i="40"/>
  <c r="Q45" i="40"/>
  <c r="Q41" i="40"/>
  <c r="Q37" i="40"/>
  <c r="Q33" i="40"/>
  <c r="Q29" i="40"/>
  <c r="Q25" i="40"/>
  <c r="Q21" i="40"/>
  <c r="Q17" i="40"/>
  <c r="Q13" i="40"/>
  <c r="Q9" i="40"/>
  <c r="Q5" i="40"/>
  <c r="Q56" i="40"/>
  <c r="Q60" i="40"/>
  <c r="Q64" i="40"/>
  <c r="Q68" i="40"/>
  <c r="Q72" i="40"/>
  <c r="Q76" i="40"/>
  <c r="Q80" i="40"/>
  <c r="Q84" i="40"/>
  <c r="Q88" i="40"/>
  <c r="Q92" i="40"/>
  <c r="Q96" i="40"/>
  <c r="Q100" i="40"/>
  <c r="Q104" i="40"/>
  <c r="Q108" i="40"/>
  <c r="Q112" i="40"/>
  <c r="Q116" i="40"/>
  <c r="Q120" i="40"/>
  <c r="Q124" i="40"/>
  <c r="Q128" i="40"/>
  <c r="Q132" i="40"/>
  <c r="Q136" i="40"/>
  <c r="Q140" i="40"/>
  <c r="Q144" i="40"/>
  <c r="Q148" i="40"/>
  <c r="Q152" i="40"/>
  <c r="Q156" i="40"/>
  <c r="Q160" i="40"/>
  <c r="Q164" i="40"/>
  <c r="Q168" i="40"/>
  <c r="Q172" i="40"/>
  <c r="Q176" i="40"/>
  <c r="Q180" i="40"/>
  <c r="Q184" i="40"/>
  <c r="Q188" i="40"/>
  <c r="Q192" i="40"/>
  <c r="Q196" i="40"/>
  <c r="Q200" i="40"/>
  <c r="Q204" i="40"/>
  <c r="Q208" i="40"/>
  <c r="Q212" i="40"/>
  <c r="Q216" i="40"/>
  <c r="Q220" i="40"/>
  <c r="Q224" i="40"/>
  <c r="Q228" i="40"/>
  <c r="Q232" i="40"/>
  <c r="Q236" i="40"/>
  <c r="Q240" i="40"/>
  <c r="Q244" i="40"/>
  <c r="Q248" i="40"/>
  <c r="Q252" i="40"/>
  <c r="Q256" i="40"/>
  <c r="Q52" i="40"/>
  <c r="Q48" i="40"/>
  <c r="Q44" i="40"/>
  <c r="Q40" i="40"/>
  <c r="Q36" i="40"/>
  <c r="Q32" i="40"/>
  <c r="Q28" i="40"/>
  <c r="Q24" i="40"/>
  <c r="Q20" i="40"/>
  <c r="Q16" i="40"/>
  <c r="Q12" i="40"/>
  <c r="Q8" i="40"/>
  <c r="Q4" i="40"/>
  <c r="Q57" i="40"/>
  <c r="Q61" i="40"/>
  <c r="Q65" i="40"/>
  <c r="Q69" i="40"/>
  <c r="Q73" i="40"/>
  <c r="Q77" i="40"/>
  <c r="Q81" i="40"/>
  <c r="Q85" i="40"/>
  <c r="Q89" i="40"/>
  <c r="Q93" i="40"/>
  <c r="Q97" i="40"/>
  <c r="Q101" i="40"/>
  <c r="Q105" i="40"/>
  <c r="Q109" i="40"/>
  <c r="Q113" i="40"/>
  <c r="Q117" i="40"/>
  <c r="Q121" i="40"/>
  <c r="Q125" i="40"/>
  <c r="Q129" i="40"/>
  <c r="Q133" i="40"/>
  <c r="Q137" i="40"/>
  <c r="Q141" i="40"/>
  <c r="Q145" i="40"/>
  <c r="Q149" i="40"/>
  <c r="Q153" i="40"/>
  <c r="Q157" i="40"/>
  <c r="Q161" i="40"/>
  <c r="Q165" i="40"/>
  <c r="Q169" i="40"/>
  <c r="Q173" i="40"/>
  <c r="Q177" i="40"/>
  <c r="Q181" i="40"/>
  <c r="Q185" i="40"/>
  <c r="Q189" i="40"/>
  <c r="Q193" i="40"/>
  <c r="Q197" i="40"/>
  <c r="Q201" i="40"/>
  <c r="Q205" i="40"/>
  <c r="Q209" i="40"/>
  <c r="Q213" i="40"/>
  <c r="Q217" i="40"/>
  <c r="Q221" i="40"/>
  <c r="Q225" i="40"/>
  <c r="Q229" i="40"/>
  <c r="Q233" i="40"/>
  <c r="Q237" i="40"/>
  <c r="Q241" i="40"/>
  <c r="Q245" i="40"/>
  <c r="Q249" i="40"/>
  <c r="Q253" i="40"/>
  <c r="C5" i="37"/>
  <c r="D5" i="37"/>
  <c r="C6" i="37"/>
  <c r="D6" i="37"/>
  <c r="C7" i="37"/>
  <c r="D7" i="37"/>
  <c r="C8" i="37"/>
  <c r="D8" i="37"/>
  <c r="C9" i="37"/>
  <c r="D9" i="37"/>
  <c r="C10" i="37"/>
  <c r="D10" i="37"/>
  <c r="C11" i="37"/>
  <c r="D11" i="37"/>
  <c r="C12" i="37"/>
  <c r="D12" i="37"/>
  <c r="C13" i="37"/>
  <c r="D13" i="37"/>
  <c r="C14" i="37"/>
  <c r="D14" i="37"/>
  <c r="C15" i="37"/>
  <c r="D15" i="37"/>
  <c r="C16" i="37"/>
  <c r="D16" i="37"/>
  <c r="C17" i="37"/>
  <c r="D17" i="37"/>
  <c r="C18" i="37"/>
  <c r="D18" i="37"/>
  <c r="C19" i="37"/>
  <c r="D19" i="37"/>
  <c r="C20" i="37"/>
  <c r="D20" i="37"/>
  <c r="C21" i="37"/>
  <c r="D21" i="37"/>
  <c r="C22" i="37"/>
  <c r="D22" i="37"/>
  <c r="C23" i="37"/>
  <c r="D23" i="37"/>
  <c r="C24" i="37"/>
  <c r="D24" i="37"/>
  <c r="C25" i="37"/>
  <c r="D25" i="37"/>
  <c r="C26" i="37"/>
  <c r="D26" i="37"/>
  <c r="C27" i="37"/>
  <c r="D27" i="37"/>
  <c r="C28" i="37"/>
  <c r="D28" i="37"/>
  <c r="C29" i="37"/>
  <c r="D29" i="37"/>
  <c r="C30" i="37"/>
  <c r="D30" i="37"/>
  <c r="C31" i="37"/>
  <c r="D31" i="37"/>
  <c r="C32" i="37"/>
  <c r="D32" i="37"/>
  <c r="C33" i="37"/>
  <c r="D33" i="37"/>
  <c r="D1" i="37"/>
  <c r="N5" i="38" s="1"/>
  <c r="D4" i="37"/>
  <c r="C4" i="37"/>
  <c r="U35" i="38"/>
  <c r="U34" i="38"/>
  <c r="U33" i="38"/>
  <c r="U32" i="38"/>
  <c r="U31" i="38"/>
  <c r="U30" i="38"/>
  <c r="U29" i="38"/>
  <c r="U28" i="38"/>
  <c r="U27" i="38"/>
  <c r="U26" i="38"/>
  <c r="U25" i="38"/>
  <c r="U24" i="38"/>
  <c r="U23" i="38"/>
  <c r="U22" i="38"/>
  <c r="U21" i="38"/>
  <c r="U20" i="38"/>
  <c r="U19" i="38"/>
  <c r="U18" i="38"/>
  <c r="U17" i="38"/>
  <c r="U16" i="38"/>
  <c r="U15" i="38"/>
  <c r="U14" i="38"/>
  <c r="U13" i="38"/>
  <c r="U12" i="38"/>
  <c r="U11" i="38"/>
  <c r="U10" i="38"/>
  <c r="U9" i="38"/>
  <c r="U8" i="38"/>
  <c r="U7" i="38"/>
  <c r="U6" i="38"/>
  <c r="A1205" i="11"/>
  <c r="A1206" i="11"/>
  <c r="A1207" i="11"/>
  <c r="A1208" i="11"/>
  <c r="A1209" i="11"/>
  <c r="A1210" i="11"/>
  <c r="A1211" i="11"/>
  <c r="A1212" i="11"/>
  <c r="A1213" i="11"/>
  <c r="A1214" i="11"/>
  <c r="A1215" i="11"/>
  <c r="A1216" i="11"/>
  <c r="A1217" i="11"/>
  <c r="A1218" i="11"/>
  <c r="A1219" i="11"/>
  <c r="A1220" i="11"/>
  <c r="A1221" i="11"/>
  <c r="A1222" i="11"/>
  <c r="A1223" i="11"/>
  <c r="A1224" i="11"/>
  <c r="A1225" i="11"/>
  <c r="A1226" i="11"/>
  <c r="A1227" i="11"/>
  <c r="A1228" i="11"/>
  <c r="A1229" i="11"/>
  <c r="A1230" i="11"/>
  <c r="A1231" i="11"/>
  <c r="A1232" i="11"/>
  <c r="A1233" i="11"/>
  <c r="A1234" i="11"/>
  <c r="A1235" i="11"/>
  <c r="A1236" i="11"/>
  <c r="A1237" i="11"/>
  <c r="A1238" i="11"/>
  <c r="A1239" i="11"/>
  <c r="A1240" i="11"/>
  <c r="A1241" i="11"/>
  <c r="A1242" i="11"/>
  <c r="A1243" i="11"/>
  <c r="A1244" i="11"/>
  <c r="A1245" i="11"/>
  <c r="A1246" i="11"/>
  <c r="A1247" i="11"/>
  <c r="A1248" i="11"/>
  <c r="A1249" i="11"/>
  <c r="A1250" i="11"/>
  <c r="A1251" i="11"/>
  <c r="A1252" i="11"/>
  <c r="A1253" i="11"/>
  <c r="A1254" i="11"/>
  <c r="A1255" i="11"/>
  <c r="A1256" i="11"/>
  <c r="A1257" i="11"/>
  <c r="A1258" i="11"/>
  <c r="A1259" i="11"/>
  <c r="A1260" i="11"/>
  <c r="A1261" i="11"/>
  <c r="A1262" i="11"/>
  <c r="A1263" i="11"/>
  <c r="A1264" i="11"/>
  <c r="A1265" i="11"/>
  <c r="A1266" i="11"/>
  <c r="A1267" i="11"/>
  <c r="A1268" i="11"/>
  <c r="A1269" i="11"/>
  <c r="A1270" i="11"/>
  <c r="A1271" i="11"/>
  <c r="A1272" i="11"/>
  <c r="A1273" i="11"/>
  <c r="A1274" i="11"/>
  <c r="A1275" i="11"/>
  <c r="A1276" i="11"/>
  <c r="A1277" i="11"/>
  <c r="A1278" i="11"/>
  <c r="A1279" i="11"/>
  <c r="A1280" i="11"/>
  <c r="A1281" i="11"/>
  <c r="A1282" i="11"/>
  <c r="A1283" i="11"/>
  <c r="A1284" i="11"/>
  <c r="A1285" i="11"/>
  <c r="A1286" i="11"/>
  <c r="A1287" i="11"/>
  <c r="A1288" i="11"/>
  <c r="A1289" i="11"/>
  <c r="A1290" i="11"/>
  <c r="A1291" i="11"/>
  <c r="A1292" i="11"/>
  <c r="A1293" i="11"/>
  <c r="A1294" i="11"/>
  <c r="A1295" i="11"/>
  <c r="A1296" i="11"/>
  <c r="A1297" i="11"/>
  <c r="A1298" i="11"/>
  <c r="A1299" i="11"/>
  <c r="A1300" i="11"/>
  <c r="A1301" i="11"/>
  <c r="A1302" i="11"/>
  <c r="A1303" i="11"/>
  <c r="A1304" i="11"/>
  <c r="A1305" i="11"/>
  <c r="A1306" i="11"/>
  <c r="A1307" i="11"/>
  <c r="A1308" i="11"/>
  <c r="A1309" i="11"/>
  <c r="A1310" i="11"/>
  <c r="A1311" i="11"/>
  <c r="A1312" i="11"/>
  <c r="A1313" i="11"/>
  <c r="A1314" i="11"/>
  <c r="A1315" i="11"/>
  <c r="A1316" i="11"/>
  <c r="A1317" i="11"/>
  <c r="A1318" i="11"/>
  <c r="A1319" i="11"/>
  <c r="A1320" i="11"/>
  <c r="A1321" i="11"/>
  <c r="A1322" i="11"/>
  <c r="A1323" i="11"/>
  <c r="A1324" i="11"/>
  <c r="A1325" i="11"/>
  <c r="A1326" i="11"/>
  <c r="A1327" i="11"/>
  <c r="A1328" i="11"/>
  <c r="A1329" i="11"/>
  <c r="A1330" i="11"/>
  <c r="A1331" i="11"/>
  <c r="A1332" i="11"/>
  <c r="A1333" i="11"/>
  <c r="A1334" i="11"/>
  <c r="A1335" i="11"/>
  <c r="A1336" i="11"/>
  <c r="A1337" i="11"/>
  <c r="A1338" i="11"/>
  <c r="A1339" i="11"/>
  <c r="A1340" i="11"/>
  <c r="A1341" i="11"/>
  <c r="A1342" i="11"/>
  <c r="A1343" i="11"/>
  <c r="A1344" i="11"/>
  <c r="A1345" i="11"/>
  <c r="A1346" i="11"/>
  <c r="A1347" i="11"/>
  <c r="A1348" i="11"/>
  <c r="A1349" i="11"/>
  <c r="A1350" i="11"/>
  <c r="A1351" i="11"/>
  <c r="A1352" i="11"/>
  <c r="A1353" i="11"/>
  <c r="A1354" i="11"/>
  <c r="A1355" i="11"/>
  <c r="A1356" i="11"/>
  <c r="A1357" i="11"/>
  <c r="A1358" i="11"/>
  <c r="A1359" i="11"/>
  <c r="A1360" i="11"/>
  <c r="A1361" i="11"/>
  <c r="A1362" i="11"/>
  <c r="A1363" i="11"/>
  <c r="A1364" i="11"/>
  <c r="A1365" i="11"/>
  <c r="A1366" i="11"/>
  <c r="A1367" i="11"/>
  <c r="A1368" i="11"/>
  <c r="A1369" i="11"/>
  <c r="A1370" i="11"/>
  <c r="A1371" i="11"/>
  <c r="A1372" i="11"/>
  <c r="A1373" i="11"/>
  <c r="A1374" i="11"/>
  <c r="A1375" i="11"/>
  <c r="A1376" i="11"/>
  <c r="A1377" i="11"/>
  <c r="A1378" i="11"/>
  <c r="A1379" i="11"/>
  <c r="A1380" i="11"/>
  <c r="A1381" i="11"/>
  <c r="A1382" i="11"/>
  <c r="A1383" i="11"/>
  <c r="A1384" i="11"/>
  <c r="A1385" i="11"/>
  <c r="A1386" i="11"/>
  <c r="A1387" i="11"/>
  <c r="A1388" i="11"/>
  <c r="A1389" i="11"/>
  <c r="A1390" i="11"/>
  <c r="A1391" i="11"/>
  <c r="A1392" i="11"/>
  <c r="A1393" i="11"/>
  <c r="A1394" i="11"/>
  <c r="A1395" i="11"/>
  <c r="A1396" i="11"/>
  <c r="A1397" i="11"/>
  <c r="A1398" i="11"/>
  <c r="A1399" i="11"/>
  <c r="A1400" i="11"/>
  <c r="A1401" i="11"/>
  <c r="A1402" i="11"/>
  <c r="A1403" i="11"/>
  <c r="A1404" i="11"/>
  <c r="A1405" i="11"/>
  <c r="A1406" i="11"/>
  <c r="A1407" i="11"/>
  <c r="A1408" i="11"/>
  <c r="A1409" i="11"/>
  <c r="A1410" i="11"/>
  <c r="A1411" i="11"/>
  <c r="A1412" i="11"/>
  <c r="A1413" i="11"/>
  <c r="A1414" i="11"/>
  <c r="A1415" i="11"/>
  <c r="A1416" i="11"/>
  <c r="A1417" i="11"/>
  <c r="A1418" i="11"/>
  <c r="A1419" i="11"/>
  <c r="A1420" i="11"/>
  <c r="A1421" i="11"/>
  <c r="A1422" i="11"/>
  <c r="A1423" i="11"/>
  <c r="A1424" i="11"/>
  <c r="A1425" i="11"/>
  <c r="A1426" i="11"/>
  <c r="A1427" i="11"/>
  <c r="A1428" i="11"/>
  <c r="A1429" i="11"/>
  <c r="A1430" i="11"/>
  <c r="A1431" i="11"/>
  <c r="A1432" i="11"/>
  <c r="A1433" i="11"/>
  <c r="A1434" i="11"/>
  <c r="A1435" i="11"/>
  <c r="A1436" i="11"/>
  <c r="A1437" i="11"/>
  <c r="A1438" i="11"/>
  <c r="A1439" i="11"/>
  <c r="A1440" i="11"/>
  <c r="A1441" i="11"/>
  <c r="A1442" i="11"/>
  <c r="A1443" i="11"/>
  <c r="A1444" i="11"/>
  <c r="A1445" i="11"/>
  <c r="A1446" i="11"/>
  <c r="A1447" i="11"/>
  <c r="A1448" i="11"/>
  <c r="A1449" i="11"/>
  <c r="A1450" i="11"/>
  <c r="A1451" i="11"/>
  <c r="A1452" i="11"/>
  <c r="A1453" i="11"/>
  <c r="A1454" i="11"/>
  <c r="A1455" i="11"/>
  <c r="A1456" i="11"/>
  <c r="A1457" i="11"/>
  <c r="A1458" i="11"/>
  <c r="A1459" i="11"/>
  <c r="A1460" i="11"/>
  <c r="A1461" i="11"/>
  <c r="A1462" i="11"/>
  <c r="A1463" i="11"/>
  <c r="A1464" i="11"/>
  <c r="A1465" i="11"/>
  <c r="A1466" i="11"/>
  <c r="A1467" i="11"/>
  <c r="A1468" i="11"/>
  <c r="A1469" i="11"/>
  <c r="A1470" i="11"/>
  <c r="A1471" i="11"/>
  <c r="A1472" i="11"/>
  <c r="A1473" i="11"/>
  <c r="A1474" i="11"/>
  <c r="A1475" i="11"/>
  <c r="A1476" i="11"/>
  <c r="A1477" i="11"/>
  <c r="A1478" i="11"/>
  <c r="A1479" i="11"/>
  <c r="A1480" i="11"/>
  <c r="A1481" i="11"/>
  <c r="A1482" i="11"/>
  <c r="A1483" i="11"/>
  <c r="A1484" i="11"/>
  <c r="A1485" i="11"/>
  <c r="A1486" i="11"/>
  <c r="A1487" i="11"/>
  <c r="A1488" i="11"/>
  <c r="A1489" i="11"/>
  <c r="A1490" i="11"/>
  <c r="A1491" i="11"/>
  <c r="A1492" i="11"/>
  <c r="A1493" i="11"/>
  <c r="A1494" i="11"/>
  <c r="A1495" i="11"/>
  <c r="A1496" i="11"/>
  <c r="A1497" i="11"/>
  <c r="A1498" i="11"/>
  <c r="A1499" i="11"/>
  <c r="A1500" i="11"/>
  <c r="A1501" i="11"/>
  <c r="A1502" i="11"/>
  <c r="A1203" i="11"/>
  <c r="A1204" i="11"/>
  <c r="AR47" i="11" l="1"/>
  <c r="AR45" i="11" l="1"/>
  <c r="AR26" i="11" l="1"/>
  <c r="T24" i="17" l="1"/>
  <c r="A1003" i="11" l="1"/>
  <c r="A1004" i="11"/>
  <c r="A1005" i="11"/>
  <c r="A1006" i="11"/>
  <c r="A1007" i="11"/>
  <c r="A1008" i="11"/>
  <c r="A1009" i="11"/>
  <c r="A1010" i="11"/>
  <c r="A1011" i="11"/>
  <c r="A1012" i="11"/>
  <c r="A1013" i="11"/>
  <c r="A1014" i="11"/>
  <c r="A1015" i="11"/>
  <c r="A1016" i="11"/>
  <c r="A1017" i="11"/>
  <c r="A1018" i="11"/>
  <c r="A1019" i="11"/>
  <c r="A1020" i="11"/>
  <c r="A1021" i="11"/>
  <c r="A1022" i="11"/>
  <c r="A1023" i="11"/>
  <c r="A1024" i="11"/>
  <c r="A1025" i="11"/>
  <c r="A1026" i="11"/>
  <c r="A1027" i="11"/>
  <c r="A1028" i="11"/>
  <c r="A1029" i="11"/>
  <c r="A1030" i="11"/>
  <c r="A1031" i="11"/>
  <c r="A1032" i="11"/>
  <c r="A1033" i="11"/>
  <c r="A1034" i="11"/>
  <c r="A1035" i="11"/>
  <c r="A1036" i="11"/>
  <c r="A1037" i="11"/>
  <c r="A1038" i="11"/>
  <c r="A1039" i="11"/>
  <c r="A1040" i="11"/>
  <c r="A1041" i="11"/>
  <c r="A1042" i="11"/>
  <c r="A1043" i="11"/>
  <c r="A1044" i="11"/>
  <c r="A1045" i="11"/>
  <c r="A1046" i="11"/>
  <c r="A1047" i="11"/>
  <c r="A1048" i="11"/>
  <c r="A1049" i="11"/>
  <c r="A1050" i="11"/>
  <c r="A1051" i="11"/>
  <c r="A1052" i="11"/>
  <c r="A1053" i="11"/>
  <c r="A1054" i="11"/>
  <c r="A1055" i="11"/>
  <c r="A1056" i="11"/>
  <c r="A1057" i="11"/>
  <c r="A1058" i="11"/>
  <c r="A1059" i="11"/>
  <c r="A1060" i="11"/>
  <c r="A1061" i="11"/>
  <c r="A1062" i="11"/>
  <c r="A1063" i="11"/>
  <c r="A1064" i="11"/>
  <c r="A1065" i="11"/>
  <c r="A1066" i="11"/>
  <c r="A1067" i="11"/>
  <c r="A1068" i="11"/>
  <c r="A1069" i="11"/>
  <c r="A1070" i="11"/>
  <c r="A1071" i="11"/>
  <c r="A1072" i="11"/>
  <c r="A1073" i="11"/>
  <c r="A1074" i="11"/>
  <c r="A1075" i="11"/>
  <c r="A1076" i="11"/>
  <c r="A1077" i="11"/>
  <c r="A1078" i="11"/>
  <c r="A1079" i="11"/>
  <c r="A1080" i="11"/>
  <c r="A1081" i="11"/>
  <c r="A1082" i="11"/>
  <c r="A1083" i="11"/>
  <c r="A1084" i="11"/>
  <c r="A1085" i="11"/>
  <c r="A1086" i="11"/>
  <c r="A1087" i="11"/>
  <c r="A1088" i="11"/>
  <c r="A1089" i="11"/>
  <c r="A1090" i="11"/>
  <c r="A1091" i="11"/>
  <c r="A1092" i="11"/>
  <c r="A1093" i="11"/>
  <c r="A1094" i="11"/>
  <c r="A1095" i="11"/>
  <c r="A1096" i="11"/>
  <c r="A1097" i="11"/>
  <c r="A1098" i="11"/>
  <c r="A1099" i="11"/>
  <c r="A1100" i="11"/>
  <c r="A1101" i="11"/>
  <c r="A1102" i="11"/>
  <c r="A1103" i="11"/>
  <c r="A1104" i="11"/>
  <c r="A1105" i="11"/>
  <c r="A1106" i="11"/>
  <c r="A1107" i="11"/>
  <c r="A1108" i="11"/>
  <c r="A1109" i="11"/>
  <c r="A1110" i="11"/>
  <c r="A1111" i="11"/>
  <c r="A1112" i="11"/>
  <c r="A1113" i="11"/>
  <c r="A1114" i="11"/>
  <c r="A1115" i="11"/>
  <c r="A1116" i="11"/>
  <c r="A1117" i="11"/>
  <c r="A1118" i="11"/>
  <c r="A1119" i="11"/>
  <c r="A1120" i="11"/>
  <c r="A1121" i="11"/>
  <c r="A1122" i="11"/>
  <c r="A1123" i="11"/>
  <c r="A1124" i="11"/>
  <c r="A1125" i="11"/>
  <c r="A1126" i="11"/>
  <c r="A1127" i="11"/>
  <c r="A1128" i="11"/>
  <c r="A1129" i="11"/>
  <c r="A1130" i="11"/>
  <c r="A1131" i="11"/>
  <c r="A1132" i="11"/>
  <c r="A1133" i="11"/>
  <c r="A1134" i="11"/>
  <c r="A1135" i="11"/>
  <c r="A1136" i="11"/>
  <c r="A1137" i="11"/>
  <c r="A1138" i="11"/>
  <c r="A1139" i="11"/>
  <c r="A1140" i="11"/>
  <c r="A1141" i="11"/>
  <c r="A1142" i="11"/>
  <c r="A1143" i="11"/>
  <c r="A1144" i="11"/>
  <c r="A1145" i="11"/>
  <c r="A1146" i="11"/>
  <c r="A1147" i="11"/>
  <c r="A1148" i="11"/>
  <c r="A1149" i="11"/>
  <c r="A1150" i="11"/>
  <c r="A1151" i="11"/>
  <c r="A1152" i="11"/>
  <c r="A1153" i="11"/>
  <c r="A1154" i="11"/>
  <c r="A1155" i="11"/>
  <c r="A1156" i="11"/>
  <c r="A1157" i="11"/>
  <c r="A1158" i="11"/>
  <c r="A1159" i="11"/>
  <c r="A1160" i="11"/>
  <c r="A1161" i="11"/>
  <c r="A1162" i="11"/>
  <c r="A1163" i="11"/>
  <c r="A1164" i="11"/>
  <c r="A1165" i="11"/>
  <c r="A1166" i="11"/>
  <c r="A1167" i="11"/>
  <c r="A1168" i="11"/>
  <c r="A1169" i="11"/>
  <c r="A1170" i="11"/>
  <c r="A1171" i="11"/>
  <c r="A1172" i="11"/>
  <c r="A1173" i="11"/>
  <c r="A1174" i="11"/>
  <c r="A1175" i="11"/>
  <c r="A1176" i="11"/>
  <c r="A1177" i="11"/>
  <c r="A1178" i="11"/>
  <c r="A1179" i="11"/>
  <c r="A1180" i="11"/>
  <c r="A1181" i="11"/>
  <c r="A1182" i="11"/>
  <c r="A1183" i="11"/>
  <c r="A1184" i="11"/>
  <c r="A1185" i="11"/>
  <c r="A1186" i="11"/>
  <c r="A1187" i="11"/>
  <c r="A1188" i="11"/>
  <c r="A1189" i="11"/>
  <c r="A1190" i="11"/>
  <c r="A1191" i="11"/>
  <c r="A1192" i="11"/>
  <c r="A1193" i="11"/>
  <c r="A1194" i="11"/>
  <c r="A1195" i="11"/>
  <c r="A1196" i="11"/>
  <c r="A1197" i="11"/>
  <c r="A1198" i="11"/>
  <c r="A1199" i="11"/>
  <c r="A1200" i="11"/>
  <c r="A1201" i="11"/>
  <c r="A1202" i="11"/>
  <c r="AR17" i="11" l="1"/>
  <c r="AR18" i="11"/>
  <c r="AR19" i="11"/>
  <c r="AQ17" i="11"/>
  <c r="AQ18" i="11"/>
  <c r="AN14" i="11"/>
  <c r="AO14" i="11"/>
  <c r="AP14" i="11"/>
  <c r="AN15" i="11"/>
  <c r="AO15" i="11"/>
  <c r="AP15" i="11"/>
  <c r="AN16" i="11"/>
  <c r="AO16" i="11"/>
  <c r="AP16" i="11"/>
  <c r="AM15" i="11"/>
  <c r="AM16" i="11"/>
  <c r="AM14" i="11"/>
  <c r="AX4" i="11" l="1"/>
  <c r="AW4" i="11"/>
  <c r="AV4" i="11"/>
  <c r="AU4" i="11"/>
  <c r="AX3" i="11"/>
  <c r="AW3" i="11"/>
  <c r="AV3" i="11"/>
  <c r="AU3" i="11"/>
  <c r="AY3" i="11" s="1"/>
  <c r="AX2" i="11"/>
  <c r="AW2" i="11"/>
  <c r="AV2" i="11"/>
  <c r="AU2" i="11"/>
  <c r="AT4" i="11"/>
  <c r="AT3" i="11"/>
  <c r="AT2" i="11"/>
  <c r="AG4" i="11"/>
  <c r="AG3" i="11"/>
  <c r="AG2" i="11"/>
  <c r="AR25" i="11"/>
  <c r="T3" i="14" l="1"/>
  <c r="T4" i="14"/>
  <c r="T5" i="14"/>
  <c r="T2" i="14"/>
  <c r="U3" i="14"/>
  <c r="U4" i="14"/>
  <c r="U5" i="14"/>
  <c r="U2" i="14"/>
  <c r="V3" i="14"/>
  <c r="V5" i="14"/>
  <c r="V4" i="14"/>
  <c r="V2" i="14"/>
  <c r="AZ2" i="11"/>
  <c r="AZ4" i="11"/>
  <c r="AZ3" i="11"/>
  <c r="AY4" i="11"/>
  <c r="AY2" i="11"/>
  <c r="AR24" i="11" l="1"/>
  <c r="AQ24" i="11"/>
  <c r="AR23" i="11"/>
  <c r="AQ23" i="11"/>
  <c r="AR22" i="11"/>
  <c r="AQ22" i="11"/>
  <c r="AR21" i="11"/>
  <c r="AQ21" i="11"/>
  <c r="AR20" i="11"/>
  <c r="AQ20" i="11"/>
  <c r="AQ19" i="11"/>
  <c r="AR13" i="11"/>
  <c r="AR16" i="11" s="1"/>
  <c r="AQ13" i="11"/>
  <c r="AQ16" i="11" s="1"/>
  <c r="AR12" i="11"/>
  <c r="AR15" i="11" s="1"/>
  <c r="AQ12" i="11"/>
  <c r="AQ15" i="11" s="1"/>
  <c r="AR11" i="11"/>
  <c r="AR14" i="11" s="1"/>
  <c r="AQ11" i="11"/>
  <c r="AQ14" i="11" s="1"/>
  <c r="AR10" i="11"/>
  <c r="AQ10" i="11"/>
  <c r="AR9" i="11"/>
  <c r="AQ9" i="11"/>
  <c r="AR8" i="11"/>
  <c r="AQ8" i="11"/>
  <c r="AR7" i="11"/>
  <c r="AQ7" i="11"/>
  <c r="AR6" i="11"/>
  <c r="AQ6" i="11"/>
  <c r="AR5" i="11"/>
  <c r="AQ5" i="11"/>
  <c r="AR4" i="11"/>
  <c r="AQ4" i="11"/>
  <c r="AR3" i="11" l="1"/>
  <c r="AR2" i="11"/>
  <c r="AQ3" i="11"/>
  <c r="AH3" i="11" l="1"/>
  <c r="P10" i="17" s="1"/>
  <c r="B18" i="34" s="1"/>
  <c r="AH2" i="11"/>
  <c r="L10" i="17" s="1"/>
  <c r="AH4" i="11"/>
  <c r="T10" i="17" s="1"/>
  <c r="B18" i="35" s="1"/>
  <c r="AQ2" i="11"/>
  <c r="T3" i="17"/>
  <c r="P3" i="17"/>
  <c r="L3" i="17"/>
  <c r="P10" i="14"/>
  <c r="Q10" i="14" s="1"/>
  <c r="R5" i="14" s="1"/>
  <c r="P9" i="14"/>
  <c r="Q9" i="14" s="1"/>
  <c r="R4" i="14" s="1"/>
  <c r="P8" i="14"/>
  <c r="Q8" i="14" s="1"/>
  <c r="R3" i="14" s="1"/>
  <c r="D2" i="13"/>
  <c r="E2" i="13"/>
  <c r="F2" i="13"/>
  <c r="C2" i="13"/>
  <c r="AH4" i="14"/>
  <c r="AI4" i="14" s="1"/>
  <c r="AH3" i="14"/>
  <c r="AI3" i="14" s="1"/>
  <c r="B18" i="18" l="1"/>
  <c r="AI3" i="11"/>
  <c r="P11" i="17" s="1"/>
  <c r="B17" i="34" s="1"/>
  <c r="AI2" i="11"/>
  <c r="L11" i="17" s="1"/>
  <c r="AI4" i="11"/>
  <c r="T11" i="17" s="1"/>
  <c r="B17" i="35" s="1"/>
  <c r="D5" i="21"/>
  <c r="G4" i="33"/>
  <c r="I5" i="21"/>
  <c r="G5" i="33"/>
  <c r="N5" i="21"/>
  <c r="G6" i="33"/>
  <c r="Q3" i="14"/>
  <c r="Q5" i="14"/>
  <c r="Q4" i="14"/>
  <c r="B10" i="35"/>
  <c r="B9" i="35"/>
  <c r="B8" i="35"/>
  <c r="B7" i="35"/>
  <c r="B6" i="35"/>
  <c r="B5" i="35" s="1"/>
  <c r="B14" i="35"/>
  <c r="B13" i="35"/>
  <c r="B12" i="35"/>
  <c r="B10" i="34"/>
  <c r="B9" i="34"/>
  <c r="B8" i="34"/>
  <c r="B7" i="34"/>
  <c r="B6" i="34"/>
  <c r="B5" i="34" s="1"/>
  <c r="B14" i="34"/>
  <c r="B13" i="34"/>
  <c r="B12" i="34"/>
  <c r="B10" i="18"/>
  <c r="B17" i="18" l="1"/>
  <c r="F6" i="33"/>
  <c r="T4" i="17" s="1"/>
  <c r="N4" i="21"/>
  <c r="I4" i="21"/>
  <c r="F5" i="33"/>
  <c r="P4" i="17" s="1"/>
  <c r="D4" i="21"/>
  <c r="F4" i="33"/>
  <c r="L4" i="17" s="1"/>
  <c r="B14" i="18"/>
  <c r="B13" i="18"/>
  <c r="B12" i="18"/>
  <c r="J6" i="33" l="1"/>
  <c r="J5" i="33"/>
  <c r="J4" i="33"/>
  <c r="A603" i="11" l="1"/>
  <c r="A604" i="11"/>
  <c r="A605" i="11"/>
  <c r="A606" i="11"/>
  <c r="A607" i="11"/>
  <c r="A608" i="11"/>
  <c r="A609" i="11"/>
  <c r="A610" i="11"/>
  <c r="A611" i="11"/>
  <c r="A612" i="11"/>
  <c r="A613" i="11"/>
  <c r="A614" i="11"/>
  <c r="A615" i="11"/>
  <c r="A616" i="11"/>
  <c r="A617" i="11"/>
  <c r="A618" i="11"/>
  <c r="A619" i="11"/>
  <c r="A620" i="11"/>
  <c r="A621" i="11"/>
  <c r="A622" i="11"/>
  <c r="A623" i="11"/>
  <c r="A624" i="11"/>
  <c r="A625" i="11"/>
  <c r="A626" i="11"/>
  <c r="A627" i="11"/>
  <c r="A628" i="11"/>
  <c r="A629" i="11"/>
  <c r="A630" i="11"/>
  <c r="A631" i="11"/>
  <c r="A632" i="11"/>
  <c r="A633" i="11"/>
  <c r="A634" i="11"/>
  <c r="A635" i="11"/>
  <c r="A636" i="11"/>
  <c r="A637" i="11"/>
  <c r="A638" i="11"/>
  <c r="A639" i="11"/>
  <c r="A640" i="11"/>
  <c r="A641" i="11"/>
  <c r="A642" i="11"/>
  <c r="A643" i="11"/>
  <c r="A644" i="11"/>
  <c r="A645" i="11"/>
  <c r="A646" i="11"/>
  <c r="A647" i="11"/>
  <c r="A648" i="11"/>
  <c r="A649" i="11"/>
  <c r="A650" i="11"/>
  <c r="A651" i="11"/>
  <c r="A652" i="11"/>
  <c r="A653" i="11"/>
  <c r="A654" i="11"/>
  <c r="A655" i="11"/>
  <c r="A656" i="11"/>
  <c r="A657" i="11"/>
  <c r="A658" i="11"/>
  <c r="A659" i="11"/>
  <c r="A660" i="11"/>
  <c r="A661" i="11"/>
  <c r="A662" i="11"/>
  <c r="A663" i="11"/>
  <c r="A664" i="11"/>
  <c r="A665" i="11"/>
  <c r="A666" i="11"/>
  <c r="A667" i="11"/>
  <c r="A668" i="11"/>
  <c r="A669" i="11"/>
  <c r="A670" i="11"/>
  <c r="A671" i="11"/>
  <c r="A672" i="11"/>
  <c r="A673" i="11"/>
  <c r="A674" i="11"/>
  <c r="A675" i="11"/>
  <c r="A676" i="11"/>
  <c r="A677" i="11"/>
  <c r="A678" i="11"/>
  <c r="A679" i="11"/>
  <c r="A680" i="11"/>
  <c r="A681" i="11"/>
  <c r="A682" i="11"/>
  <c r="A683" i="11"/>
  <c r="A684" i="11"/>
  <c r="A685" i="11"/>
  <c r="A686" i="11"/>
  <c r="A687" i="11"/>
  <c r="A688" i="11"/>
  <c r="A689" i="11"/>
  <c r="A690" i="11"/>
  <c r="A691" i="11"/>
  <c r="A692" i="11"/>
  <c r="A693" i="11"/>
  <c r="A694" i="11"/>
  <c r="A695" i="11"/>
  <c r="A696" i="11"/>
  <c r="A697" i="11"/>
  <c r="A698" i="11"/>
  <c r="A699" i="11"/>
  <c r="A700" i="11"/>
  <c r="A701" i="11"/>
  <c r="A702" i="11"/>
  <c r="A703" i="11"/>
  <c r="A704" i="11"/>
  <c r="A705" i="11"/>
  <c r="A706" i="11"/>
  <c r="A707" i="11"/>
  <c r="A708" i="11"/>
  <c r="A709" i="11"/>
  <c r="A710" i="11"/>
  <c r="A711" i="11"/>
  <c r="A712" i="11"/>
  <c r="A713" i="11"/>
  <c r="A714" i="11"/>
  <c r="A715" i="11"/>
  <c r="A716" i="11"/>
  <c r="A717" i="11"/>
  <c r="A718" i="11"/>
  <c r="A719" i="11"/>
  <c r="A720" i="11"/>
  <c r="A721" i="11"/>
  <c r="A722" i="11"/>
  <c r="A723" i="11"/>
  <c r="A724" i="11"/>
  <c r="A725" i="11"/>
  <c r="A726" i="11"/>
  <c r="A727" i="11"/>
  <c r="A728" i="11"/>
  <c r="A729" i="11"/>
  <c r="A730" i="11"/>
  <c r="A731" i="11"/>
  <c r="A732" i="11"/>
  <c r="A733" i="11"/>
  <c r="A734" i="11"/>
  <c r="A735" i="11"/>
  <c r="A736" i="11"/>
  <c r="A737" i="11"/>
  <c r="A738" i="11"/>
  <c r="A739" i="11"/>
  <c r="A740" i="11"/>
  <c r="A741" i="11"/>
  <c r="A742" i="11"/>
  <c r="A743" i="11"/>
  <c r="A744" i="11"/>
  <c r="A745" i="11"/>
  <c r="A746" i="11"/>
  <c r="A747" i="11"/>
  <c r="A748" i="11"/>
  <c r="A749" i="11"/>
  <c r="A750" i="11"/>
  <c r="A751" i="11"/>
  <c r="A752" i="11"/>
  <c r="A753" i="11"/>
  <c r="A754" i="11"/>
  <c r="A755" i="11"/>
  <c r="A756" i="11"/>
  <c r="A757" i="11"/>
  <c r="A758" i="11"/>
  <c r="A759" i="11"/>
  <c r="A760" i="11"/>
  <c r="A761" i="11"/>
  <c r="A762" i="11"/>
  <c r="A763" i="11"/>
  <c r="A764" i="11"/>
  <c r="A765" i="11"/>
  <c r="A766" i="11"/>
  <c r="A767" i="11"/>
  <c r="A768" i="11"/>
  <c r="A769" i="11"/>
  <c r="A770" i="11"/>
  <c r="A771" i="11"/>
  <c r="A772" i="11"/>
  <c r="A773" i="11"/>
  <c r="A774" i="11"/>
  <c r="A775" i="11"/>
  <c r="A776" i="11"/>
  <c r="A777" i="11"/>
  <c r="A778" i="11"/>
  <c r="A779" i="11"/>
  <c r="A780" i="11"/>
  <c r="A781" i="11"/>
  <c r="A782" i="11"/>
  <c r="A783" i="11"/>
  <c r="A784" i="11"/>
  <c r="A785" i="11"/>
  <c r="A786" i="11"/>
  <c r="A787" i="11"/>
  <c r="A788" i="11"/>
  <c r="A789" i="11"/>
  <c r="A790" i="11"/>
  <c r="A791" i="11"/>
  <c r="A792" i="11"/>
  <c r="A793" i="11"/>
  <c r="A794" i="11"/>
  <c r="A795" i="11"/>
  <c r="A796" i="11"/>
  <c r="A797" i="11"/>
  <c r="A798" i="11"/>
  <c r="A799" i="11"/>
  <c r="A800" i="11"/>
  <c r="A801" i="11"/>
  <c r="A802" i="11"/>
  <c r="A803" i="11"/>
  <c r="A804" i="11"/>
  <c r="A805" i="11"/>
  <c r="A806" i="11"/>
  <c r="A807" i="11"/>
  <c r="A808" i="11"/>
  <c r="A809" i="11"/>
  <c r="A810" i="11"/>
  <c r="A811" i="11"/>
  <c r="A812" i="11"/>
  <c r="A813" i="11"/>
  <c r="A814" i="11"/>
  <c r="A815" i="11"/>
  <c r="A816" i="11"/>
  <c r="A817" i="11"/>
  <c r="A818" i="11"/>
  <c r="A819" i="11"/>
  <c r="A820" i="11"/>
  <c r="A821" i="11"/>
  <c r="A822" i="11"/>
  <c r="A823" i="11"/>
  <c r="A824" i="11"/>
  <c r="A825" i="11"/>
  <c r="A826" i="11"/>
  <c r="A827" i="11"/>
  <c r="A828" i="11"/>
  <c r="A829" i="11"/>
  <c r="A830" i="11"/>
  <c r="A831" i="11"/>
  <c r="A832" i="11"/>
  <c r="A833" i="11"/>
  <c r="A834" i="11"/>
  <c r="A835" i="11"/>
  <c r="A836" i="11"/>
  <c r="A837" i="11"/>
  <c r="A838" i="11"/>
  <c r="A839" i="11"/>
  <c r="A840" i="11"/>
  <c r="A841" i="11"/>
  <c r="A842" i="11"/>
  <c r="A843" i="11"/>
  <c r="A844" i="11"/>
  <c r="A845" i="11"/>
  <c r="A846" i="11"/>
  <c r="A847" i="11"/>
  <c r="A848" i="11"/>
  <c r="A849" i="11"/>
  <c r="A850" i="11"/>
  <c r="A851" i="11"/>
  <c r="A852" i="11"/>
  <c r="A853" i="11"/>
  <c r="A854" i="11"/>
  <c r="A855" i="11"/>
  <c r="A856" i="11"/>
  <c r="A857" i="11"/>
  <c r="A858" i="11"/>
  <c r="A859" i="11"/>
  <c r="A860" i="11"/>
  <c r="A861" i="11"/>
  <c r="A862" i="11"/>
  <c r="A863" i="11"/>
  <c r="A864" i="11"/>
  <c r="A865" i="11"/>
  <c r="A866" i="11"/>
  <c r="A867" i="11"/>
  <c r="A868" i="11"/>
  <c r="A869" i="11"/>
  <c r="A870" i="11"/>
  <c r="A871" i="11"/>
  <c r="A872" i="11"/>
  <c r="A873" i="11"/>
  <c r="A874" i="11"/>
  <c r="A875" i="11"/>
  <c r="A876" i="11"/>
  <c r="A877" i="11"/>
  <c r="A878" i="11"/>
  <c r="A879" i="11"/>
  <c r="A880" i="11"/>
  <c r="A881" i="11"/>
  <c r="A882" i="11"/>
  <c r="A883" i="11"/>
  <c r="A884" i="11"/>
  <c r="A885" i="11"/>
  <c r="A886" i="11"/>
  <c r="A887" i="11"/>
  <c r="A888" i="11"/>
  <c r="A889" i="11"/>
  <c r="A890" i="11"/>
  <c r="A891" i="11"/>
  <c r="A892" i="11"/>
  <c r="A893" i="11"/>
  <c r="A894" i="11"/>
  <c r="A895" i="11"/>
  <c r="A896" i="11"/>
  <c r="A897" i="11"/>
  <c r="A898" i="11"/>
  <c r="A899" i="11"/>
  <c r="A900" i="11"/>
  <c r="A901" i="11"/>
  <c r="A902" i="11"/>
  <c r="A903" i="11"/>
  <c r="A904" i="11"/>
  <c r="A905" i="11"/>
  <c r="A906" i="11"/>
  <c r="A907" i="11"/>
  <c r="A908" i="11"/>
  <c r="A909" i="11"/>
  <c r="A910" i="11"/>
  <c r="A911" i="11"/>
  <c r="A912" i="11"/>
  <c r="A913" i="11"/>
  <c r="A914" i="11"/>
  <c r="A915" i="11"/>
  <c r="A916" i="11"/>
  <c r="A917" i="11"/>
  <c r="A918" i="11"/>
  <c r="A919" i="11"/>
  <c r="A920" i="11"/>
  <c r="A921" i="11"/>
  <c r="A922" i="11"/>
  <c r="A923" i="11"/>
  <c r="A924" i="11"/>
  <c r="A925" i="11"/>
  <c r="A926" i="11"/>
  <c r="A927" i="11"/>
  <c r="A928" i="11"/>
  <c r="A929" i="11"/>
  <c r="A930" i="11"/>
  <c r="A931" i="11"/>
  <c r="A932" i="11"/>
  <c r="A933" i="11"/>
  <c r="A934" i="11"/>
  <c r="A935" i="11"/>
  <c r="A936" i="11"/>
  <c r="A937" i="11"/>
  <c r="A938" i="11"/>
  <c r="A939" i="11"/>
  <c r="A940" i="11"/>
  <c r="A941" i="11"/>
  <c r="A942" i="11"/>
  <c r="A943" i="11"/>
  <c r="A944" i="11"/>
  <c r="A945" i="11"/>
  <c r="A946" i="11"/>
  <c r="A947" i="11"/>
  <c r="A948" i="11"/>
  <c r="A949" i="11"/>
  <c r="A950" i="11"/>
  <c r="A951" i="11"/>
  <c r="A952" i="11"/>
  <c r="A953" i="11"/>
  <c r="A954" i="11"/>
  <c r="A955" i="11"/>
  <c r="A956" i="11"/>
  <c r="A957" i="11"/>
  <c r="A958" i="11"/>
  <c r="A959" i="11"/>
  <c r="A960" i="11"/>
  <c r="A961" i="11"/>
  <c r="A962" i="11"/>
  <c r="A963" i="11"/>
  <c r="A964" i="11"/>
  <c r="A965" i="11"/>
  <c r="A966" i="11"/>
  <c r="A967" i="11"/>
  <c r="A968" i="11"/>
  <c r="A969" i="11"/>
  <c r="A970" i="11"/>
  <c r="A971" i="11"/>
  <c r="A972" i="11"/>
  <c r="A973" i="11"/>
  <c r="A974" i="11"/>
  <c r="A975" i="11"/>
  <c r="A976" i="11"/>
  <c r="A977" i="11"/>
  <c r="A978" i="11"/>
  <c r="A979" i="11"/>
  <c r="A980" i="11"/>
  <c r="A981" i="11"/>
  <c r="A982" i="11"/>
  <c r="A983" i="11"/>
  <c r="A984" i="11"/>
  <c r="A985" i="11"/>
  <c r="A986" i="11"/>
  <c r="A987" i="11"/>
  <c r="A988" i="11"/>
  <c r="A989" i="11"/>
  <c r="A990" i="11"/>
  <c r="A991" i="11"/>
  <c r="A992" i="11"/>
  <c r="A993" i="11"/>
  <c r="A994" i="11"/>
  <c r="A995" i="11"/>
  <c r="A996" i="11"/>
  <c r="A997" i="11"/>
  <c r="A998" i="11"/>
  <c r="A999" i="11"/>
  <c r="A1000" i="11"/>
  <c r="A1001" i="11"/>
  <c r="A1002" i="11"/>
  <c r="A503" i="11" l="1"/>
  <c r="A504" i="11"/>
  <c r="A505" i="11"/>
  <c r="A506" i="11"/>
  <c r="A507" i="11"/>
  <c r="A508" i="11"/>
  <c r="A509" i="11"/>
  <c r="A510" i="11"/>
  <c r="A511" i="11"/>
  <c r="A512" i="11"/>
  <c r="A513" i="11"/>
  <c r="A514" i="11"/>
  <c r="A515" i="11"/>
  <c r="A516" i="11"/>
  <c r="A517" i="11"/>
  <c r="A518" i="11"/>
  <c r="A519" i="11"/>
  <c r="A520" i="11"/>
  <c r="A521" i="11"/>
  <c r="A522" i="11"/>
  <c r="A523" i="11"/>
  <c r="A524" i="11"/>
  <c r="A525" i="11"/>
  <c r="A526" i="11"/>
  <c r="A527" i="11"/>
  <c r="A528" i="11"/>
  <c r="A529" i="11"/>
  <c r="A530" i="11"/>
  <c r="A531" i="11"/>
  <c r="A532" i="11"/>
  <c r="A533" i="11"/>
  <c r="A534" i="11"/>
  <c r="A535" i="11"/>
  <c r="A536" i="11"/>
  <c r="A537" i="11"/>
  <c r="A538" i="11"/>
  <c r="A539" i="11"/>
  <c r="A540" i="11"/>
  <c r="A541" i="11"/>
  <c r="A542" i="11"/>
  <c r="A543" i="11"/>
  <c r="A544" i="11"/>
  <c r="A545" i="11"/>
  <c r="A546" i="11"/>
  <c r="A547" i="11"/>
  <c r="A548" i="11"/>
  <c r="A549" i="11"/>
  <c r="A550" i="11"/>
  <c r="A551" i="11"/>
  <c r="A552" i="11"/>
  <c r="A553" i="11"/>
  <c r="A554" i="11"/>
  <c r="A555" i="11"/>
  <c r="A556" i="11"/>
  <c r="A557" i="11"/>
  <c r="A558" i="11"/>
  <c r="A559" i="11"/>
  <c r="A560" i="11"/>
  <c r="A561" i="11"/>
  <c r="A562" i="11"/>
  <c r="A563" i="11"/>
  <c r="A564" i="11"/>
  <c r="A565" i="11"/>
  <c r="A566" i="11"/>
  <c r="A567" i="11"/>
  <c r="A568" i="11"/>
  <c r="A569" i="11"/>
  <c r="A570" i="11"/>
  <c r="A571" i="11"/>
  <c r="A572" i="11"/>
  <c r="A573" i="11"/>
  <c r="A574" i="11"/>
  <c r="A575" i="11"/>
  <c r="A576" i="11"/>
  <c r="A577" i="11"/>
  <c r="A578" i="11"/>
  <c r="A579" i="11"/>
  <c r="A580" i="11"/>
  <c r="A581" i="11"/>
  <c r="A582" i="11"/>
  <c r="A583" i="11"/>
  <c r="A584" i="11"/>
  <c r="A585" i="11"/>
  <c r="A586" i="11"/>
  <c r="A587" i="11"/>
  <c r="A588" i="11"/>
  <c r="A589" i="11"/>
  <c r="A590" i="11"/>
  <c r="A591" i="11"/>
  <c r="A592" i="11"/>
  <c r="A593" i="11"/>
  <c r="A594" i="11"/>
  <c r="A595" i="11"/>
  <c r="A596" i="11"/>
  <c r="A597" i="11"/>
  <c r="A598" i="11"/>
  <c r="A599" i="11"/>
  <c r="A600" i="11"/>
  <c r="A601" i="11"/>
  <c r="A602" i="11"/>
  <c r="A453" i="11"/>
  <c r="A454" i="11"/>
  <c r="A455" i="11"/>
  <c r="A456" i="11"/>
  <c r="A457" i="11"/>
  <c r="A458" i="11"/>
  <c r="A459" i="11"/>
  <c r="A460" i="11"/>
  <c r="A461" i="11"/>
  <c r="A462" i="11"/>
  <c r="A463" i="11"/>
  <c r="A464" i="11"/>
  <c r="A465" i="11"/>
  <c r="A466" i="11"/>
  <c r="A467" i="11"/>
  <c r="A468" i="11"/>
  <c r="A469" i="11"/>
  <c r="A470" i="11"/>
  <c r="A471" i="11"/>
  <c r="A472" i="11"/>
  <c r="A473" i="11"/>
  <c r="A474" i="11"/>
  <c r="A475" i="11"/>
  <c r="A476" i="11"/>
  <c r="A477" i="11"/>
  <c r="A478" i="11"/>
  <c r="A479" i="11"/>
  <c r="A480" i="11"/>
  <c r="A481" i="11"/>
  <c r="A482" i="11"/>
  <c r="A483" i="11"/>
  <c r="A484" i="11"/>
  <c r="A485" i="11"/>
  <c r="A486" i="11"/>
  <c r="A487" i="11"/>
  <c r="A488" i="11"/>
  <c r="A489" i="11"/>
  <c r="A490" i="11"/>
  <c r="A491" i="11"/>
  <c r="A492" i="11"/>
  <c r="A493" i="11"/>
  <c r="A494" i="11"/>
  <c r="A495" i="11"/>
  <c r="A496" i="11"/>
  <c r="A497" i="11"/>
  <c r="A498" i="11"/>
  <c r="A499" i="11"/>
  <c r="A500" i="11"/>
  <c r="A501" i="11"/>
  <c r="A502" i="11"/>
  <c r="A353" i="11"/>
  <c r="A354" i="11"/>
  <c r="A355" i="11"/>
  <c r="A356" i="11"/>
  <c r="A357" i="11"/>
  <c r="A358" i="11"/>
  <c r="A359" i="11"/>
  <c r="A360" i="11"/>
  <c r="A361" i="11"/>
  <c r="A362" i="11"/>
  <c r="A363" i="11"/>
  <c r="A364" i="11"/>
  <c r="A365" i="11"/>
  <c r="A366" i="11"/>
  <c r="A367" i="11"/>
  <c r="A368" i="11"/>
  <c r="A369" i="11"/>
  <c r="A370" i="11"/>
  <c r="A371" i="11"/>
  <c r="A372" i="11"/>
  <c r="A373" i="11"/>
  <c r="A374" i="11"/>
  <c r="A375" i="11"/>
  <c r="A376" i="11"/>
  <c r="A377" i="11"/>
  <c r="A378" i="11"/>
  <c r="A379" i="11"/>
  <c r="A380" i="11"/>
  <c r="A381" i="11"/>
  <c r="A382" i="11"/>
  <c r="A383" i="11"/>
  <c r="A384" i="11"/>
  <c r="A385" i="11"/>
  <c r="A386" i="11"/>
  <c r="A387" i="11"/>
  <c r="A388" i="11"/>
  <c r="A389" i="11"/>
  <c r="A390" i="11"/>
  <c r="A391" i="11"/>
  <c r="A392" i="11"/>
  <c r="A393" i="11"/>
  <c r="A394" i="11"/>
  <c r="A395" i="11"/>
  <c r="A396" i="11"/>
  <c r="A397" i="11"/>
  <c r="A398" i="11"/>
  <c r="A399" i="11"/>
  <c r="A400" i="11"/>
  <c r="A401" i="11"/>
  <c r="A402" i="11"/>
  <c r="A403" i="11"/>
  <c r="A404" i="11"/>
  <c r="A405" i="11"/>
  <c r="A406" i="11"/>
  <c r="A407" i="11"/>
  <c r="A408" i="11"/>
  <c r="A409" i="11"/>
  <c r="A410" i="11"/>
  <c r="A411" i="11"/>
  <c r="A412" i="11"/>
  <c r="A413" i="11"/>
  <c r="A414" i="11"/>
  <c r="A415" i="11"/>
  <c r="A416" i="11"/>
  <c r="A417" i="11"/>
  <c r="A418" i="11"/>
  <c r="A419" i="11"/>
  <c r="A420" i="11"/>
  <c r="A421" i="11"/>
  <c r="A422" i="11"/>
  <c r="A423" i="11"/>
  <c r="A424" i="11"/>
  <c r="A425" i="11"/>
  <c r="A426" i="11"/>
  <c r="A427" i="11"/>
  <c r="A428" i="11"/>
  <c r="A429" i="11"/>
  <c r="A430" i="11"/>
  <c r="A431" i="11"/>
  <c r="A432" i="11"/>
  <c r="A433" i="11"/>
  <c r="A434" i="11"/>
  <c r="A435" i="11"/>
  <c r="A436" i="11"/>
  <c r="A437" i="11"/>
  <c r="A438" i="11"/>
  <c r="A439" i="11"/>
  <c r="A440" i="11"/>
  <c r="A441" i="11"/>
  <c r="A442" i="11"/>
  <c r="A443" i="11"/>
  <c r="A444" i="11"/>
  <c r="A445" i="11"/>
  <c r="A446" i="11"/>
  <c r="A447" i="11"/>
  <c r="A448" i="11"/>
  <c r="A449" i="11"/>
  <c r="A450" i="11"/>
  <c r="A451" i="11"/>
  <c r="A452" i="11"/>
  <c r="B9" i="18"/>
  <c r="A7" i="11"/>
  <c r="A8" i="11"/>
  <c r="A9" i="11"/>
  <c r="A10" i="11"/>
  <c r="A11" i="11"/>
  <c r="A12" i="11"/>
  <c r="A13" i="11"/>
  <c r="A14" i="11"/>
  <c r="A15" i="11"/>
  <c r="A16" i="11"/>
  <c r="A17" i="11"/>
  <c r="A18" i="11"/>
  <c r="A19" i="11"/>
  <c r="A20" i="11"/>
  <c r="A21" i="11"/>
  <c r="A22" i="11"/>
  <c r="A23" i="11"/>
  <c r="A24" i="11"/>
  <c r="A25" i="11"/>
  <c r="A26" i="11"/>
  <c r="A27" i="11"/>
  <c r="A28" i="11"/>
  <c r="A29" i="11"/>
  <c r="A30" i="11"/>
  <c r="A31" i="11"/>
  <c r="A32" i="11"/>
  <c r="A33" i="11"/>
  <c r="A34" i="11"/>
  <c r="A35" i="11"/>
  <c r="A36" i="11"/>
  <c r="A37" i="11"/>
  <c r="A38" i="11"/>
  <c r="A39" i="11"/>
  <c r="A40" i="11"/>
  <c r="A41" i="11"/>
  <c r="A42" i="11"/>
  <c r="A43" i="11"/>
  <c r="A44" i="11"/>
  <c r="A45" i="11"/>
  <c r="A46" i="11"/>
  <c r="A47" i="11"/>
  <c r="A48" i="11"/>
  <c r="A49" i="11"/>
  <c r="A50" i="11"/>
  <c r="A51" i="11"/>
  <c r="A52" i="11"/>
  <c r="A53" i="11"/>
  <c r="A54" i="11"/>
  <c r="A55" i="11"/>
  <c r="A56" i="11"/>
  <c r="A57" i="11"/>
  <c r="A58" i="11"/>
  <c r="A59" i="11"/>
  <c r="A60" i="11"/>
  <c r="A61" i="11"/>
  <c r="A62" i="11"/>
  <c r="A63" i="11"/>
  <c r="A64" i="11"/>
  <c r="A65" i="11"/>
  <c r="A66" i="11"/>
  <c r="A67" i="11"/>
  <c r="A68" i="11"/>
  <c r="A69" i="11"/>
  <c r="A70" i="11"/>
  <c r="A71" i="11"/>
  <c r="A72" i="11"/>
  <c r="A73" i="11"/>
  <c r="A74" i="11"/>
  <c r="A75" i="11"/>
  <c r="A76" i="11"/>
  <c r="A77" i="11"/>
  <c r="A78" i="11"/>
  <c r="A79" i="11"/>
  <c r="A80" i="11"/>
  <c r="A81" i="11"/>
  <c r="A82" i="11"/>
  <c r="A83" i="11"/>
  <c r="A84" i="11"/>
  <c r="A85" i="11"/>
  <c r="A86" i="11"/>
  <c r="A87" i="11"/>
  <c r="A88" i="11"/>
  <c r="A89" i="11"/>
  <c r="A90" i="11"/>
  <c r="A91" i="11"/>
  <c r="A92" i="11"/>
  <c r="A93" i="11"/>
  <c r="A94" i="11"/>
  <c r="A95" i="11"/>
  <c r="A96" i="11"/>
  <c r="A97" i="11"/>
  <c r="A98" i="11"/>
  <c r="A99" i="11"/>
  <c r="A100" i="11"/>
  <c r="A101" i="11"/>
  <c r="A102" i="11"/>
  <c r="A103" i="11"/>
  <c r="A104" i="11"/>
  <c r="A105" i="11"/>
  <c r="A106" i="11"/>
  <c r="A107" i="11"/>
  <c r="A108" i="11"/>
  <c r="A109" i="11"/>
  <c r="A110" i="11"/>
  <c r="A111" i="11"/>
  <c r="A112" i="11"/>
  <c r="A113" i="11"/>
  <c r="A114" i="11"/>
  <c r="A115" i="11"/>
  <c r="A116" i="11"/>
  <c r="A117" i="11"/>
  <c r="A118" i="11"/>
  <c r="A119" i="11"/>
  <c r="A120" i="11"/>
  <c r="A121" i="11"/>
  <c r="A122" i="11"/>
  <c r="A123" i="11"/>
  <c r="A124" i="11"/>
  <c r="A125" i="11"/>
  <c r="A126" i="11"/>
  <c r="A127" i="11"/>
  <c r="A128" i="11"/>
  <c r="A129" i="11"/>
  <c r="A130" i="11"/>
  <c r="A131" i="11"/>
  <c r="A132" i="11"/>
  <c r="A133" i="11"/>
  <c r="A134" i="11"/>
  <c r="A135" i="11"/>
  <c r="A136" i="11"/>
  <c r="A137" i="11"/>
  <c r="A138" i="11"/>
  <c r="A139" i="11"/>
  <c r="A140" i="11"/>
  <c r="A141" i="11"/>
  <c r="A142" i="11"/>
  <c r="A143" i="11"/>
  <c r="A144" i="11"/>
  <c r="A145" i="11"/>
  <c r="A146" i="11"/>
  <c r="A147" i="11"/>
  <c r="A148" i="11"/>
  <c r="A149" i="11"/>
  <c r="A150" i="11"/>
  <c r="A151" i="11"/>
  <c r="A152" i="11"/>
  <c r="A153" i="11"/>
  <c r="A154" i="11"/>
  <c r="A155" i="11"/>
  <c r="A156" i="11"/>
  <c r="A157" i="11"/>
  <c r="A158" i="11"/>
  <c r="A159" i="11"/>
  <c r="A160" i="11"/>
  <c r="A161" i="11"/>
  <c r="A162" i="11"/>
  <c r="A163" i="11"/>
  <c r="A164" i="11"/>
  <c r="A165" i="11"/>
  <c r="A166" i="11"/>
  <c r="A167" i="11"/>
  <c r="A168" i="11"/>
  <c r="A169" i="11"/>
  <c r="A170" i="11"/>
  <c r="A171" i="11"/>
  <c r="A172" i="11"/>
  <c r="A173" i="11"/>
  <c r="A174" i="11"/>
  <c r="A175" i="11"/>
  <c r="A176" i="11"/>
  <c r="A177" i="11"/>
  <c r="A178" i="11"/>
  <c r="A179" i="11"/>
  <c r="A180" i="11"/>
  <c r="A181" i="11"/>
  <c r="A182" i="11"/>
  <c r="A183" i="11"/>
  <c r="A184" i="11"/>
  <c r="A185" i="11"/>
  <c r="A186" i="11"/>
  <c r="A187" i="11"/>
  <c r="A188" i="11"/>
  <c r="A189" i="11"/>
  <c r="A190" i="11"/>
  <c r="A191" i="11"/>
  <c r="A192" i="11"/>
  <c r="A193" i="11"/>
  <c r="A194" i="11"/>
  <c r="A195" i="11"/>
  <c r="A196" i="11"/>
  <c r="A197" i="11"/>
  <c r="A198" i="11"/>
  <c r="A199" i="11"/>
  <c r="A200" i="11"/>
  <c r="A201" i="11"/>
  <c r="A202" i="11"/>
  <c r="A203" i="11"/>
  <c r="A204" i="11"/>
  <c r="A205" i="11"/>
  <c r="A206" i="11"/>
  <c r="A207" i="11"/>
  <c r="A208" i="11"/>
  <c r="A209" i="11"/>
  <c r="A210" i="11"/>
  <c r="A211" i="11"/>
  <c r="A212" i="11"/>
  <c r="A213" i="11"/>
  <c r="A214" i="11"/>
  <c r="A215" i="11"/>
  <c r="A216" i="11"/>
  <c r="A217" i="11"/>
  <c r="A218" i="11"/>
  <c r="A219" i="11"/>
  <c r="A220" i="11"/>
  <c r="A221" i="11"/>
  <c r="A222" i="11"/>
  <c r="A223" i="11"/>
  <c r="A224" i="11"/>
  <c r="A225" i="11"/>
  <c r="A226" i="11"/>
  <c r="A227" i="11"/>
  <c r="A228" i="11"/>
  <c r="A229" i="11"/>
  <c r="A230" i="11"/>
  <c r="A231" i="11"/>
  <c r="A232" i="11"/>
  <c r="A233" i="11"/>
  <c r="A234" i="11"/>
  <c r="A235" i="11"/>
  <c r="A236" i="11"/>
  <c r="A237" i="11"/>
  <c r="A238" i="11"/>
  <c r="A239" i="11"/>
  <c r="A240" i="11"/>
  <c r="A241" i="11"/>
  <c r="A242" i="11"/>
  <c r="A243" i="11"/>
  <c r="A244" i="11"/>
  <c r="A245" i="11"/>
  <c r="A246" i="11"/>
  <c r="A247" i="11"/>
  <c r="A248" i="11"/>
  <c r="A249" i="11"/>
  <c r="A250" i="11"/>
  <c r="A251" i="11"/>
  <c r="A252" i="11"/>
  <c r="A253" i="11"/>
  <c r="A254" i="11"/>
  <c r="A255" i="11"/>
  <c r="A256" i="11"/>
  <c r="A257" i="11"/>
  <c r="A258" i="11"/>
  <c r="A259" i="11"/>
  <c r="A260" i="11"/>
  <c r="A261" i="11"/>
  <c r="A262" i="11"/>
  <c r="A263" i="11"/>
  <c r="A264" i="11"/>
  <c r="A265" i="11"/>
  <c r="A266" i="11"/>
  <c r="A267" i="11"/>
  <c r="A268" i="11"/>
  <c r="A269" i="11"/>
  <c r="A270" i="11"/>
  <c r="A271" i="11"/>
  <c r="A272" i="11"/>
  <c r="A273" i="11"/>
  <c r="A274" i="11"/>
  <c r="A275" i="11"/>
  <c r="A276" i="11"/>
  <c r="A277" i="11"/>
  <c r="A278" i="11"/>
  <c r="A279" i="11"/>
  <c r="A280" i="11"/>
  <c r="A281" i="11"/>
  <c r="A282" i="11"/>
  <c r="A283" i="11"/>
  <c r="A284" i="11"/>
  <c r="A285" i="11"/>
  <c r="A286" i="11"/>
  <c r="A287" i="11"/>
  <c r="A288" i="11"/>
  <c r="A289" i="11"/>
  <c r="A290" i="11"/>
  <c r="A291" i="11"/>
  <c r="A292" i="11"/>
  <c r="A293" i="11"/>
  <c r="A294" i="11"/>
  <c r="A295" i="11"/>
  <c r="A296" i="11"/>
  <c r="A297" i="11"/>
  <c r="A298" i="11"/>
  <c r="A299" i="11"/>
  <c r="A300" i="11"/>
  <c r="A301" i="11"/>
  <c r="A302" i="11"/>
  <c r="A303" i="11"/>
  <c r="A304" i="11"/>
  <c r="A305" i="11"/>
  <c r="A306" i="11"/>
  <c r="A307" i="11"/>
  <c r="A308" i="11"/>
  <c r="A309" i="11"/>
  <c r="A310" i="11"/>
  <c r="A311" i="11"/>
  <c r="A312" i="11"/>
  <c r="A313" i="11"/>
  <c r="A314" i="11"/>
  <c r="A315" i="11"/>
  <c r="A316" i="11"/>
  <c r="A317" i="11"/>
  <c r="A318" i="11"/>
  <c r="A319" i="11"/>
  <c r="A320" i="11"/>
  <c r="A321" i="11"/>
  <c r="A322" i="11"/>
  <c r="A323" i="11"/>
  <c r="A324" i="11"/>
  <c r="A325" i="11"/>
  <c r="A326" i="11"/>
  <c r="A327" i="11"/>
  <c r="A328" i="11"/>
  <c r="A329" i="11"/>
  <c r="A330" i="11"/>
  <c r="A331" i="11"/>
  <c r="A332" i="11"/>
  <c r="A333" i="11"/>
  <c r="A334" i="11"/>
  <c r="A335" i="11"/>
  <c r="A336" i="11"/>
  <c r="A337" i="11"/>
  <c r="A338" i="11"/>
  <c r="A339" i="11"/>
  <c r="A340" i="11"/>
  <c r="A341" i="11"/>
  <c r="A342" i="11"/>
  <c r="A343" i="11"/>
  <c r="A344" i="11"/>
  <c r="A345" i="11"/>
  <c r="A346" i="11"/>
  <c r="A347" i="11"/>
  <c r="A348" i="11"/>
  <c r="A349" i="11"/>
  <c r="A350" i="11"/>
  <c r="A351" i="11"/>
  <c r="A352" i="11"/>
  <c r="A3" i="11"/>
  <c r="A4" i="11"/>
  <c r="A5" i="11"/>
  <c r="A6" i="11"/>
  <c r="A2" i="11"/>
  <c r="B6" i="18"/>
  <c r="B7" i="18"/>
  <c r="B8" i="18"/>
  <c r="B5" i="18" l="1"/>
  <c r="D22" i="41" l="1"/>
  <c r="D21" i="41"/>
  <c r="D20" i="41"/>
  <c r="O20" i="41" l="1" a="1"/>
  <c r="O20" i="41" s="1"/>
  <c r="M20" i="41" a="1"/>
  <c r="M20" i="41" s="1"/>
  <c r="K20" i="41" a="1"/>
  <c r="K20" i="41" s="1"/>
  <c r="I20" i="41" a="1"/>
  <c r="I20" i="41" s="1"/>
  <c r="H20" i="41" a="1"/>
  <c r="H20" i="41" s="1"/>
  <c r="N20" i="41" a="1"/>
  <c r="N20" i="41" s="1"/>
  <c r="J20" i="41" a="1"/>
  <c r="J20" i="41" s="1"/>
  <c r="L20" i="41" a="1"/>
  <c r="L20" i="41" s="1"/>
  <c r="O21" i="41" a="1"/>
  <c r="O21" i="41" s="1"/>
  <c r="M21" i="41" a="1"/>
  <c r="M21" i="41" s="1"/>
  <c r="K21" i="41" a="1"/>
  <c r="K21" i="41" s="1"/>
  <c r="I21" i="41" a="1"/>
  <c r="I21" i="41" s="1"/>
  <c r="N21" i="41" a="1"/>
  <c r="N21" i="41" s="1"/>
  <c r="J21" i="41" a="1"/>
  <c r="J21" i="41" s="1"/>
  <c r="L21" i="41" a="1"/>
  <c r="L21" i="41" s="1"/>
  <c r="H21" i="41" a="1"/>
  <c r="H21" i="41" s="1"/>
  <c r="O22" i="41" a="1"/>
  <c r="O22" i="41" s="1"/>
  <c r="M22" i="41" a="1"/>
  <c r="M22" i="41" s="1"/>
  <c r="K22" i="41" a="1"/>
  <c r="K22" i="41" s="1"/>
  <c r="I22" i="41" a="1"/>
  <c r="I22" i="41" s="1"/>
  <c r="N22" i="41" a="1"/>
  <c r="N22" i="41" s="1"/>
  <c r="J22" i="41" a="1"/>
  <c r="J22" i="41" s="1"/>
  <c r="L22" i="41" a="1"/>
  <c r="L22" i="41" s="1"/>
  <c r="H22" i="41" a="1"/>
  <c r="H22" i="41" s="1"/>
  <c r="F13" i="37" l="1"/>
  <c r="F23" i="37"/>
  <c r="F29" i="37"/>
  <c r="F20" i="37"/>
  <c r="F24" i="37"/>
  <c r="F17" i="37"/>
  <c r="F10" i="37"/>
  <c r="F22" i="37"/>
  <c r="F33" i="37"/>
  <c r="F25" i="37"/>
  <c r="F30" i="37"/>
  <c r="F28" i="37" l="1"/>
  <c r="F8" i="37"/>
  <c r="F19" i="37"/>
  <c r="F27" i="37"/>
  <c r="F12" i="37"/>
  <c r="F15" i="37"/>
  <c r="F26" i="37"/>
  <c r="F21" i="37"/>
  <c r="F6" i="37"/>
  <c r="F9" i="37"/>
  <c r="F7" i="37"/>
  <c r="F5" i="37"/>
  <c r="F18" i="37"/>
  <c r="F32" i="37"/>
  <c r="F11" i="37"/>
  <c r="F14" i="37"/>
  <c r="F16" i="37"/>
  <c r="F4" i="37"/>
  <c r="F31" i="37"/>
  <c r="F735" i="11"/>
  <c r="F497" i="11"/>
  <c r="F899" i="11"/>
  <c r="D182" i="11"/>
  <c r="D1234" i="11"/>
  <c r="F208" i="11"/>
  <c r="F302" i="11"/>
  <c r="F93" i="11"/>
  <c r="D1409" i="11"/>
  <c r="D1327" i="11"/>
  <c r="F1427" i="11"/>
  <c r="F125" i="11"/>
  <c r="D560" i="11"/>
  <c r="D286" i="11"/>
  <c r="F978" i="11"/>
  <c r="D529" i="11"/>
  <c r="D148" i="11"/>
  <c r="D362" i="11"/>
  <c r="D332" i="11"/>
  <c r="F1459" i="11"/>
  <c r="F921" i="11"/>
  <c r="F291" i="11"/>
  <c r="D29" i="11"/>
  <c r="F1008" i="11"/>
  <c r="D124" i="11"/>
  <c r="F394" i="11"/>
  <c r="D468" i="11"/>
  <c r="F616" i="11"/>
  <c r="D764" i="11"/>
  <c r="F361" i="11"/>
  <c r="F1130" i="11"/>
  <c r="F358" i="11"/>
  <c r="D1429" i="11"/>
  <c r="F1140" i="11"/>
  <c r="F1193" i="11"/>
  <c r="F426" i="11"/>
  <c r="F979" i="11"/>
  <c r="F714" i="11"/>
  <c r="D1265" i="11"/>
  <c r="F1040" i="11"/>
  <c r="D1417" i="11"/>
  <c r="D67" i="11"/>
  <c r="D235" i="11"/>
  <c r="F756" i="11"/>
  <c r="D117" i="11"/>
  <c r="F96" i="11"/>
  <c r="D392" i="11"/>
  <c r="D139" i="11"/>
  <c r="F1109" i="11"/>
  <c r="D928" i="11"/>
  <c r="D52" i="11"/>
  <c r="D1322" i="11"/>
  <c r="F534" i="11"/>
  <c r="D261" i="11"/>
  <c r="F176" i="11"/>
  <c r="D946" i="11"/>
  <c r="F261" i="11"/>
  <c r="D73" i="11"/>
  <c r="F542" i="11"/>
  <c r="F987" i="11"/>
  <c r="F120" i="11"/>
  <c r="D809" i="11"/>
  <c r="F196" i="11"/>
  <c r="F1175" i="11"/>
  <c r="F258" i="11"/>
  <c r="F790" i="11"/>
  <c r="F638" i="11"/>
  <c r="F257" i="11"/>
  <c r="D792" i="11"/>
  <c r="D630" i="11"/>
  <c r="D1169" i="11"/>
  <c r="D485" i="11"/>
  <c r="D1191" i="11"/>
  <c r="D647" i="11"/>
  <c r="D1362" i="11"/>
  <c r="D544" i="11"/>
  <c r="D722" i="11"/>
  <c r="F764" i="11"/>
  <c r="F420" i="11"/>
  <c r="F91" i="11"/>
  <c r="F855" i="11"/>
  <c r="F187" i="11"/>
  <c r="D1133" i="11"/>
  <c r="F1037" i="11"/>
  <c r="D733" i="11"/>
  <c r="F1240" i="11"/>
  <c r="F398" i="11"/>
  <c r="F953" i="11"/>
  <c r="D343" i="11"/>
  <c r="F1407" i="11"/>
  <c r="F1005" i="11"/>
  <c r="F376" i="11"/>
  <c r="D110" i="11"/>
  <c r="F14" i="11"/>
  <c r="F9" i="11"/>
  <c r="D738" i="11"/>
  <c r="D915" i="11"/>
  <c r="D1181" i="11"/>
  <c r="F1172" i="11"/>
  <c r="D536" i="11"/>
  <c r="F870" i="11"/>
  <c r="F1251" i="11"/>
  <c r="F720" i="11"/>
  <c r="D787" i="11"/>
  <c r="D988" i="11"/>
  <c r="F1291" i="11"/>
  <c r="D712" i="11"/>
  <c r="D1233" i="11"/>
  <c r="D504" i="11"/>
  <c r="D927" i="11"/>
  <c r="D1116" i="11"/>
  <c r="F938" i="11"/>
  <c r="F182" i="11"/>
  <c r="D840" i="11"/>
  <c r="D1126" i="11"/>
  <c r="D174" i="11"/>
  <c r="D1223" i="11"/>
  <c r="D1474" i="11"/>
  <c r="F397" i="11"/>
  <c r="F391" i="11"/>
  <c r="F509" i="11"/>
  <c r="F670" i="11"/>
  <c r="F88" i="11"/>
  <c r="F44" i="11"/>
  <c r="F1436" i="11"/>
  <c r="D453" i="11"/>
  <c r="D350" i="11"/>
  <c r="D451" i="11"/>
  <c r="D907" i="11"/>
  <c r="F631" i="11"/>
  <c r="D1227" i="11"/>
  <c r="F434" i="11"/>
  <c r="D13" i="11"/>
  <c r="D772" i="11"/>
  <c r="D65" i="11"/>
  <c r="F345" i="11"/>
  <c r="D885" i="11"/>
  <c r="D119" i="11"/>
  <c r="D1068" i="11"/>
  <c r="F1013" i="11"/>
  <c r="F544" i="11"/>
  <c r="D311" i="11"/>
  <c r="D865" i="11"/>
  <c r="F1213" i="11"/>
  <c r="D275" i="11"/>
  <c r="F540" i="11"/>
  <c r="D364" i="11"/>
  <c r="D690" i="11"/>
  <c r="D909" i="11"/>
  <c r="F1408" i="11"/>
  <c r="D675" i="11"/>
  <c r="D1236" i="11"/>
  <c r="F1038" i="11"/>
  <c r="D1098" i="11"/>
  <c r="F744" i="11"/>
  <c r="D617" i="11"/>
  <c r="F883" i="11"/>
  <c r="D537" i="11"/>
  <c r="D1171" i="11"/>
  <c r="D1240" i="11"/>
  <c r="F463" i="11"/>
  <c r="F499" i="11"/>
  <c r="D620" i="11"/>
  <c r="F986" i="11"/>
  <c r="D1494" i="11"/>
  <c r="D1498" i="11"/>
  <c r="F932" i="11"/>
  <c r="F138" i="11"/>
  <c r="D51" i="11"/>
  <c r="F709" i="11"/>
  <c r="D1346" i="11"/>
  <c r="D597" i="11"/>
  <c r="F498" i="11"/>
  <c r="F895" i="11"/>
  <c r="F751" i="11"/>
  <c r="D1462" i="11"/>
  <c r="F871" i="11"/>
  <c r="D989" i="11"/>
  <c r="F517" i="11"/>
  <c r="F295" i="11"/>
  <c r="F460" i="11"/>
  <c r="F1316" i="11"/>
  <c r="D53" i="11"/>
  <c r="F1394" i="11"/>
  <c r="D994" i="11"/>
  <c r="D1163" i="11"/>
  <c r="F1171" i="11"/>
  <c r="D864" i="11"/>
  <c r="F950" i="11"/>
  <c r="D841" i="11"/>
  <c r="D1102" i="11"/>
  <c r="F296" i="11"/>
  <c r="D663" i="11"/>
  <c r="D635" i="11"/>
  <c r="F1320" i="11"/>
  <c r="F1122" i="11"/>
  <c r="D57" i="11"/>
  <c r="D1107" i="11"/>
  <c r="F285" i="11"/>
  <c r="F1111" i="11"/>
  <c r="F1189" i="11"/>
  <c r="F923" i="11"/>
  <c r="F523" i="11"/>
  <c r="D1041" i="11"/>
  <c r="D34" i="11"/>
  <c r="F1448" i="11"/>
  <c r="D931" i="11"/>
  <c r="D44" i="11"/>
  <c r="D896" i="11"/>
  <c r="F412" i="11"/>
  <c r="F268" i="11"/>
  <c r="D665" i="11"/>
  <c r="F547" i="11"/>
  <c r="F1233" i="11"/>
  <c r="D1394" i="11"/>
  <c r="D1395" i="11"/>
  <c r="D105" i="11"/>
  <c r="D1062" i="11"/>
  <c r="D936" i="11"/>
  <c r="F112" i="11"/>
  <c r="F1080" i="11"/>
  <c r="F1185" i="11"/>
  <c r="F1313" i="11"/>
  <c r="F437" i="11"/>
  <c r="D372" i="11"/>
  <c r="D567" i="11"/>
  <c r="F535" i="11"/>
  <c r="F530" i="11"/>
  <c r="D1080" i="11"/>
  <c r="F457" i="11"/>
  <c r="D363" i="11"/>
  <c r="D1443" i="11"/>
  <c r="F727" i="11"/>
  <c r="D1311" i="11"/>
  <c r="F422" i="11"/>
  <c r="D209" i="11"/>
  <c r="F192" i="11"/>
  <c r="D1058" i="11"/>
  <c r="F536" i="11"/>
  <c r="F365" i="11"/>
  <c r="D1455" i="11"/>
  <c r="D622" i="11"/>
  <c r="D1483" i="11"/>
  <c r="D735" i="11"/>
  <c r="F510" i="11"/>
  <c r="D334" i="11"/>
  <c r="D471" i="11"/>
  <c r="D1328" i="11"/>
  <c r="D307" i="11"/>
  <c r="F1067" i="11"/>
  <c r="F450" i="11"/>
  <c r="F1212" i="11"/>
  <c r="D475" i="11"/>
  <c r="F531" i="11"/>
  <c r="D445" i="11"/>
  <c r="F362" i="11"/>
  <c r="D1016" i="11"/>
  <c r="D1451" i="11"/>
  <c r="D1232" i="11"/>
  <c r="F705" i="11"/>
  <c r="F826" i="11"/>
  <c r="F778" i="11"/>
  <c r="D1260" i="11"/>
  <c r="D1081" i="11"/>
  <c r="F402" i="11"/>
  <c r="F250" i="11"/>
  <c r="F848" i="11"/>
  <c r="D27" i="11"/>
  <c r="D1114" i="11"/>
  <c r="F738" i="11"/>
  <c r="D1135" i="11"/>
  <c r="D710" i="11"/>
  <c r="D842" i="11"/>
  <c r="F630" i="11"/>
  <c r="F133" i="11"/>
  <c r="F1402" i="11"/>
  <c r="F1287" i="11"/>
  <c r="F289" i="11"/>
  <c r="D213" i="11"/>
  <c r="F1194" i="11"/>
  <c r="F988" i="11"/>
  <c r="F179" i="11"/>
  <c r="D591" i="11"/>
  <c r="F1061" i="11"/>
  <c r="F172" i="11"/>
  <c r="D412" i="11"/>
  <c r="D1255" i="11"/>
  <c r="F148" i="11"/>
  <c r="D444" i="11"/>
  <c r="D709" i="11"/>
  <c r="D1141" i="11"/>
  <c r="F1069" i="11"/>
  <c r="F1196" i="11"/>
  <c r="F297" i="11"/>
  <c r="D1007" i="11"/>
  <c r="D1054" i="11"/>
  <c r="D706" i="11"/>
  <c r="D242" i="11"/>
  <c r="D774" i="11"/>
  <c r="D1180" i="11"/>
  <c r="F393" i="11"/>
  <c r="D668" i="11"/>
  <c r="D993" i="11"/>
  <c r="F1034" i="11"/>
  <c r="F1045" i="11"/>
  <c r="D37" i="11"/>
  <c r="D708" i="11"/>
  <c r="D77" i="11"/>
  <c r="D1361" i="11"/>
  <c r="D741" i="11"/>
  <c r="D1262" i="11"/>
  <c r="D877" i="11"/>
  <c r="F143" i="11"/>
  <c r="F512" i="11"/>
  <c r="D786" i="11"/>
  <c r="F194" i="11"/>
  <c r="F384" i="11"/>
  <c r="D763" i="11"/>
  <c r="F1060" i="11"/>
  <c r="D776" i="11"/>
  <c r="D23" i="11"/>
  <c r="F1170" i="11"/>
  <c r="D1465" i="11"/>
  <c r="F1400" i="11"/>
  <c r="F972" i="11"/>
  <c r="F966" i="11"/>
  <c r="F435" i="11"/>
  <c r="D388" i="11"/>
  <c r="F128" i="11"/>
  <c r="F26" i="11"/>
  <c r="D689" i="11"/>
  <c r="D184" i="11"/>
  <c r="D367" i="11"/>
  <c r="D699" i="11"/>
  <c r="F545" i="11"/>
  <c r="F425" i="11"/>
  <c r="F913" i="11"/>
  <c r="F1498" i="11"/>
  <c r="F409" i="11"/>
  <c r="F603" i="11"/>
  <c r="F1056" i="11"/>
  <c r="D891" i="11"/>
  <c r="F1135" i="11"/>
  <c r="F1098" i="11"/>
  <c r="D743" i="11"/>
  <c r="D773" i="11"/>
  <c r="D79" i="11"/>
  <c r="D1368" i="11"/>
  <c r="F1075" i="11"/>
  <c r="F1210" i="11"/>
  <c r="D1383" i="11"/>
  <c r="F538" i="11"/>
  <c r="F1068" i="11"/>
  <c r="F1482" i="11"/>
  <c r="F1307" i="11"/>
  <c r="D336" i="11"/>
  <c r="F1128" i="11"/>
  <c r="F1328" i="11"/>
  <c r="D1425" i="11"/>
  <c r="D570" i="11"/>
  <c r="D720" i="11"/>
  <c r="D1178" i="11"/>
  <c r="F862" i="11"/>
  <c r="D452" i="11"/>
  <c r="D1340" i="11"/>
  <c r="D1168" i="11"/>
  <c r="D756" i="11"/>
  <c r="D1057" i="11"/>
  <c r="F1341" i="11"/>
  <c r="D385" i="11"/>
  <c r="D962" i="11"/>
  <c r="D247" i="11"/>
  <c r="F904" i="11"/>
  <c r="D145" i="11"/>
  <c r="D871" i="11"/>
  <c r="F1002" i="11"/>
  <c r="D114" i="11"/>
  <c r="D326" i="11"/>
  <c r="D1082" i="11"/>
  <c r="F234" i="11"/>
  <c r="F438" i="11"/>
  <c r="F1297" i="11"/>
  <c r="D700" i="11"/>
  <c r="D1332" i="11"/>
  <c r="D1250" i="11"/>
  <c r="D15" i="11"/>
  <c r="F1351" i="11"/>
  <c r="F1186" i="11"/>
  <c r="F754" i="11"/>
  <c r="F1382" i="11"/>
  <c r="D822" i="11"/>
  <c r="F632" i="11"/>
  <c r="D1421" i="11"/>
  <c r="D476" i="11"/>
  <c r="F357" i="11"/>
  <c r="F389" i="11"/>
  <c r="D893" i="11"/>
  <c r="F1389" i="11"/>
  <c r="F636" i="11"/>
  <c r="D525" i="11"/>
  <c r="F1169" i="11"/>
  <c r="F256" i="11"/>
  <c r="D1315" i="11"/>
  <c r="F721" i="11"/>
  <c r="F606" i="11"/>
  <c r="D1005" i="11"/>
  <c r="D100" i="11"/>
  <c r="D770" i="11"/>
  <c r="F1271" i="11"/>
  <c r="F1224" i="11"/>
  <c r="D187" i="11"/>
  <c r="D450" i="11"/>
  <c r="F195" i="11"/>
  <c r="D656" i="11"/>
  <c r="F884" i="11"/>
  <c r="D922" i="11"/>
  <c r="F315" i="11"/>
  <c r="D662" i="11"/>
  <c r="F1053" i="11"/>
  <c r="F1274" i="11"/>
  <c r="F1430" i="11"/>
  <c r="F561" i="11"/>
  <c r="F1179" i="11"/>
  <c r="F1419" i="11"/>
  <c r="F771" i="11"/>
  <c r="D739" i="11"/>
  <c r="F85" i="11"/>
  <c r="D624" i="11"/>
  <c r="F144" i="11"/>
  <c r="F382" i="11"/>
  <c r="F959" i="11"/>
  <c r="D1390" i="11"/>
  <c r="F1097" i="11"/>
  <c r="F1370" i="11"/>
  <c r="F909" i="11"/>
  <c r="D439" i="11"/>
  <c r="D1276" i="11"/>
  <c r="F1395" i="11"/>
  <c r="F1398" i="11"/>
  <c r="F843" i="11"/>
  <c r="F1126" i="11"/>
  <c r="D837" i="11"/>
  <c r="F1150" i="11"/>
  <c r="F1154" i="11"/>
  <c r="F1019" i="11"/>
  <c r="F340" i="11"/>
  <c r="F1280" i="11"/>
  <c r="D497" i="11"/>
  <c r="D1066" i="11"/>
  <c r="D761" i="11"/>
  <c r="F1220" i="11"/>
  <c r="F1273" i="11"/>
  <c r="F816" i="11"/>
  <c r="F697" i="11"/>
  <c r="D659" i="11"/>
  <c r="F511" i="11"/>
  <c r="F724" i="11"/>
  <c r="D1079" i="11"/>
  <c r="F4" i="11"/>
  <c r="D484" i="11"/>
  <c r="F594" i="11"/>
  <c r="F581" i="11"/>
  <c r="D472" i="11"/>
  <c r="D940" i="11"/>
  <c r="D1320" i="11"/>
  <c r="F288" i="11"/>
  <c r="D521" i="11"/>
  <c r="F777" i="11"/>
  <c r="F347" i="11"/>
  <c r="D1044" i="11"/>
  <c r="D356" i="11"/>
  <c r="D612" i="11"/>
  <c r="F974" i="11"/>
  <c r="D649" i="11"/>
  <c r="F948" i="11"/>
  <c r="D1006" i="11"/>
  <c r="D382" i="11"/>
  <c r="D966" i="11"/>
  <c r="F406" i="11"/>
  <c r="F712" i="11"/>
  <c r="D831" i="11"/>
  <c r="D935" i="11"/>
  <c r="D70" i="11"/>
  <c r="F292" i="11"/>
  <c r="D1021" i="11"/>
  <c r="D861" i="11"/>
  <c r="D1136" i="11"/>
  <c r="F1333" i="11"/>
  <c r="F255" i="11"/>
  <c r="D920" i="11"/>
  <c r="F1491" i="11"/>
  <c r="F1281" i="11"/>
  <c r="F731" i="11"/>
  <c r="F597" i="11"/>
  <c r="F532" i="11"/>
  <c r="F419" i="11"/>
  <c r="F1484" i="11"/>
  <c r="D964" i="11"/>
  <c r="D714" i="11"/>
  <c r="F346" i="11"/>
  <c r="F699" i="11"/>
  <c r="D847" i="11"/>
  <c r="D691" i="11"/>
  <c r="D491" i="11"/>
  <c r="D1273" i="11"/>
  <c r="F640" i="11"/>
  <c r="F202" i="11"/>
  <c r="D1301" i="11"/>
  <c r="F466" i="11"/>
  <c r="D985" i="11"/>
  <c r="F1461" i="11"/>
  <c r="F46" i="11"/>
  <c r="F388" i="11"/>
  <c r="F341" i="11"/>
  <c r="F549" i="11"/>
  <c r="F235" i="11"/>
  <c r="F851" i="11"/>
  <c r="F965" i="11"/>
  <c r="D1271" i="11"/>
  <c r="F489" i="11"/>
  <c r="F787" i="11"/>
  <c r="F1353" i="11"/>
  <c r="F885" i="11"/>
  <c r="D1496" i="11"/>
  <c r="D629" i="11"/>
  <c r="D1277" i="11"/>
  <c r="F40" i="11"/>
  <c r="F227" i="11"/>
  <c r="D173" i="11"/>
  <c r="D581" i="11"/>
  <c r="F181" i="11"/>
  <c r="D1194" i="11"/>
  <c r="F739" i="11"/>
  <c r="D671" i="11"/>
  <c r="F891" i="11"/>
  <c r="D1220" i="11"/>
  <c r="D760" i="11"/>
  <c r="F657" i="11"/>
  <c r="F303" i="11"/>
  <c r="F186" i="11"/>
  <c r="F1381" i="11"/>
  <c r="D1348" i="11"/>
  <c r="F674" i="11"/>
  <c r="F363" i="11"/>
  <c r="D443" i="11"/>
  <c r="D1480" i="11"/>
  <c r="F95" i="11"/>
  <c r="D589" i="11"/>
  <c r="F619" i="11"/>
  <c r="D1074" i="11"/>
  <c r="D462" i="11"/>
  <c r="F1134" i="11"/>
  <c r="F1488" i="11"/>
  <c r="D271" i="11"/>
  <c r="F1276" i="11"/>
  <c r="F791" i="11"/>
  <c r="D296" i="11"/>
  <c r="F1059" i="11"/>
  <c r="D939" i="11"/>
  <c r="F70" i="11"/>
  <c r="F839" i="11"/>
  <c r="F1387" i="11"/>
  <c r="F658" i="11"/>
  <c r="F1195" i="11"/>
  <c r="F117" i="11"/>
  <c r="F175" i="11"/>
  <c r="D1100" i="11"/>
  <c r="D849" i="11"/>
  <c r="D887" i="11"/>
  <c r="F239" i="11"/>
  <c r="F758" i="11"/>
  <c r="F768" i="11"/>
  <c r="F584" i="11"/>
  <c r="D881" i="11"/>
  <c r="D1035" i="11"/>
  <c r="F1361" i="11"/>
  <c r="F62" i="11"/>
  <c r="D460" i="11"/>
  <c r="F1108" i="11"/>
  <c r="D960" i="11"/>
  <c r="F1329" i="11"/>
  <c r="D1130" i="11"/>
  <c r="F1458" i="11"/>
  <c r="D599" i="11"/>
  <c r="F1301" i="11"/>
  <c r="F1497" i="11"/>
  <c r="F577" i="11"/>
  <c r="F429" i="11"/>
  <c r="D189" i="11"/>
  <c r="D1470" i="11"/>
  <c r="F167" i="11"/>
  <c r="F834" i="11"/>
  <c r="D872" i="11"/>
  <c r="D1356" i="11"/>
  <c r="D1446" i="11"/>
  <c r="D958" i="11"/>
  <c r="F400" i="11"/>
  <c r="D393" i="11"/>
  <c r="F858" i="11"/>
  <c r="F689" i="11"/>
  <c r="D178" i="11"/>
  <c r="D508" i="11"/>
  <c r="D408" i="11"/>
  <c r="D593" i="11"/>
  <c r="F48" i="11"/>
  <c r="D1400" i="11"/>
  <c r="F1423" i="11"/>
  <c r="D64" i="11"/>
  <c r="F29" i="11"/>
  <c r="D1059" i="11"/>
  <c r="D679" i="11"/>
  <c r="F130" i="11"/>
  <c r="D827" i="11"/>
  <c r="D925" i="11"/>
  <c r="D238" i="11"/>
  <c r="D858" i="11"/>
  <c r="F413" i="11"/>
  <c r="D404" i="11"/>
  <c r="F1284" i="11"/>
  <c r="D386" i="11"/>
  <c r="F35" i="11"/>
  <c r="F123" i="11"/>
  <c r="F1063" i="11"/>
  <c r="D1359" i="11"/>
  <c r="F213" i="11"/>
  <c r="D301" i="11"/>
  <c r="F163" i="11"/>
  <c r="F686" i="11"/>
  <c r="D1473" i="11"/>
  <c r="F736" i="11"/>
  <c r="F1082" i="11"/>
  <c r="D1031" i="11"/>
  <c r="F1228" i="11"/>
  <c r="D914" i="11"/>
  <c r="F1359" i="11"/>
  <c r="D1246" i="11"/>
  <c r="F651" i="11"/>
  <c r="F1502" i="11"/>
  <c r="F64" i="11"/>
  <c r="F801" i="11"/>
  <c r="D608" i="11"/>
  <c r="F856" i="11"/>
  <c r="D237" i="11"/>
  <c r="F220" i="11"/>
  <c r="D1237" i="11"/>
  <c r="D632" i="11"/>
  <c r="F576" i="11"/>
  <c r="F129" i="11"/>
  <c r="F1143" i="11"/>
  <c r="D1228" i="11"/>
  <c r="D973" i="11"/>
  <c r="F1495" i="11"/>
  <c r="F1460" i="11"/>
  <c r="D968" i="11"/>
  <c r="D863" i="11"/>
  <c r="F723" i="11"/>
  <c r="F1260" i="11"/>
  <c r="F1241" i="11"/>
  <c r="F495" i="11"/>
  <c r="D1063" i="11"/>
  <c r="D621" i="11"/>
  <c r="D1458" i="11"/>
  <c r="F533" i="11"/>
  <c r="F115" i="11"/>
  <c r="D63" i="11"/>
  <c r="F1141" i="11"/>
  <c r="D1211" i="11"/>
  <c r="D982" i="11"/>
  <c r="D56" i="11"/>
  <c r="F1371" i="11"/>
  <c r="F973" i="11"/>
  <c r="F1042" i="11"/>
  <c r="F954" i="11"/>
  <c r="D171" i="11"/>
  <c r="F1465" i="11"/>
  <c r="D1025" i="11"/>
  <c r="D239" i="11"/>
  <c r="D740" i="11"/>
  <c r="F1302" i="11"/>
  <c r="F1385" i="11"/>
  <c r="F1312" i="11"/>
  <c r="D1113" i="11"/>
  <c r="F951" i="11"/>
  <c r="F733" i="11"/>
  <c r="F926" i="11"/>
  <c r="D626" i="11"/>
  <c r="D327" i="11"/>
  <c r="D19" i="11"/>
  <c r="F468" i="11"/>
  <c r="F209" i="11"/>
  <c r="F1405" i="11"/>
  <c r="F1214" i="11"/>
  <c r="F259" i="11"/>
  <c r="D431" i="11"/>
  <c r="F193" i="11"/>
  <c r="F881" i="11"/>
  <c r="F1054" i="11"/>
  <c r="D1061" i="11"/>
  <c r="D969" i="11"/>
  <c r="F1103" i="11"/>
  <c r="D574" i="11"/>
  <c r="F323" i="11"/>
  <c r="D103" i="11"/>
  <c r="D1292" i="11"/>
  <c r="D321" i="11"/>
  <c r="D742" i="11"/>
  <c r="F1480" i="11"/>
  <c r="F819" i="11"/>
  <c r="D473" i="11"/>
  <c r="D496" i="11"/>
  <c r="D41" i="11"/>
  <c r="D1442" i="11"/>
  <c r="D464" i="11"/>
  <c r="F710" i="11"/>
  <c r="D1391" i="11"/>
  <c r="D293" i="11"/>
  <c r="D1248" i="11"/>
  <c r="F1145" i="11"/>
  <c r="D875" i="11"/>
  <c r="F252" i="11"/>
  <c r="D1460" i="11"/>
  <c r="F900" i="11"/>
  <c r="F528" i="11"/>
  <c r="D287" i="11"/>
  <c r="D203" i="11"/>
  <c r="F614" i="11"/>
  <c r="F817" i="11"/>
  <c r="D143" i="11"/>
  <c r="D715" i="11"/>
  <c r="D487" i="11"/>
  <c r="F602" i="11"/>
  <c r="F353" i="11"/>
  <c r="D805" i="11"/>
  <c r="F479" i="11"/>
  <c r="F127" i="11"/>
  <c r="F676" i="11"/>
  <c r="D107" i="11"/>
  <c r="D1335" i="11"/>
  <c r="D579" i="11"/>
  <c r="D850" i="11"/>
  <c r="F633" i="11"/>
  <c r="D442" i="11"/>
  <c r="D109" i="11"/>
  <c r="F276" i="11"/>
  <c r="D1424" i="11"/>
  <c r="F1087" i="11"/>
  <c r="D821" i="11"/>
  <c r="D1344" i="11"/>
  <c r="F1229" i="11"/>
  <c r="F1083" i="11"/>
  <c r="D317" i="11"/>
  <c r="F782" i="11"/>
  <c r="F872" i="11"/>
  <c r="F230" i="11"/>
  <c r="F1178" i="11"/>
  <c r="F92" i="11"/>
  <c r="F691" i="11"/>
  <c r="D1162" i="11"/>
  <c r="F7" i="11"/>
  <c r="D582" i="11"/>
  <c r="F342" i="11"/>
  <c r="D394" i="11"/>
  <c r="D1314" i="11"/>
  <c r="F1252" i="11"/>
  <c r="D1477" i="11"/>
  <c r="F761" i="11"/>
  <c r="F34" i="11"/>
  <c r="D819" i="11"/>
  <c r="D479" i="11"/>
  <c r="D913" i="11"/>
  <c r="D627" i="11"/>
  <c r="D313" i="11"/>
  <c r="F1433" i="11"/>
  <c r="D430" i="11"/>
  <c r="D48" i="11"/>
  <c r="F153" i="11"/>
  <c r="F329" i="11"/>
  <c r="F907" i="11"/>
  <c r="D1459" i="11"/>
  <c r="F1403" i="11"/>
  <c r="D551" i="11"/>
  <c r="F395" i="11"/>
  <c r="F108" i="11"/>
  <c r="D161" i="11"/>
  <c r="D854" i="11"/>
  <c r="F22" i="11"/>
  <c r="D713" i="11"/>
  <c r="D814" i="11"/>
  <c r="D26" i="11"/>
  <c r="D1318" i="11"/>
  <c r="D1207" i="11"/>
  <c r="F1211" i="11"/>
  <c r="D1099" i="11"/>
  <c r="D1317" i="11"/>
  <c r="D992" i="11"/>
  <c r="D82" i="11"/>
  <c r="D297" i="11"/>
  <c r="F1324" i="11"/>
  <c r="F696" i="11"/>
  <c r="D194" i="11"/>
  <c r="F661" i="11"/>
  <c r="D9" i="11"/>
  <c r="F467" i="11"/>
  <c r="D941" i="11"/>
  <c r="F976" i="11"/>
  <c r="F237" i="11"/>
  <c r="D745" i="11"/>
  <c r="D465" i="11"/>
  <c r="F757" i="11"/>
  <c r="F1156" i="11"/>
  <c r="D40" i="11"/>
  <c r="D636" i="11"/>
  <c r="F1322" i="11"/>
  <c r="D633" i="11"/>
  <c r="D259" i="11"/>
  <c r="D789" i="11"/>
  <c r="F1263" i="11"/>
  <c r="D1249" i="11"/>
  <c r="F418" i="11"/>
  <c r="D31" i="11"/>
  <c r="F350" i="11"/>
  <c r="D975" i="11"/>
  <c r="F1243" i="11"/>
  <c r="D1364" i="11"/>
  <c r="F562" i="11"/>
  <c r="D454" i="11"/>
  <c r="D987" i="11"/>
  <c r="F1397" i="11"/>
  <c r="D341" i="11"/>
  <c r="D1203" i="11"/>
  <c r="F1367" i="11"/>
  <c r="F765" i="11"/>
  <c r="F263" i="11"/>
  <c r="D1154" i="11"/>
  <c r="D1445" i="11"/>
  <c r="D838" i="11"/>
  <c r="D438" i="11"/>
  <c r="F1392" i="11"/>
  <c r="D1500" i="11"/>
  <c r="D1188" i="11"/>
  <c r="F30" i="11"/>
  <c r="F441" i="11"/>
  <c r="F375" i="11"/>
  <c r="F693" i="11"/>
  <c r="D1009" i="11"/>
  <c r="D1491" i="11"/>
  <c r="D1088" i="11"/>
  <c r="D1055" i="11"/>
  <c r="F351" i="11"/>
  <c r="F298" i="11"/>
  <c r="F518" i="11"/>
  <c r="F445" i="11"/>
  <c r="D1420" i="11"/>
  <c r="F50" i="11"/>
  <c r="D384" i="11"/>
  <c r="F1343" i="11"/>
  <c r="F804" i="11"/>
  <c r="F1378" i="11"/>
  <c r="D963" i="11"/>
  <c r="F1337" i="11"/>
  <c r="F915" i="11"/>
  <c r="D478" i="11"/>
  <c r="F1439" i="11"/>
  <c r="D121" i="11"/>
  <c r="F203" i="11"/>
  <c r="F1057" i="11"/>
  <c r="F309" i="11"/>
  <c r="D76" i="11"/>
  <c r="D127" i="11"/>
  <c r="F312" i="11"/>
  <c r="F201" i="11"/>
  <c r="D348" i="11"/>
  <c r="D1173" i="11"/>
  <c r="D998" i="11"/>
  <c r="D323" i="11"/>
  <c r="D1119" i="11"/>
  <c r="F338" i="11"/>
  <c r="F137" i="11"/>
  <c r="F500" i="11"/>
  <c r="F1090" i="11"/>
  <c r="D1241" i="11"/>
  <c r="F131" i="11"/>
  <c r="D1471" i="11"/>
  <c r="F1148" i="11"/>
  <c r="D156" i="11"/>
  <c r="D515" i="11"/>
  <c r="D779" i="11"/>
  <c r="F1279" i="11"/>
  <c r="F1282" i="11"/>
  <c r="F446" i="11"/>
  <c r="F390" i="11"/>
  <c r="D1142" i="11"/>
  <c r="D511" i="11"/>
  <c r="D802" i="11"/>
  <c r="F1216" i="11"/>
  <c r="D1230" i="11"/>
  <c r="D1134" i="11"/>
  <c r="F896" i="11"/>
  <c r="D661" i="11"/>
  <c r="D1489" i="11"/>
  <c r="D1017" i="11"/>
  <c r="D420" i="11"/>
  <c r="F171" i="11"/>
  <c r="F1031" i="11"/>
  <c r="F830" i="11"/>
  <c r="D1345" i="11"/>
  <c r="D1492" i="11"/>
  <c r="F1161" i="11"/>
  <c r="F1246" i="11"/>
  <c r="D1316" i="11"/>
  <c r="F694" i="11"/>
  <c r="F320" i="11"/>
  <c r="D820" i="11"/>
  <c r="D130" i="11"/>
  <c r="F37" i="11"/>
  <c r="F1434" i="11"/>
  <c r="D1105" i="11"/>
  <c r="D605" i="11"/>
  <c r="D5" i="11"/>
  <c r="F1290" i="11"/>
  <c r="D1456" i="11"/>
  <c r="D1095" i="11"/>
  <c r="F415" i="11"/>
  <c r="F578" i="11"/>
  <c r="F646" i="11"/>
  <c r="F472" i="11"/>
  <c r="F271" i="11"/>
  <c r="F3" i="11"/>
  <c r="F260" i="11"/>
  <c r="D411" i="11"/>
  <c r="F1052" i="11"/>
  <c r="F174" i="11"/>
  <c r="D788" i="11"/>
  <c r="F386" i="11"/>
  <c r="F726" i="11"/>
  <c r="D159" i="11"/>
  <c r="F828" i="11"/>
  <c r="F550" i="11"/>
  <c r="F746" i="11"/>
  <c r="D912" i="11"/>
  <c r="D641" i="11"/>
  <c r="D1184" i="11"/>
  <c r="D614" i="11"/>
  <c r="F408" i="11"/>
  <c r="F1501" i="11"/>
  <c r="F698" i="11"/>
  <c r="F669" i="11"/>
  <c r="F267" i="11"/>
  <c r="D1300" i="11"/>
  <c r="D643" i="11"/>
  <c r="D309" i="11"/>
  <c r="F734" i="11"/>
  <c r="D803" i="11"/>
  <c r="D1422" i="11"/>
  <c r="D405" i="11"/>
  <c r="D253" i="11"/>
  <c r="F1456" i="11"/>
  <c r="D425" i="11"/>
  <c r="D54" i="11"/>
  <c r="F897" i="11"/>
  <c r="F32" i="11"/>
  <c r="F999" i="11"/>
  <c r="F557" i="11"/>
  <c r="D1042" i="11"/>
  <c r="F1323" i="11"/>
  <c r="D793" i="11"/>
  <c r="D230" i="11"/>
  <c r="D18" i="11"/>
  <c r="D818" i="11"/>
  <c r="F792" i="11"/>
  <c r="D1093" i="11"/>
  <c r="F668" i="11"/>
  <c r="D371" i="11"/>
  <c r="F591" i="11"/>
  <c r="F221" i="11"/>
  <c r="D513" i="11"/>
  <c r="D1369" i="11"/>
  <c r="F354" i="11"/>
  <c r="D651" i="11"/>
  <c r="F682" i="11"/>
  <c r="F1314" i="11"/>
  <c r="D1023" i="11"/>
  <c r="D575" i="11"/>
  <c r="D1147" i="11"/>
  <c r="F332" i="11"/>
  <c r="F1106" i="11"/>
  <c r="F248" i="11"/>
  <c r="F207" i="11"/>
  <c r="F11" i="11"/>
  <c r="F868" i="11"/>
  <c r="D455" i="11"/>
  <c r="F1127" i="11"/>
  <c r="F1238" i="11"/>
  <c r="D1029" i="11"/>
  <c r="D533" i="11"/>
  <c r="D516" i="11"/>
  <c r="D784" i="11"/>
  <c r="D162" i="11"/>
  <c r="F952" i="11"/>
  <c r="D934" i="11"/>
  <c r="F677" i="11"/>
  <c r="F226" i="11"/>
  <c r="F1299" i="11"/>
  <c r="D498" i="11"/>
  <c r="D1297" i="11"/>
  <c r="D1381" i="11"/>
  <c r="D895" i="11"/>
  <c r="D1269" i="11"/>
  <c r="D813" i="11"/>
  <c r="D704" i="11"/>
  <c r="F301" i="11"/>
  <c r="D273" i="11"/>
  <c r="F134" i="11"/>
  <c r="D115" i="11"/>
  <c r="F233" i="11"/>
  <c r="F684" i="11"/>
  <c r="F1023" i="11"/>
  <c r="D1355" i="11"/>
  <c r="D997" i="11"/>
  <c r="F611" i="11"/>
  <c r="F543" i="11"/>
  <c r="D164" i="11"/>
  <c r="F524" i="11"/>
  <c r="F54" i="11"/>
  <c r="F38" i="11"/>
  <c r="F1011" i="11"/>
  <c r="D101" i="11"/>
  <c r="F767" i="11"/>
  <c r="F1356" i="11"/>
  <c r="F293" i="11"/>
  <c r="D260" i="11"/>
  <c r="F1085" i="11"/>
  <c r="D1190" i="11"/>
  <c r="D977" i="11"/>
  <c r="D1132" i="11"/>
  <c r="F217" i="11"/>
  <c r="D918" i="11"/>
  <c r="D990" i="11"/>
  <c r="F469" i="11"/>
  <c r="D118" i="11"/>
  <c r="D1257" i="11"/>
  <c r="D170" i="11"/>
  <c r="D578" i="11"/>
  <c r="F449" i="11"/>
  <c r="D732" i="11"/>
  <c r="D340" i="11"/>
  <c r="F559" i="11"/>
  <c r="F1230" i="11"/>
  <c r="F590" i="11"/>
  <c r="D201" i="11"/>
  <c r="F552" i="11"/>
  <c r="D104" i="11"/>
  <c r="F1142" i="11"/>
  <c r="D1426" i="11"/>
  <c r="F1102" i="11"/>
  <c r="F477" i="11"/>
  <c r="F1101" i="11"/>
  <c r="F1026" i="11"/>
  <c r="D1106" i="11"/>
  <c r="F716" i="11"/>
  <c r="F643" i="11"/>
  <c r="D16" i="11"/>
  <c r="D1304" i="11"/>
  <c r="F1262" i="11"/>
  <c r="D1370" i="11"/>
  <c r="D1245" i="11"/>
  <c r="D320" i="11"/>
  <c r="D380" i="11"/>
  <c r="F914" i="11"/>
  <c r="D188" i="11"/>
  <c r="F853" i="11"/>
  <c r="D49" i="11"/>
  <c r="D1086" i="11"/>
  <c r="F961" i="11"/>
  <c r="D509" i="11"/>
  <c r="D1072" i="11"/>
  <c r="D1497" i="11"/>
  <c r="D670" i="11"/>
  <c r="F803" i="11"/>
  <c r="D1436" i="11"/>
  <c r="F629" i="11"/>
  <c r="D1172" i="11"/>
  <c r="F833" i="11"/>
  <c r="D222" i="11"/>
  <c r="D1373" i="11"/>
  <c r="D832" i="11"/>
  <c r="D1129" i="11"/>
  <c r="D204" i="11"/>
  <c r="F1305" i="11"/>
  <c r="D281" i="11"/>
  <c r="D212" i="11"/>
  <c r="F902" i="11"/>
  <c r="D288" i="11"/>
  <c r="F216" i="11"/>
  <c r="D619" i="11"/>
  <c r="F838" i="11"/>
  <c r="D1197" i="11"/>
  <c r="F27" i="11"/>
  <c r="F476" i="11"/>
  <c r="F349" i="11"/>
  <c r="D1064" i="11"/>
  <c r="D21" i="11"/>
  <c r="F228" i="11"/>
  <c r="D1263" i="11"/>
  <c r="F238" i="11"/>
  <c r="D947" i="11"/>
  <c r="D1065" i="11"/>
  <c r="F113" i="11"/>
  <c r="D518" i="11"/>
  <c r="F1104" i="11"/>
  <c r="D640" i="11"/>
  <c r="D561" i="11"/>
  <c r="F1470" i="11"/>
  <c r="D625" i="11"/>
  <c r="D655" i="11"/>
  <c r="F1168" i="11"/>
  <c r="F730" i="11"/>
  <c r="F223" i="11"/>
  <c r="D232" i="11"/>
  <c r="F995" i="11"/>
  <c r="F906" i="11"/>
  <c r="D1039" i="11"/>
  <c r="F685" i="11"/>
  <c r="D904" i="11"/>
  <c r="F941" i="11"/>
  <c r="D598" i="11"/>
  <c r="D492" i="11"/>
  <c r="D949" i="11"/>
  <c r="D318" i="11"/>
  <c r="D736" i="11"/>
  <c r="F13" i="11"/>
  <c r="F596" i="11"/>
  <c r="D604" i="11"/>
  <c r="D984" i="11"/>
  <c r="D285" i="11"/>
  <c r="F1413" i="11"/>
  <c r="F36" i="11"/>
  <c r="F1309" i="11"/>
  <c r="D1199" i="11"/>
  <c r="F1006" i="11"/>
  <c r="F1078" i="11"/>
  <c r="F287" i="11"/>
  <c r="D319" i="11"/>
  <c r="D30" i="11"/>
  <c r="D1094" i="11"/>
  <c r="D688" i="11"/>
  <c r="D685" i="11"/>
  <c r="D540" i="11"/>
  <c r="F1416" i="11"/>
  <c r="D149" i="11"/>
  <c r="F146" i="11"/>
  <c r="D613" i="11"/>
  <c r="D160" i="11"/>
  <c r="F769" i="11"/>
  <c r="D808" i="11"/>
  <c r="F280" i="11"/>
  <c r="F61" i="11"/>
  <c r="D976" i="11"/>
  <c r="D359" i="11"/>
  <c r="F652" i="11"/>
  <c r="D216" i="11"/>
  <c r="F119" i="11"/>
  <c r="D618" i="11"/>
  <c r="D767" i="11"/>
  <c r="D980" i="11"/>
  <c r="F304" i="11"/>
  <c r="F100" i="11"/>
  <c r="D20" i="11"/>
  <c r="D696" i="11"/>
  <c r="F1352" i="11"/>
  <c r="D1485" i="11"/>
  <c r="F1418" i="11"/>
  <c r="F845" i="11"/>
  <c r="F155" i="11"/>
  <c r="D305" i="11"/>
  <c r="D1049" i="11"/>
  <c r="F1120" i="11"/>
  <c r="D1182" i="11"/>
  <c r="F166" i="11"/>
  <c r="F1174" i="11"/>
  <c r="F1221" i="11"/>
  <c r="F522" i="11"/>
  <c r="D1216" i="11"/>
  <c r="D244" i="11"/>
  <c r="D202" i="11"/>
  <c r="D888" i="11"/>
  <c r="F515" i="11"/>
  <c r="F1043" i="11"/>
  <c r="D123" i="11"/>
  <c r="D1215" i="11"/>
  <c r="F1492" i="11"/>
  <c r="F955" i="11"/>
  <c r="F1047" i="11"/>
  <c r="F17" i="11"/>
  <c r="F149" i="11"/>
  <c r="D683" i="11"/>
  <c r="F1236" i="11"/>
  <c r="D1112" i="11"/>
  <c r="D1179" i="11"/>
  <c r="F401" i="11"/>
  <c r="D1036" i="11"/>
  <c r="D971" i="11"/>
  <c r="D1366" i="11"/>
  <c r="F31" i="11"/>
  <c r="F977" i="11"/>
  <c r="D401" i="11"/>
  <c r="D543" i="11"/>
  <c r="D437" i="11"/>
  <c r="D1046" i="11"/>
  <c r="F188" i="11"/>
  <c r="F1112" i="11"/>
  <c r="F681" i="11"/>
  <c r="D902" i="11"/>
  <c r="F752" i="11"/>
  <c r="D650" i="11"/>
  <c r="F1089" i="11"/>
  <c r="F335" i="11"/>
  <c r="F405" i="11"/>
  <c r="F928" i="11"/>
  <c r="D1252" i="11"/>
  <c r="F558" i="11"/>
  <c r="D1174" i="11"/>
  <c r="D1309" i="11"/>
  <c r="D1350" i="11"/>
  <c r="F283" i="11"/>
  <c r="D851" i="11"/>
  <c r="D448" i="11"/>
  <c r="D996" i="11"/>
  <c r="F662" i="11"/>
  <c r="F799" i="11"/>
  <c r="D376" i="11"/>
  <c r="D1239" i="11"/>
  <c r="D1121" i="11"/>
  <c r="F231" i="11"/>
  <c r="D258" i="11"/>
  <c r="F1481" i="11"/>
  <c r="F788" i="11"/>
  <c r="D623" i="11"/>
  <c r="F337" i="11"/>
  <c r="D292" i="11"/>
  <c r="D1015" i="11"/>
  <c r="F330" i="11"/>
  <c r="F327" i="11"/>
  <c r="F1452" i="11"/>
  <c r="D860" i="11"/>
  <c r="D135" i="11"/>
  <c r="D1401" i="11"/>
  <c r="D1090" i="11"/>
  <c r="F1315" i="11"/>
  <c r="F1445" i="11"/>
  <c r="D193" i="11"/>
  <c r="F722" i="11"/>
  <c r="D419" i="11"/>
  <c r="F841" i="11"/>
  <c r="F600" i="11"/>
  <c r="F566" i="11"/>
  <c r="F745" i="11"/>
  <c r="D754" i="11"/>
  <c r="F506" i="11"/>
  <c r="D185" i="11"/>
  <c r="D595" i="11"/>
  <c r="F565" i="11"/>
  <c r="D1051" i="11"/>
  <c r="D1448" i="11"/>
  <c r="D1156" i="11"/>
  <c r="D459" i="11"/>
  <c r="F1414" i="11"/>
  <c r="D300" i="11"/>
  <c r="D1152" i="11"/>
  <c r="F1372" i="11"/>
  <c r="F42" i="11"/>
  <c r="F18" i="11"/>
  <c r="D1002" i="11"/>
  <c r="F487" i="11"/>
  <c r="F107" i="11"/>
  <c r="D744" i="11"/>
  <c r="D1149" i="11"/>
  <c r="D539" i="11"/>
  <c r="F579" i="11"/>
  <c r="D177" i="11"/>
  <c r="F1129" i="11"/>
  <c r="F1020" i="11"/>
  <c r="D725" i="11"/>
  <c r="F348" i="11"/>
  <c r="F316" i="11"/>
  <c r="F635" i="11"/>
  <c r="F334" i="11"/>
  <c r="D377" i="11"/>
  <c r="F184" i="11"/>
  <c r="F371" i="11"/>
  <c r="D1071" i="11"/>
  <c r="D357" i="11"/>
  <c r="F827" i="11"/>
  <c r="F835" i="11"/>
  <c r="F519" i="11"/>
  <c r="F958" i="11"/>
  <c r="F586" i="11"/>
  <c r="F87" i="11"/>
  <c r="F279" i="11"/>
  <c r="F424" i="11"/>
  <c r="F654" i="11"/>
  <c r="D395" i="11"/>
  <c r="D295" i="11"/>
  <c r="F331" i="11"/>
  <c r="F1464" i="11"/>
  <c r="F1074" i="11"/>
  <c r="D39" i="11"/>
  <c r="D1087" i="11"/>
  <c r="D1296" i="11"/>
  <c r="D316" i="11"/>
  <c r="D1084" i="11"/>
  <c r="D830" i="11"/>
  <c r="F249" i="11"/>
  <c r="F308" i="11"/>
  <c r="D256" i="11"/>
  <c r="D1092" i="11"/>
  <c r="F1062" i="11"/>
  <c r="D221" i="11"/>
  <c r="D751" i="11"/>
  <c r="F57" i="11"/>
  <c r="D1146" i="11"/>
  <c r="F1242" i="11"/>
  <c r="D937" i="11"/>
  <c r="D338" i="11"/>
  <c r="D926" i="11"/>
  <c r="F105" i="11"/>
  <c r="D758" i="11"/>
  <c r="D552" i="11"/>
  <c r="F963" i="11"/>
  <c r="F241" i="11"/>
  <c r="D90" i="11"/>
  <c r="F1138" i="11"/>
  <c r="F430" i="11"/>
  <c r="D12" i="11"/>
  <c r="F618" i="11"/>
  <c r="D682" i="11"/>
  <c r="F1249" i="11"/>
  <c r="D1288" i="11"/>
  <c r="F825" i="11"/>
  <c r="D83" i="11"/>
  <c r="D1040" i="11"/>
  <c r="F190" i="11"/>
  <c r="F649" i="11"/>
  <c r="F79" i="11"/>
  <c r="F161" i="11"/>
  <c r="F1065" i="11"/>
  <c r="F850" i="11"/>
  <c r="F461" i="11"/>
  <c r="D1159" i="11"/>
  <c r="F1133" i="11"/>
  <c r="F1366" i="11"/>
  <c r="F507" i="11"/>
  <c r="D1377" i="11"/>
  <c r="D35" i="11"/>
  <c r="F625" i="11"/>
  <c r="F1234" i="11"/>
  <c r="F617" i="11"/>
  <c r="F1469" i="11"/>
  <c r="F152" i="11"/>
  <c r="F126" i="11"/>
  <c r="F1476" i="11"/>
  <c r="F583" i="11"/>
  <c r="F169" i="11"/>
  <c r="D576" i="11"/>
  <c r="D727" i="11"/>
  <c r="D972" i="11"/>
  <c r="D535" i="11"/>
  <c r="F1330" i="11"/>
  <c r="D953" i="11"/>
  <c r="D415" i="11"/>
  <c r="F439" i="11"/>
  <c r="D421" i="11"/>
  <c r="F898" i="11"/>
  <c r="F1267" i="11"/>
  <c r="D205" i="11"/>
  <c r="F1218" i="11"/>
  <c r="D556" i="11"/>
  <c r="F1018" i="11"/>
  <c r="D588" i="11"/>
  <c r="F1092" i="11"/>
  <c r="D122" i="11"/>
  <c r="F1035" i="11"/>
  <c r="D587" i="11"/>
  <c r="F440" i="11"/>
  <c r="F380" i="11"/>
  <c r="F1203" i="11"/>
  <c r="D1407" i="11"/>
  <c r="F367" i="11"/>
  <c r="F98" i="11"/>
  <c r="F411" i="11"/>
  <c r="F595" i="11"/>
  <c r="F1368" i="11"/>
  <c r="F874" i="11"/>
  <c r="F718" i="11"/>
  <c r="D677" i="11"/>
  <c r="F197" i="11"/>
  <c r="D943" i="11"/>
  <c r="D354" i="11"/>
  <c r="D97" i="11"/>
  <c r="D910" i="11"/>
  <c r="D897" i="11"/>
  <c r="F1261" i="11"/>
  <c r="F496" i="11"/>
  <c r="F903" i="11"/>
  <c r="D43" i="11"/>
  <c r="F1025" i="11"/>
  <c r="D486" i="11"/>
  <c r="F1432" i="11"/>
  <c r="D1077" i="11"/>
  <c r="D616" i="11"/>
  <c r="D33" i="11"/>
  <c r="F1125" i="11"/>
  <c r="D424" i="11"/>
  <c r="F655" i="11"/>
  <c r="D1338" i="11"/>
  <c r="F1473" i="11"/>
  <c r="F246" i="11"/>
  <c r="D1043" i="11"/>
  <c r="F505" i="11"/>
  <c r="F158" i="11"/>
  <c r="D606" i="11"/>
  <c r="F927" i="11"/>
  <c r="F1094" i="11"/>
  <c r="F553" i="11"/>
  <c r="F1412" i="11"/>
  <c r="D866" i="11"/>
  <c r="F101" i="11"/>
  <c r="D150" i="11"/>
  <c r="F1298" i="11"/>
  <c r="D1268" i="11"/>
  <c r="D1382" i="11"/>
  <c r="F859" i="11"/>
  <c r="F503" i="11"/>
  <c r="D686" i="11"/>
  <c r="D1247" i="11"/>
  <c r="D503" i="11"/>
  <c r="D8" i="11"/>
  <c r="F266" i="11"/>
  <c r="F1303" i="11"/>
  <c r="D658" i="11"/>
  <c r="F99" i="11"/>
  <c r="F286" i="11"/>
  <c r="D1019" i="11"/>
  <c r="D1324" i="11"/>
  <c r="D140" i="11"/>
  <c r="F52" i="11"/>
  <c r="F810" i="11"/>
  <c r="D373" i="11"/>
  <c r="D4" i="11"/>
  <c r="F852" i="11"/>
  <c r="F1046" i="11"/>
  <c r="D777" i="11"/>
  <c r="D195" i="11"/>
  <c r="D1283" i="11"/>
  <c r="D234" i="11"/>
  <c r="F621" i="11"/>
  <c r="D304" i="11"/>
  <c r="D1454" i="11"/>
  <c r="D87" i="11"/>
  <c r="D812" i="11"/>
  <c r="F861" i="11"/>
  <c r="D797" i="11"/>
  <c r="F490" i="11"/>
  <c r="D227" i="11"/>
  <c r="F1293" i="11"/>
  <c r="D251" i="11"/>
  <c r="D1235" i="11"/>
  <c r="D190" i="11"/>
  <c r="F1225" i="11"/>
  <c r="D1272" i="11"/>
  <c r="D133" i="11"/>
  <c r="D1217" i="11"/>
  <c r="F1165" i="11"/>
  <c r="D6" i="11"/>
  <c r="F702" i="11"/>
  <c r="F1437" i="11"/>
  <c r="F47" i="11"/>
  <c r="F1338" i="11"/>
  <c r="D3" i="11"/>
  <c r="F65" i="11"/>
  <c r="D512" i="11"/>
  <c r="F844" i="11"/>
  <c r="F1081" i="11"/>
  <c r="D446" i="11"/>
  <c r="F548" i="11"/>
  <c r="D254" i="11"/>
  <c r="F1071" i="11"/>
  <c r="D1466" i="11"/>
  <c r="F1084" i="11"/>
  <c r="D1026" i="11"/>
  <c r="F818" i="11"/>
  <c r="D1478" i="11"/>
  <c r="F604" i="11"/>
  <c r="F822" i="11"/>
  <c r="D1231" i="11"/>
  <c r="F719" i="11"/>
  <c r="D1502" i="11"/>
  <c r="F116" i="11"/>
  <c r="F671" i="11"/>
  <c r="F229" i="11"/>
  <c r="F525" i="11"/>
  <c r="D1351" i="11"/>
  <c r="D409" i="11"/>
  <c r="F1391" i="11"/>
  <c r="F1454" i="11"/>
  <c r="F1365" i="11"/>
  <c r="D883" i="11"/>
  <c r="D880" i="11"/>
  <c r="D586" i="11"/>
  <c r="D331" i="11"/>
  <c r="F305" i="11"/>
  <c r="D228" i="11"/>
  <c r="D583" i="11"/>
  <c r="F971" i="11"/>
  <c r="F502" i="11"/>
  <c r="D983" i="11"/>
  <c r="D69" i="11"/>
  <c r="F1443" i="11"/>
  <c r="D1290" i="11"/>
  <c r="D1195" i="11"/>
  <c r="D410" i="11"/>
  <c r="F1325" i="11"/>
  <c r="F1044" i="11"/>
  <c r="F1190" i="11"/>
  <c r="F879" i="11"/>
  <c r="D584" i="11"/>
  <c r="F1500" i="11"/>
  <c r="D1213" i="11"/>
  <c r="D1034" i="11"/>
  <c r="F867" i="11"/>
  <c r="D250" i="11"/>
  <c r="D146" i="11"/>
  <c r="F225" i="11"/>
  <c r="D349" i="11"/>
  <c r="D823" i="11"/>
  <c r="F811" i="11"/>
  <c r="F356" i="11"/>
  <c r="F875" i="11"/>
  <c r="F1428" i="11"/>
  <c r="D1499" i="11"/>
  <c r="D1151" i="11"/>
  <c r="D959" i="11"/>
  <c r="F812" i="11"/>
  <c r="F665" i="11"/>
  <c r="D862" i="11"/>
  <c r="F608" i="11"/>
  <c r="F103" i="11"/>
  <c r="F1311" i="11"/>
  <c r="F465" i="11"/>
  <c r="D458" i="11"/>
  <c r="D795" i="11"/>
  <c r="F628" i="11"/>
  <c r="D329" i="11"/>
  <c r="F78" i="11"/>
  <c r="F648" i="11"/>
  <c r="F1286" i="11"/>
  <c r="D429" i="11"/>
  <c r="D75" i="11"/>
  <c r="D995" i="11"/>
  <c r="F783" i="11"/>
  <c r="D55" i="11"/>
  <c r="D1138" i="11"/>
  <c r="D1145" i="11"/>
  <c r="F19" i="11"/>
  <c r="F504" i="11"/>
  <c r="D1434" i="11"/>
  <c r="D1185" i="11"/>
  <c r="F728" i="11"/>
  <c r="F8" i="11"/>
  <c r="D900" i="11"/>
  <c r="D200" i="11"/>
  <c r="F33" i="11"/>
  <c r="D1117" i="11"/>
  <c r="D1475" i="11"/>
  <c r="F1017" i="11"/>
  <c r="F470" i="11"/>
  <c r="F1159" i="11"/>
  <c r="D375" i="11"/>
  <c r="F447" i="11"/>
  <c r="F414" i="11"/>
  <c r="D303" i="11"/>
  <c r="F1288" i="11"/>
  <c r="D186" i="11"/>
  <c r="D38" i="11"/>
  <c r="F1406" i="11"/>
  <c r="F488" i="11"/>
  <c r="D1299" i="11"/>
  <c r="F639" i="11"/>
  <c r="D1166" i="11"/>
  <c r="F89" i="11"/>
  <c r="F916" i="11"/>
  <c r="D1048" i="11"/>
  <c r="D568" i="11"/>
  <c r="D855" i="11"/>
  <c r="F1215" i="11"/>
  <c r="F886" i="11"/>
  <c r="F1244" i="11"/>
  <c r="D929" i="11"/>
  <c r="F877" i="11"/>
  <c r="D86" i="11"/>
  <c r="F1131" i="11"/>
  <c r="D547" i="11"/>
  <c r="D1418" i="11"/>
  <c r="F1451" i="11"/>
  <c r="D886" i="11"/>
  <c r="F894" i="11"/>
  <c r="F200" i="11"/>
  <c r="D1303" i="11"/>
  <c r="D1435" i="11"/>
  <c r="F74" i="11"/>
  <c r="D648" i="11"/>
  <c r="F873" i="11"/>
  <c r="F813" i="11"/>
  <c r="D1078" i="11"/>
  <c r="F931" i="11"/>
  <c r="F1294" i="11"/>
  <c r="D859" i="11"/>
  <c r="D92" i="11"/>
  <c r="D1306" i="11"/>
  <c r="D1378" i="11"/>
  <c r="F1376" i="11"/>
  <c r="F1426" i="11"/>
  <c r="F218" i="11"/>
  <c r="D406" i="11"/>
  <c r="F215" i="11"/>
  <c r="D10" i="11"/>
  <c r="D778" i="11"/>
  <c r="D169" i="11"/>
  <c r="F336" i="11"/>
  <c r="D1308" i="11"/>
  <c r="F1015" i="11"/>
  <c r="D676" i="11"/>
  <c r="F66" i="11"/>
  <c r="F996" i="11"/>
  <c r="D889" i="11"/>
  <c r="F150" i="11"/>
  <c r="F72" i="11"/>
  <c r="F1348" i="11"/>
  <c r="F945" i="11"/>
  <c r="F71" i="11"/>
  <c r="F797" i="11"/>
  <c r="D1386" i="11"/>
  <c r="F620" i="11"/>
  <c r="F860" i="11"/>
  <c r="D569" i="11"/>
  <c r="D370" i="11"/>
  <c r="F946" i="11"/>
  <c r="D355" i="11"/>
  <c r="F124" i="11"/>
  <c r="F1295" i="11"/>
  <c r="F1163" i="11"/>
  <c r="D1404" i="11"/>
  <c r="F299" i="11"/>
  <c r="F837" i="11"/>
  <c r="F692" i="11"/>
  <c r="D1367" i="11"/>
  <c r="F1003" i="11"/>
  <c r="F1116" i="11"/>
  <c r="F1401" i="11"/>
  <c r="F403" i="11"/>
  <c r="F564" i="11"/>
  <c r="F1118" i="11"/>
  <c r="D1101" i="11"/>
  <c r="D1347" i="11"/>
  <c r="F122" i="11"/>
  <c r="D172" i="11"/>
  <c r="D1326" i="11"/>
  <c r="F814" i="11"/>
  <c r="F942" i="11"/>
  <c r="D166" i="11"/>
  <c r="D236" i="11"/>
  <c r="D716" i="11"/>
  <c r="D1047" i="11"/>
  <c r="D168" i="11"/>
  <c r="F516" i="11"/>
  <c r="D151" i="11"/>
  <c r="F627" i="11"/>
  <c r="F270" i="11"/>
  <c r="D580" i="11"/>
  <c r="F1355" i="11"/>
  <c r="F925" i="11"/>
  <c r="D198" i="11"/>
  <c r="F759" i="11"/>
  <c r="D422" i="11"/>
  <c r="D1214" i="11"/>
  <c r="D1405" i="11"/>
  <c r="D252" i="11"/>
  <c r="D1375" i="11"/>
  <c r="D728" i="11"/>
  <c r="D402" i="11"/>
  <c r="F612" i="11"/>
  <c r="F407" i="11"/>
  <c r="D266" i="11"/>
  <c r="D183" i="11"/>
  <c r="D283" i="11"/>
  <c r="D181" i="11"/>
  <c r="F1202" i="11"/>
  <c r="F876" i="11"/>
  <c r="D1376" i="11"/>
  <c r="D577" i="11"/>
  <c r="D400" i="11"/>
  <c r="F428" i="11"/>
  <c r="D747" i="11"/>
  <c r="D1150" i="11"/>
  <c r="D1469" i="11"/>
  <c r="F729" i="11"/>
  <c r="D1264" i="11"/>
  <c r="D1410" i="11"/>
  <c r="F832" i="11"/>
  <c r="D108" i="11"/>
  <c r="D701" i="11"/>
  <c r="D1472" i="11"/>
  <c r="F589" i="11"/>
  <c r="D85" i="11"/>
  <c r="F494" i="11"/>
  <c r="F570" i="11"/>
  <c r="D678" i="11"/>
  <c r="D333" i="11"/>
  <c r="F1380" i="11"/>
  <c r="F1205" i="11"/>
  <c r="F513" i="11"/>
  <c r="D58" i="11"/>
  <c r="D695" i="11"/>
  <c r="F355" i="11"/>
  <c r="F262" i="11"/>
  <c r="F385" i="11"/>
  <c r="D749" i="11"/>
  <c r="F63" i="11"/>
  <c r="F67" i="11"/>
  <c r="D731" i="11"/>
  <c r="D262" i="11"/>
  <c r="F1449" i="11"/>
  <c r="F967" i="11"/>
  <c r="D531" i="11"/>
  <c r="D1259" i="11"/>
  <c r="D846" i="11"/>
  <c r="D1302" i="11"/>
  <c r="D220" i="11"/>
  <c r="D267" i="11"/>
  <c r="F1357" i="11"/>
  <c r="F421" i="11"/>
  <c r="D241" i="11"/>
  <c r="F546" i="11"/>
  <c r="F164" i="11"/>
  <c r="D755" i="11"/>
  <c r="F1494" i="11"/>
  <c r="F893" i="11"/>
  <c r="D1045" i="11"/>
  <c r="D857" i="11"/>
  <c r="D1201" i="11"/>
  <c r="F1310" i="11"/>
  <c r="F573" i="11"/>
  <c r="F715" i="11"/>
  <c r="F588" i="11"/>
  <c r="F793" i="11"/>
  <c r="F456" i="11"/>
  <c r="D84" i="11"/>
  <c r="D347" i="11"/>
  <c r="D467" i="11"/>
  <c r="F493" i="11"/>
  <c r="D1004" i="11"/>
  <c r="F454" i="11"/>
  <c r="F318" i="11"/>
  <c r="F60" i="11"/>
  <c r="F1188" i="11"/>
  <c r="D138" i="11"/>
  <c r="D206" i="11"/>
  <c r="D366" i="11"/>
  <c r="F1064" i="11"/>
  <c r="F599" i="11"/>
  <c r="D660" i="11"/>
  <c r="D519" i="11"/>
  <c r="F956" i="11"/>
  <c r="F748" i="11"/>
  <c r="D180" i="11"/>
  <c r="F90" i="11"/>
  <c r="D284" i="11"/>
  <c r="D22" i="11"/>
  <c r="F1007" i="11"/>
  <c r="D684" i="11"/>
  <c r="F1235" i="11"/>
  <c r="D474" i="11"/>
  <c r="D1056" i="11"/>
  <c r="D783" i="11"/>
  <c r="F609" i="11"/>
  <c r="D423" i="11"/>
  <c r="F1477" i="11"/>
  <c r="D644" i="11"/>
  <c r="D1371" i="11"/>
  <c r="D197" i="11"/>
  <c r="F1457" i="11"/>
  <c r="D870" i="11"/>
  <c r="F626" i="11"/>
  <c r="D538" i="11"/>
  <c r="F1164" i="11"/>
  <c r="F560" i="11"/>
  <c r="D279" i="11"/>
  <c r="F717" i="11"/>
  <c r="F1486" i="11"/>
  <c r="F1275" i="11"/>
  <c r="F1490" i="11"/>
  <c r="F585" i="11"/>
  <c r="F1386" i="11"/>
  <c r="F21" i="11"/>
  <c r="D1463" i="11"/>
  <c r="F749" i="11"/>
  <c r="D291" i="11"/>
  <c r="D417" i="11"/>
  <c r="D360" i="11"/>
  <c r="F1022" i="11"/>
  <c r="D72" i="11"/>
  <c r="D7" i="11"/>
  <c r="D158" i="11"/>
  <c r="D1261" i="11"/>
  <c r="F970" i="11"/>
  <c r="D768" i="11"/>
  <c r="F1208" i="11"/>
  <c r="F290" i="11"/>
  <c r="D1103" i="11"/>
  <c r="F700" i="11"/>
  <c r="D495" i="11"/>
  <c r="D1379" i="11"/>
  <c r="F1167" i="11"/>
  <c r="D1011" i="11"/>
  <c r="D869" i="11"/>
  <c r="D848" i="11"/>
  <c r="F650" i="11"/>
  <c r="D167" i="11"/>
  <c r="F991" i="11"/>
  <c r="F1173" i="11"/>
  <c r="D1430" i="11"/>
  <c r="D1104" i="11"/>
  <c r="F920" i="11"/>
  <c r="D782" i="11"/>
  <c r="D1024" i="11"/>
  <c r="D1337" i="11"/>
  <c r="F763" i="11"/>
  <c r="F949" i="11"/>
  <c r="F56" i="11"/>
  <c r="D60" i="11"/>
  <c r="D507" i="11"/>
  <c r="D1398" i="11"/>
  <c r="D615" i="11"/>
  <c r="F243" i="11"/>
  <c r="D265" i="11"/>
  <c r="F701" i="11"/>
  <c r="D555" i="11"/>
  <c r="F1354" i="11"/>
  <c r="F713" i="11"/>
  <c r="F1152" i="11"/>
  <c r="F997" i="11"/>
  <c r="F189" i="11"/>
  <c r="F399" i="11"/>
  <c r="D1333" i="11"/>
  <c r="D609" i="11"/>
  <c r="F1404" i="11"/>
  <c r="F83" i="11"/>
  <c r="D898" i="11"/>
  <c r="F1181" i="11"/>
  <c r="D488" i="11"/>
  <c r="D835" i="11"/>
  <c r="D563" i="11"/>
  <c r="F1265" i="11"/>
  <c r="F992" i="11"/>
  <c r="D154" i="11"/>
  <c r="F1335" i="11"/>
  <c r="D1196" i="11"/>
  <c r="D361" i="11"/>
  <c r="F1048" i="11"/>
  <c r="F1009" i="11"/>
  <c r="D645" i="11"/>
  <c r="D1437" i="11"/>
  <c r="D245" i="11"/>
  <c r="D1336" i="11"/>
  <c r="F277" i="11"/>
  <c r="F908" i="11"/>
  <c r="D1204" i="11"/>
  <c r="D71" i="11"/>
  <c r="F537" i="11"/>
  <c r="D1075" i="11"/>
  <c r="D1244" i="11"/>
  <c r="F481" i="11"/>
  <c r="D667" i="11"/>
  <c r="D785" i="11"/>
  <c r="F994" i="11"/>
  <c r="F372" i="11"/>
  <c r="F624" i="11"/>
  <c r="D680" i="11"/>
  <c r="D1323" i="11"/>
  <c r="D1360" i="11"/>
  <c r="F821" i="11"/>
  <c r="D1122" i="11"/>
  <c r="F319" i="11"/>
  <c r="D853" i="11"/>
  <c r="D919" i="11"/>
  <c r="F311" i="11"/>
  <c r="D59" i="11"/>
  <c r="D590" i="11"/>
  <c r="F1096" i="11"/>
  <c r="F741" i="11"/>
  <c r="D828" i="11"/>
  <c r="F1207" i="11"/>
  <c r="D192" i="11"/>
  <c r="F147" i="11"/>
  <c r="D1206" i="11"/>
  <c r="F660" i="11"/>
  <c r="F294" i="11"/>
  <c r="F1463" i="11"/>
  <c r="F869" i="11"/>
  <c r="D923" i="11"/>
  <c r="D270" i="11"/>
  <c r="F53" i="11"/>
  <c r="D2" i="11"/>
  <c r="D532" i="11"/>
  <c r="D794" i="11"/>
  <c r="F1363" i="11"/>
  <c r="D526" i="11"/>
  <c r="D217" i="11"/>
  <c r="F1440" i="11"/>
  <c r="D970" i="11"/>
  <c r="D1334" i="11"/>
  <c r="D557" i="11"/>
  <c r="F416" i="11"/>
  <c r="F805" i="11"/>
  <c r="F139" i="11"/>
  <c r="F663" i="11"/>
  <c r="F1072" i="11"/>
  <c r="D801" i="11"/>
  <c r="F823" i="11"/>
  <c r="F1029" i="11"/>
  <c r="D144" i="11"/>
  <c r="F242" i="11"/>
  <c r="D634" i="11"/>
  <c r="D1243" i="11"/>
  <c r="D1372" i="11"/>
  <c r="D707" i="11"/>
  <c r="F672" i="11"/>
  <c r="F1471" i="11"/>
  <c r="F647" i="11"/>
  <c r="F622" i="11"/>
  <c r="F475" i="11"/>
  <c r="D1164" i="11"/>
  <c r="D548" i="11"/>
  <c r="F142" i="11"/>
  <c r="F680" i="11"/>
  <c r="D1012" i="11"/>
  <c r="F1431" i="11"/>
  <c r="F485" i="11"/>
  <c r="F1121" i="11"/>
  <c r="F281" i="11"/>
  <c r="D1073" i="11"/>
  <c r="D719" i="11"/>
  <c r="F1479" i="11"/>
  <c r="D999" i="11"/>
  <c r="F370" i="11"/>
  <c r="D839" i="11"/>
  <c r="D981" i="11"/>
  <c r="F644" i="11"/>
  <c r="D549" i="11"/>
  <c r="D1158" i="11"/>
  <c r="F436" i="11"/>
  <c r="F1036" i="11"/>
  <c r="D628" i="11"/>
  <c r="F582" i="11"/>
  <c r="D554" i="11"/>
  <c r="F339" i="11"/>
  <c r="F43" i="11"/>
  <c r="D314" i="11"/>
  <c r="D1131" i="11"/>
  <c r="D903" i="11"/>
  <c r="F1364" i="11"/>
  <c r="F1001" i="11"/>
  <c r="D1118" i="11"/>
  <c r="D214" i="11"/>
  <c r="F1399" i="11"/>
  <c r="D642" i="11"/>
  <c r="D280" i="11"/>
  <c r="D346" i="11"/>
  <c r="D1209" i="11"/>
  <c r="F453" i="11"/>
  <c r="D730" i="11"/>
  <c r="D955" i="11"/>
  <c r="D1050" i="11"/>
  <c r="F1346" i="11"/>
  <c r="F501" i="11"/>
  <c r="D272" i="11"/>
  <c r="F725" i="11"/>
  <c r="D1358" i="11"/>
  <c r="D1189" i="11"/>
  <c r="F980" i="11"/>
  <c r="D433" i="11"/>
  <c r="D1060" i="11"/>
  <c r="F404" i="11"/>
  <c r="D111" i="11"/>
  <c r="D601" i="11"/>
  <c r="F486" i="11"/>
  <c r="F1336" i="11"/>
  <c r="F1304" i="11"/>
  <c r="F1379" i="11"/>
  <c r="D510" i="11"/>
  <c r="F1137" i="11"/>
  <c r="D901" i="11"/>
  <c r="D752" i="11"/>
  <c r="D1291" i="11"/>
  <c r="D1125" i="11"/>
  <c r="F1153" i="11"/>
  <c r="D1343" i="11"/>
  <c r="F613" i="11"/>
  <c r="D403" i="11"/>
  <c r="F1300" i="11"/>
  <c r="D1363" i="11"/>
  <c r="F359" i="11"/>
  <c r="D339" i="11"/>
  <c r="D753" i="11"/>
  <c r="F910" i="11"/>
  <c r="F1415" i="11"/>
  <c r="D89" i="11"/>
  <c r="F1483" i="11"/>
  <c r="F1421" i="11"/>
  <c r="D759" i="11"/>
  <c r="D1387" i="11"/>
  <c r="F1358" i="11"/>
  <c r="F1444" i="11"/>
  <c r="F1393" i="11"/>
  <c r="D131" i="11"/>
  <c r="F1201" i="11"/>
  <c r="D1342" i="11"/>
  <c r="F1485" i="11"/>
  <c r="D1270" i="11"/>
  <c r="F1237" i="11"/>
  <c r="D88" i="11"/>
  <c r="D440" i="11"/>
  <c r="D906" i="11"/>
  <c r="F824" i="11"/>
  <c r="D978" i="11"/>
  <c r="F1319" i="11"/>
  <c r="F1166" i="11"/>
  <c r="D1256" i="11"/>
  <c r="F1327" i="11"/>
  <c r="D1160" i="11"/>
  <c r="D541" i="11"/>
  <c r="F374" i="11"/>
  <c r="F798" i="11"/>
  <c r="D132" i="11"/>
  <c r="D502" i="11"/>
  <c r="F807" i="11"/>
  <c r="F666" i="11"/>
  <c r="F322" i="11"/>
  <c r="D899" i="11"/>
  <c r="D141" i="11"/>
  <c r="F1499" i="11"/>
  <c r="F572" i="11"/>
  <c r="F121" i="11"/>
  <c r="D1186" i="11"/>
  <c r="F118" i="11"/>
  <c r="F935" i="11"/>
  <c r="D176" i="11"/>
  <c r="F272" i="11"/>
  <c r="D229" i="11"/>
  <c r="D800" i="11"/>
  <c r="D1432" i="11"/>
  <c r="F732" i="11"/>
  <c r="F1384" i="11"/>
  <c r="F177" i="11"/>
  <c r="F1073" i="11"/>
  <c r="D325" i="11"/>
  <c r="D687" i="11"/>
  <c r="F473" i="11"/>
  <c r="F1217" i="11"/>
  <c r="D610" i="11"/>
  <c r="D1413" i="11"/>
  <c r="D1293" i="11"/>
  <c r="D790" i="11"/>
  <c r="D1139" i="11"/>
  <c r="F140" i="11"/>
  <c r="F324" i="11"/>
  <c r="D96" i="11"/>
  <c r="F1147" i="11"/>
  <c r="D499" i="11"/>
  <c r="F1199" i="11"/>
  <c r="F396" i="11"/>
  <c r="D965" i="11"/>
  <c r="F687" i="11"/>
  <c r="D126" i="11"/>
  <c r="F1442" i="11"/>
  <c r="D129" i="11"/>
  <c r="F1180" i="11"/>
  <c r="D566" i="11"/>
  <c r="D1224" i="11"/>
  <c r="D381" i="11"/>
  <c r="D514" i="11"/>
  <c r="D721" i="11"/>
  <c r="D534" i="11"/>
  <c r="D726" i="11"/>
  <c r="F936" i="11"/>
  <c r="F1239" i="11"/>
  <c r="F593" i="11"/>
  <c r="F521" i="11"/>
  <c r="D729" i="11"/>
  <c r="D223" i="11"/>
  <c r="F1306" i="11"/>
  <c r="D494" i="11"/>
  <c r="F1110" i="11"/>
  <c r="D672" i="11"/>
  <c r="F1277" i="11"/>
  <c r="D1476" i="11"/>
  <c r="F1039" i="11"/>
  <c r="F905" i="11"/>
  <c r="F944" i="11"/>
  <c r="F1264" i="11"/>
  <c r="D298" i="11"/>
  <c r="F1191" i="11"/>
  <c r="F929" i="11"/>
  <c r="D879" i="11"/>
  <c r="F1144" i="11"/>
  <c r="D335" i="11"/>
  <c r="D365" i="11"/>
  <c r="F641" i="11"/>
  <c r="D1212" i="11"/>
  <c r="F847" i="11"/>
  <c r="F1206" i="11"/>
  <c r="D1052" i="11"/>
  <c r="D702" i="11"/>
  <c r="F84" i="11"/>
  <c r="D470" i="11"/>
  <c r="D47" i="11"/>
  <c r="F766" i="11"/>
  <c r="D1225" i="11"/>
  <c r="D986" i="11"/>
  <c r="F12" i="11"/>
  <c r="D833" i="11"/>
  <c r="D231" i="11"/>
  <c r="F392" i="11"/>
  <c r="F775" i="11"/>
  <c r="F1231" i="11"/>
  <c r="F866" i="11"/>
  <c r="D874" i="11"/>
  <c r="D974" i="11"/>
  <c r="F170" i="11"/>
  <c r="F737" i="11"/>
  <c r="F1222" i="11"/>
  <c r="D436" i="11"/>
  <c r="D703" i="11"/>
  <c r="F773" i="11"/>
  <c r="D816" i="11"/>
  <c r="D342" i="11"/>
  <c r="D1286" i="11"/>
  <c r="F878" i="11"/>
  <c r="F623" i="11"/>
  <c r="D1177" i="11"/>
  <c r="D91" i="11"/>
  <c r="F1308" i="11"/>
  <c r="F1079" i="11"/>
  <c r="F1283" i="11"/>
  <c r="D387" i="11"/>
  <c r="F1447" i="11"/>
  <c r="F247" i="11"/>
  <c r="F939" i="11"/>
  <c r="D546" i="11"/>
  <c r="D791" i="11"/>
  <c r="F645" i="11"/>
  <c r="D1464" i="11"/>
  <c r="D852" i="11"/>
  <c r="D489" i="11"/>
  <c r="D268" i="11"/>
  <c r="F45" i="11"/>
  <c r="D930" i="11"/>
  <c r="F781" i="11"/>
  <c r="F743" i="11"/>
  <c r="F15" i="11"/>
  <c r="F73" i="11"/>
  <c r="D921" i="11"/>
  <c r="D781" i="11"/>
  <c r="D1097" i="11"/>
  <c r="F742" i="11"/>
  <c r="F1136" i="11"/>
  <c r="D1493" i="11"/>
  <c r="F1051" i="11"/>
  <c r="F1334" i="11"/>
  <c r="F474" i="11"/>
  <c r="F998" i="11"/>
  <c r="D263" i="11"/>
  <c r="F1350" i="11"/>
  <c r="D152" i="11"/>
  <c r="D1461" i="11"/>
  <c r="F703" i="11"/>
  <c r="F251" i="11"/>
  <c r="F947" i="11"/>
  <c r="F740" i="11"/>
  <c r="D882" i="11"/>
  <c r="F168" i="11"/>
  <c r="D1402" i="11"/>
  <c r="D585" i="11"/>
  <c r="D938" i="11"/>
  <c r="F427" i="11"/>
  <c r="F360" i="11"/>
  <c r="F750" i="11"/>
  <c r="F551" i="11"/>
  <c r="F688" i="11"/>
  <c r="D1452" i="11"/>
  <c r="D142" i="11"/>
  <c r="D545" i="11"/>
  <c r="F151" i="11"/>
  <c r="F1192" i="11"/>
  <c r="F378" i="11"/>
  <c r="F377" i="11"/>
  <c r="F25" i="11"/>
  <c r="F1475" i="11"/>
  <c r="F695" i="11"/>
  <c r="D477" i="11"/>
  <c r="D1251" i="11"/>
  <c r="F1114" i="11"/>
  <c r="F145" i="11"/>
  <c r="F707" i="11"/>
  <c r="D351" i="11"/>
  <c r="D1032" i="11"/>
  <c r="D483" i="11"/>
  <c r="D826" i="11"/>
  <c r="F1259" i="11"/>
  <c r="D328" i="11"/>
  <c r="D312" i="11"/>
  <c r="F1158" i="11"/>
  <c r="D211" i="11"/>
  <c r="F369" i="11"/>
  <c r="F802" i="11"/>
  <c r="D1453" i="11"/>
  <c r="D137" i="11"/>
  <c r="F795" i="11"/>
  <c r="D344" i="11"/>
  <c r="D1137" i="11"/>
  <c r="D530" i="11"/>
  <c r="F1317" i="11"/>
  <c r="F58" i="11"/>
  <c r="D391" i="11"/>
  <c r="D1091" i="11"/>
  <c r="D558" i="11"/>
  <c r="F1105" i="11"/>
  <c r="D302" i="11"/>
  <c r="F1424" i="11"/>
  <c r="D102" i="11"/>
  <c r="D1038" i="11"/>
  <c r="F1339" i="11"/>
  <c r="D1110" i="11"/>
  <c r="D1120" i="11"/>
  <c r="D456" i="11"/>
  <c r="D240" i="11"/>
  <c r="F183" i="11"/>
  <c r="F307" i="11"/>
  <c r="F1113" i="11"/>
  <c r="D1187" i="11"/>
  <c r="F940" i="11"/>
  <c r="F675" i="11"/>
  <c r="F1467" i="11"/>
  <c r="D1111" i="11"/>
  <c r="D1218" i="11"/>
  <c r="F1296" i="11"/>
  <c r="D46" i="11"/>
  <c r="D829" i="11"/>
  <c r="D762" i="11"/>
  <c r="D155" i="11"/>
  <c r="F1390" i="11"/>
  <c r="D322" i="11"/>
  <c r="D1008" i="11"/>
  <c r="F957" i="11"/>
  <c r="F772" i="11"/>
  <c r="F219" i="11"/>
  <c r="D1433" i="11"/>
  <c r="F568" i="11"/>
  <c r="F1257" i="11"/>
  <c r="D282" i="11"/>
  <c r="D1275" i="11"/>
  <c r="F815" i="11"/>
  <c r="D1406" i="11"/>
  <c r="D1219" i="11"/>
  <c r="F774" i="11"/>
  <c r="D697" i="11"/>
  <c r="F273" i="11"/>
  <c r="D1175" i="11"/>
  <c r="D1481" i="11"/>
  <c r="D136" i="11"/>
  <c r="D1427" i="11"/>
  <c r="F762" i="11"/>
  <c r="F244" i="11"/>
  <c r="F1269" i="11"/>
  <c r="F212" i="11"/>
  <c r="D1411" i="11"/>
  <c r="F240" i="11"/>
  <c r="F892" i="11"/>
  <c r="D1001" i="11"/>
  <c r="F1066" i="11"/>
  <c r="F1347" i="11"/>
  <c r="F478" i="11"/>
  <c r="F51" i="11"/>
  <c r="D528" i="11"/>
  <c r="D1450" i="11"/>
  <c r="F964" i="11"/>
  <c r="F634" i="11"/>
  <c r="D1449" i="11"/>
  <c r="D961" i="11"/>
  <c r="D705" i="11"/>
  <c r="D825" i="11"/>
  <c r="F1000" i="11"/>
  <c r="F1289" i="11"/>
  <c r="D1403" i="11"/>
  <c r="F984" i="11"/>
  <c r="D765" i="11"/>
  <c r="F1091" i="11"/>
  <c r="D806" i="11"/>
  <c r="F1422" i="11"/>
  <c r="F592" i="11"/>
  <c r="D1208" i="11"/>
  <c r="D435" i="11"/>
  <c r="D1392" i="11"/>
  <c r="F539" i="11"/>
  <c r="F575" i="11"/>
  <c r="D1254" i="11"/>
  <c r="D834" i="11"/>
  <c r="D1170" i="11"/>
  <c r="F373" i="11"/>
  <c r="D165" i="11"/>
  <c r="D1354" i="11"/>
  <c r="D1108" i="11"/>
  <c r="D711" i="11"/>
  <c r="D933" i="11"/>
  <c r="D276" i="11"/>
  <c r="D1020" i="11"/>
  <c r="D1468" i="11"/>
  <c r="D1380" i="11"/>
  <c r="D1070" i="11"/>
  <c r="D1096" i="11"/>
  <c r="F431" i="11"/>
  <c r="F135" i="11"/>
  <c r="D867" i="11"/>
  <c r="D692" i="11"/>
  <c r="D226" i="11"/>
  <c r="F580" i="11"/>
  <c r="D196" i="11"/>
  <c r="F962" i="11"/>
  <c r="F41" i="11"/>
  <c r="F794" i="11"/>
  <c r="F1417" i="11"/>
  <c r="F800" i="11"/>
  <c r="D550" i="11"/>
  <c r="D215" i="11"/>
  <c r="F784" i="11"/>
  <c r="D1389" i="11"/>
  <c r="F1077" i="11"/>
  <c r="D278" i="11"/>
  <c r="D106" i="11"/>
  <c r="D506" i="11"/>
  <c r="F211" i="11"/>
  <c r="F943" i="11"/>
  <c r="D804" i="11"/>
  <c r="D1115" i="11"/>
  <c r="D1416" i="11"/>
  <c r="F1093" i="11"/>
  <c r="D407" i="11"/>
  <c r="F1375" i="11"/>
  <c r="D500" i="11"/>
  <c r="D1285" i="11"/>
  <c r="F982" i="11"/>
  <c r="F423" i="11"/>
  <c r="F1435" i="11"/>
  <c r="F6" i="11"/>
  <c r="F199" i="11"/>
  <c r="F937" i="11"/>
  <c r="D1321" i="11"/>
  <c r="D573" i="11"/>
  <c r="F278" i="11"/>
  <c r="D1331" i="11"/>
  <c r="D1083" i="11"/>
  <c r="D1242" i="11"/>
  <c r="D873" i="11"/>
  <c r="F102" i="11"/>
  <c r="D1014" i="11"/>
  <c r="F483" i="11"/>
  <c r="F1270" i="11"/>
  <c r="F80" i="11"/>
  <c r="F755" i="11"/>
  <c r="F968" i="11"/>
  <c r="F325" i="11"/>
  <c r="D45" i="11"/>
  <c r="F529" i="11"/>
  <c r="F1420" i="11"/>
  <c r="D1313" i="11"/>
  <c r="F328" i="11"/>
  <c r="D718" i="11"/>
  <c r="D917" i="11"/>
  <c r="F571" i="11"/>
  <c r="F1041" i="11"/>
  <c r="F1396" i="11"/>
  <c r="F306" i="11"/>
  <c r="D596" i="11"/>
  <c r="F1232" i="11"/>
  <c r="F1132" i="11"/>
  <c r="F1278" i="11"/>
  <c r="F981" i="11"/>
  <c r="F492" i="11"/>
  <c r="F1254" i="11"/>
  <c r="D191" i="11"/>
  <c r="F180" i="11"/>
  <c r="D120" i="11"/>
  <c r="F1198" i="11"/>
  <c r="D463" i="11"/>
  <c r="F857" i="11"/>
  <c r="D1123" i="11"/>
  <c r="F889" i="11"/>
  <c r="D432" i="11"/>
  <c r="F1182" i="11"/>
  <c r="F20" i="11"/>
  <c r="D1294" i="11"/>
  <c r="F1478" i="11"/>
  <c r="F1197" i="11"/>
  <c r="F930" i="11"/>
  <c r="F1255" i="11"/>
  <c r="F1024" i="11"/>
  <c r="F275" i="11"/>
  <c r="F1268" i="11"/>
  <c r="F753" i="11"/>
  <c r="D277" i="11"/>
  <c r="D565" i="11"/>
  <c r="D93" i="11"/>
  <c r="D815" i="11"/>
  <c r="D1281" i="11"/>
  <c r="D1444" i="11"/>
  <c r="D1339" i="11"/>
  <c r="D1202" i="11"/>
  <c r="F1177" i="11"/>
  <c r="D95" i="11"/>
  <c r="F1176" i="11"/>
  <c r="F462" i="11"/>
  <c r="D1349" i="11"/>
  <c r="F381" i="11"/>
  <c r="D520" i="11"/>
  <c r="D233" i="11"/>
  <c r="F842" i="11"/>
  <c r="D1143" i="11"/>
  <c r="D646" i="11"/>
  <c r="D1003" i="11"/>
  <c r="F1049" i="11"/>
  <c r="F704" i="11"/>
  <c r="D210" i="11"/>
  <c r="F269" i="11"/>
  <c r="D876" i="11"/>
  <c r="D1128" i="11"/>
  <c r="F779" i="11"/>
  <c r="F39" i="11"/>
  <c r="F326" i="11"/>
  <c r="D724" i="11"/>
  <c r="F960" i="11"/>
  <c r="F1115" i="11"/>
  <c r="D98" i="11"/>
  <c r="D368" i="11"/>
  <c r="F776" i="11"/>
  <c r="F1016" i="11"/>
  <c r="F1344" i="11"/>
  <c r="F1332" i="11"/>
  <c r="D517" i="11"/>
  <c r="D908" i="11"/>
  <c r="D1295" i="11"/>
  <c r="F1472" i="11"/>
  <c r="D1393" i="11"/>
  <c r="D1298" i="11"/>
  <c r="F300" i="11"/>
  <c r="F173" i="11"/>
  <c r="F1256" i="11"/>
  <c r="D352" i="11"/>
  <c r="D1030" i="11"/>
  <c r="F69" i="11"/>
  <c r="D398" i="11"/>
  <c r="F601" i="11"/>
  <c r="D657" i="11"/>
  <c r="F1010" i="11"/>
  <c r="D1428" i="11"/>
  <c r="D737" i="11"/>
  <c r="F1219" i="11"/>
  <c r="F1468" i="11"/>
  <c r="F94" i="11"/>
  <c r="F786" i="11"/>
  <c r="D1067" i="11"/>
  <c r="F471" i="11"/>
  <c r="F1162" i="11"/>
  <c r="D224" i="11"/>
  <c r="D310" i="11"/>
  <c r="F451" i="11"/>
  <c r="D824" i="11"/>
  <c r="D1155" i="11"/>
  <c r="D780" i="11"/>
  <c r="D638" i="11"/>
  <c r="D594" i="11"/>
  <c r="F556" i="11"/>
  <c r="D414" i="11"/>
  <c r="F1245" i="11"/>
  <c r="D1396" i="11"/>
  <c r="F917" i="11"/>
  <c r="D1365" i="11"/>
  <c r="F1409" i="11"/>
  <c r="D1165" i="11"/>
  <c r="F1076" i="11"/>
  <c r="D505" i="11"/>
  <c r="F887" i="11"/>
  <c r="F1151" i="11"/>
  <c r="F366" i="11"/>
  <c r="D522" i="11"/>
  <c r="F890" i="11"/>
  <c r="D717" i="11"/>
  <c r="F1099" i="11"/>
  <c r="F610" i="11"/>
  <c r="F1058" i="11"/>
  <c r="D674" i="11"/>
  <c r="F508" i="11"/>
  <c r="D1205" i="11"/>
  <c r="D1033" i="11"/>
  <c r="D524" i="11"/>
  <c r="D1388" i="11"/>
  <c r="D1000" i="11"/>
  <c r="D666" i="11"/>
  <c r="F1027" i="11"/>
  <c r="F1146" i="11"/>
  <c r="D306" i="11"/>
  <c r="F933" i="11"/>
  <c r="F1362" i="11"/>
  <c r="F820" i="11"/>
  <c r="D66" i="11"/>
  <c r="F1349" i="11"/>
  <c r="D466" i="11"/>
  <c r="F1139" i="11"/>
  <c r="F452" i="11"/>
  <c r="D1319" i="11"/>
  <c r="D50" i="11"/>
  <c r="D723" i="11"/>
  <c r="D80" i="11"/>
  <c r="D447" i="11"/>
  <c r="F770" i="11"/>
  <c r="F317" i="11"/>
  <c r="F198" i="11"/>
  <c r="D607" i="11"/>
  <c r="D330" i="11"/>
  <c r="F1184" i="11"/>
  <c r="D1022" i="11"/>
  <c r="F864" i="11"/>
  <c r="F433" i="11"/>
  <c r="D243" i="11"/>
  <c r="D1279" i="11"/>
  <c r="F679" i="11"/>
  <c r="D199" i="11"/>
  <c r="D799" i="11"/>
  <c r="F282" i="11"/>
  <c r="D1490" i="11"/>
  <c r="D1385" i="11"/>
  <c r="D469" i="11"/>
  <c r="F514" i="11"/>
  <c r="D225" i="11"/>
  <c r="F206" i="11"/>
  <c r="D249" i="11"/>
  <c r="F5" i="11"/>
  <c r="D1399" i="11"/>
  <c r="D564" i="11"/>
  <c r="F111" i="11"/>
  <c r="F911" i="11"/>
  <c r="D17" i="11"/>
  <c r="F1496" i="11"/>
  <c r="F1321" i="11"/>
  <c r="F993" i="11"/>
  <c r="D1076" i="11"/>
  <c r="F1410" i="11"/>
  <c r="D766" i="11"/>
  <c r="F969" i="11"/>
  <c r="F1187" i="11"/>
  <c r="F760" i="11"/>
  <c r="D1486" i="11"/>
  <c r="D878" i="11"/>
  <c r="D1484" i="11"/>
  <c r="D654" i="11"/>
  <c r="D1310" i="11"/>
  <c r="D163" i="11"/>
  <c r="D775" i="11"/>
  <c r="F563" i="11"/>
  <c r="F274" i="11"/>
  <c r="D562" i="11"/>
  <c r="D68" i="11"/>
  <c r="F141" i="11"/>
  <c r="D1069" i="11"/>
  <c r="F854" i="11"/>
  <c r="F1388" i="11"/>
  <c r="D74" i="11"/>
  <c r="F656" i="11"/>
  <c r="F880" i="11"/>
  <c r="F1411" i="11"/>
  <c r="D128" i="11"/>
  <c r="F1292" i="11"/>
  <c r="D924" i="11"/>
  <c r="F1272" i="11"/>
  <c r="D416" i="11"/>
  <c r="F417" i="11"/>
  <c r="D208" i="11"/>
  <c r="F1493" i="11"/>
  <c r="F114" i="11"/>
  <c r="D956" i="11"/>
  <c r="D1278" i="11"/>
  <c r="D1109" i="11"/>
  <c r="F16" i="11"/>
  <c r="D798" i="11"/>
  <c r="F888" i="11"/>
  <c r="D274" i="11"/>
  <c r="D639" i="11"/>
  <c r="F985" i="11"/>
  <c r="D1307" i="11"/>
  <c r="F1374" i="11"/>
  <c r="D418" i="11"/>
  <c r="D1253" i="11"/>
  <c r="D94" i="11"/>
  <c r="D134" i="11"/>
  <c r="F912" i="11"/>
  <c r="D269" i="11"/>
  <c r="D652" i="11"/>
  <c r="D1329" i="11"/>
  <c r="F1030" i="11"/>
  <c r="D1280" i="11"/>
  <c r="F448" i="11"/>
  <c r="F191" i="11"/>
  <c r="F901" i="11"/>
  <c r="D449" i="11"/>
  <c r="F310" i="11"/>
  <c r="D734" i="11"/>
  <c r="D480" i="11"/>
  <c r="D358" i="11"/>
  <c r="F706" i="11"/>
  <c r="D523" i="11"/>
  <c r="F1088" i="11"/>
  <c r="F983" i="11"/>
  <c r="F1438" i="11"/>
  <c r="D1487" i="11"/>
  <c r="F1117" i="11"/>
  <c r="F934" i="11"/>
  <c r="F1248" i="11"/>
  <c r="F863" i="11"/>
  <c r="D1200" i="11"/>
  <c r="D571" i="11"/>
  <c r="F1226" i="11"/>
  <c r="D1352" i="11"/>
  <c r="F1119" i="11"/>
  <c r="D1414" i="11"/>
  <c r="F104" i="11"/>
  <c r="F1474" i="11"/>
  <c r="D426" i="11"/>
  <c r="D1439" i="11"/>
  <c r="D1018" i="11"/>
  <c r="F809" i="11"/>
  <c r="D78" i="11"/>
  <c r="D1053" i="11"/>
  <c r="D1013" i="11"/>
  <c r="F162" i="11"/>
  <c r="D1341" i="11"/>
  <c r="D1010" i="11"/>
  <c r="F1331" i="11"/>
  <c r="F1450" i="11"/>
  <c r="F667" i="11"/>
  <c r="F136" i="11"/>
  <c r="D1183" i="11"/>
  <c r="F49" i="11"/>
  <c r="F444" i="11"/>
  <c r="D399" i="11"/>
  <c r="D413" i="11"/>
  <c r="D905" i="11"/>
  <c r="D1287" i="11"/>
  <c r="D14" i="11"/>
  <c r="F442" i="11"/>
  <c r="F214" i="11"/>
  <c r="F836" i="11"/>
  <c r="D1167" i="11"/>
  <c r="D1501" i="11"/>
  <c r="D1312" i="11"/>
  <c r="F86" i="11"/>
  <c r="F1183" i="11"/>
  <c r="D664" i="11"/>
  <c r="F1155" i="11"/>
  <c r="F1326" i="11"/>
  <c r="D553" i="11"/>
  <c r="F222" i="11"/>
  <c r="F1462" i="11"/>
  <c r="F459" i="11"/>
  <c r="D1419" i="11"/>
  <c r="F379" i="11"/>
  <c r="F642" i="11"/>
  <c r="D810" i="11"/>
  <c r="D1221" i="11"/>
  <c r="F587" i="11"/>
  <c r="F520" i="11"/>
  <c r="D1258" i="11"/>
  <c r="F846" i="11"/>
  <c r="F747" i="11"/>
  <c r="F1100" i="11"/>
  <c r="F637" i="11"/>
  <c r="F159" i="11"/>
  <c r="F1285" i="11"/>
  <c r="D845" i="11"/>
  <c r="F1070" i="11"/>
  <c r="F659" i="11"/>
  <c r="F321" i="11"/>
  <c r="D1144" i="11"/>
  <c r="F1033" i="11"/>
  <c r="D945" i="11"/>
  <c r="D967" i="11"/>
  <c r="F975" i="11"/>
  <c r="D1447" i="11"/>
  <c r="F708" i="11"/>
  <c r="F154" i="11"/>
  <c r="F1124" i="11"/>
  <c r="D1157" i="11"/>
  <c r="D653" i="11"/>
  <c r="D527" i="11"/>
  <c r="F1095" i="11"/>
  <c r="D1423" i="11"/>
  <c r="D25" i="11"/>
  <c r="F204" i="11"/>
  <c r="D390" i="11"/>
  <c r="D954" i="11"/>
  <c r="D428" i="11"/>
  <c r="D337" i="11"/>
  <c r="D757" i="11"/>
  <c r="D1192" i="11"/>
  <c r="D374" i="11"/>
  <c r="D153" i="11"/>
  <c r="D1148" i="11"/>
  <c r="F205" i="11"/>
  <c r="F990" i="11"/>
  <c r="F554" i="11"/>
  <c r="D396" i="11"/>
  <c r="D1438" i="11"/>
  <c r="D572" i="11"/>
  <c r="D932" i="11"/>
  <c r="F1340" i="11"/>
  <c r="D125" i="11"/>
  <c r="F1318" i="11"/>
  <c r="F526" i="11"/>
  <c r="D434" i="11"/>
  <c r="F157" i="11"/>
  <c r="D1127" i="11"/>
  <c r="D1415" i="11"/>
  <c r="F806" i="11"/>
  <c r="F284" i="11"/>
  <c r="F1453" i="11"/>
  <c r="F236" i="11"/>
  <c r="D1412" i="11"/>
  <c r="F1446" i="11"/>
  <c r="F106" i="11"/>
  <c r="D951" i="11"/>
  <c r="D1198" i="11"/>
  <c r="D1325" i="11"/>
  <c r="D1357" i="11"/>
  <c r="F567" i="11"/>
  <c r="F831" i="11"/>
  <c r="F224" i="11"/>
  <c r="F615" i="11"/>
  <c r="D769" i="11"/>
  <c r="F1425" i="11"/>
  <c r="F82" i="11"/>
  <c r="F1012" i="11"/>
  <c r="D750" i="11"/>
  <c r="F1369" i="11"/>
  <c r="F1050" i="11"/>
  <c r="D1267" i="11"/>
  <c r="D207" i="11"/>
  <c r="D62" i="11"/>
  <c r="D1284" i="11"/>
  <c r="D856" i="11"/>
  <c r="D1274" i="11"/>
  <c r="D345" i="11"/>
  <c r="F464" i="11"/>
  <c r="F68" i="11"/>
  <c r="D681" i="11"/>
  <c r="F97" i="11"/>
  <c r="D1089" i="11"/>
  <c r="D290" i="11"/>
  <c r="D113" i="11"/>
  <c r="F1250" i="11"/>
  <c r="F352" i="11"/>
  <c r="D991" i="11"/>
  <c r="F1149" i="11"/>
  <c r="D24" i="11"/>
  <c r="F484" i="11"/>
  <c r="D32" i="11"/>
  <c r="D631" i="11"/>
  <c r="F432" i="11"/>
  <c r="F76" i="11"/>
  <c r="D957" i="11"/>
  <c r="D1238" i="11"/>
  <c r="F1247" i="11"/>
  <c r="F1441" i="11"/>
  <c r="D1374" i="11"/>
  <c r="F1204" i="11"/>
  <c r="D157" i="11"/>
  <c r="D481" i="11"/>
  <c r="F1223" i="11"/>
  <c r="D1161" i="11"/>
  <c r="F410" i="11"/>
  <c r="F364" i="11"/>
  <c r="D894" i="11"/>
  <c r="D1467" i="11"/>
  <c r="D1226" i="11"/>
  <c r="F690" i="11"/>
  <c r="D1229" i="11"/>
  <c r="F28" i="11"/>
  <c r="D796" i="11"/>
  <c r="F673" i="11"/>
  <c r="F23" i="11"/>
  <c r="D669" i="11"/>
  <c r="F178" i="11"/>
  <c r="D175" i="11"/>
  <c r="F443" i="11"/>
  <c r="D493" i="11"/>
  <c r="F160" i="11"/>
  <c r="F849" i="11"/>
  <c r="D1353" i="11"/>
  <c r="D289" i="11"/>
  <c r="D299" i="11"/>
  <c r="D294" i="11"/>
  <c r="D771" i="11"/>
  <c r="D979" i="11"/>
  <c r="D884" i="11"/>
  <c r="F1227" i="11"/>
  <c r="D1441" i="11"/>
  <c r="F1107" i="11"/>
  <c r="D916" i="11"/>
  <c r="D1479" i="11"/>
  <c r="D811" i="11"/>
  <c r="F1383" i="11"/>
  <c r="F1086" i="11"/>
  <c r="F541" i="11"/>
  <c r="D1457" i="11"/>
  <c r="F1345" i="11"/>
  <c r="D611" i="11"/>
  <c r="D324" i="11"/>
  <c r="D389" i="11"/>
  <c r="F527" i="11"/>
  <c r="F1253" i="11"/>
  <c r="D246" i="11"/>
  <c r="F574" i="11"/>
  <c r="F480" i="11"/>
  <c r="D255" i="11"/>
  <c r="F210" i="11"/>
  <c r="F1377" i="11"/>
  <c r="F1487" i="11"/>
  <c r="D1210" i="11"/>
  <c r="F81" i="11"/>
  <c r="F678" i="11"/>
  <c r="F840" i="11"/>
  <c r="D482" i="11"/>
  <c r="F605" i="11"/>
  <c r="D748" i="11"/>
  <c r="F232" i="11"/>
  <c r="F829" i="11"/>
  <c r="F683" i="11"/>
  <c r="F59" i="11"/>
  <c r="F245" i="11"/>
  <c r="D698" i="11"/>
  <c r="F780" i="11"/>
  <c r="F922" i="11"/>
  <c r="D600" i="11"/>
  <c r="D353" i="11"/>
  <c r="F1429" i="11"/>
  <c r="D1176" i="11"/>
  <c r="D1482" i="11"/>
  <c r="D42" i="11"/>
  <c r="F1209" i="11"/>
  <c r="D694" i="11"/>
  <c r="F1266" i="11"/>
  <c r="F253" i="11"/>
  <c r="F333" i="11"/>
  <c r="F77" i="11"/>
  <c r="D427" i="11"/>
  <c r="F865" i="11"/>
  <c r="F653" i="11"/>
  <c r="F1200" i="11"/>
  <c r="F265" i="11"/>
  <c r="D61" i="11"/>
  <c r="D1153" i="11"/>
  <c r="F185" i="11"/>
  <c r="F110" i="11"/>
  <c r="F796" i="11"/>
  <c r="D673" i="11"/>
  <c r="D1124" i="11"/>
  <c r="F491" i="11"/>
  <c r="F1032" i="11"/>
  <c r="D441" i="11"/>
  <c r="F1014" i="11"/>
  <c r="F711" i="11"/>
  <c r="F387" i="11"/>
  <c r="D116" i="11"/>
  <c r="D179" i="11"/>
  <c r="F1004" i="11"/>
  <c r="D1289" i="11"/>
  <c r="D490" i="11"/>
  <c r="F1455" i="11"/>
  <c r="F664" i="11"/>
  <c r="F455" i="11"/>
  <c r="F808" i="11"/>
  <c r="F569" i="11"/>
  <c r="F482" i="11"/>
  <c r="D112" i="11"/>
  <c r="F10" i="11"/>
  <c r="F1342" i="11"/>
  <c r="D379" i="11"/>
  <c r="D1440" i="11"/>
  <c r="D944" i="11"/>
  <c r="F313" i="11"/>
  <c r="D219" i="11"/>
  <c r="D369" i="11"/>
  <c r="D868" i="11"/>
  <c r="D36" i="11"/>
  <c r="D308" i="11"/>
  <c r="D637" i="11"/>
  <c r="D218" i="11"/>
  <c r="F1373" i="11"/>
  <c r="D592" i="11"/>
  <c r="D542" i="11"/>
  <c r="D257" i="11"/>
  <c r="F458" i="11"/>
  <c r="D1397" i="11"/>
  <c r="D1193" i="11"/>
  <c r="F132" i="11"/>
  <c r="D559" i="11"/>
  <c r="D383" i="11"/>
  <c r="F607" i="11"/>
  <c r="F1466" i="11"/>
  <c r="D746" i="11"/>
  <c r="D1028" i="11"/>
  <c r="D1222" i="11"/>
  <c r="D1140" i="11"/>
  <c r="D457" i="11"/>
  <c r="D378" i="11"/>
  <c r="F1028" i="11"/>
  <c r="D1330" i="11"/>
  <c r="D952" i="11"/>
  <c r="D603" i="11"/>
  <c r="F75" i="11"/>
  <c r="D844" i="11"/>
  <c r="F989" i="11"/>
  <c r="D1282" i="11"/>
  <c r="D1384" i="11"/>
  <c r="D890" i="11"/>
  <c r="F882" i="11"/>
  <c r="F1489" i="11"/>
  <c r="F109" i="11"/>
  <c r="F555" i="11"/>
  <c r="F919" i="11"/>
  <c r="D1037" i="11"/>
  <c r="F1157" i="11"/>
  <c r="F24" i="11"/>
  <c r="F785" i="11"/>
  <c r="D1408" i="11"/>
  <c r="F314" i="11"/>
  <c r="F1160" i="11"/>
  <c r="D397" i="11"/>
  <c r="D942" i="11"/>
  <c r="F1258" i="11"/>
  <c r="D843" i="11"/>
  <c r="F254" i="11"/>
  <c r="F156" i="11"/>
  <c r="F1360" i="11"/>
  <c r="D461" i="11"/>
  <c r="D1027" i="11"/>
  <c r="F165" i="11"/>
  <c r="F598" i="11"/>
  <c r="F55" i="11"/>
  <c r="F924" i="11"/>
  <c r="D99" i="11"/>
  <c r="D911" i="11"/>
  <c r="D602" i="11"/>
  <c r="D817" i="11"/>
  <c r="D950" i="11"/>
  <c r="D11" i="11"/>
  <c r="D248" i="11"/>
  <c r="D1495" i="11"/>
  <c r="F1123" i="11"/>
  <c r="F1021" i="11"/>
  <c r="F918" i="11"/>
  <c r="F383" i="11"/>
  <c r="D807" i="11"/>
  <c r="D28" i="11"/>
  <c r="D948" i="11"/>
  <c r="D147" i="11"/>
  <c r="D1305" i="11"/>
  <c r="D315" i="11"/>
  <c r="D264" i="11"/>
  <c r="F264" i="11"/>
  <c r="D1266" i="11"/>
  <c r="D1431" i="11"/>
  <c r="F789" i="11"/>
  <c r="D1488" i="11"/>
  <c r="D1085" i="11"/>
  <c r="D836" i="11"/>
  <c r="F343" i="11"/>
  <c r="F344" i="11"/>
  <c r="F1055" i="11"/>
  <c r="D693" i="11"/>
  <c r="D892" i="11"/>
  <c r="F368" i="11"/>
  <c r="D81" i="11"/>
  <c r="D501" i="11"/>
  <c r="G368" i="11" l="1"/>
  <c r="G1055" i="11"/>
  <c r="G344" i="11"/>
  <c r="G343" i="11"/>
  <c r="G789" i="11"/>
  <c r="G264" i="11"/>
  <c r="G383" i="11"/>
  <c r="G918" i="11"/>
  <c r="G1021" i="11"/>
  <c r="G1123" i="11"/>
  <c r="G924" i="11"/>
  <c r="G55" i="11"/>
  <c r="G598" i="11"/>
  <c r="G165" i="11"/>
  <c r="G1360" i="11"/>
  <c r="G156" i="11"/>
  <c r="G254" i="11"/>
  <c r="G1258" i="11"/>
  <c r="G1160" i="11"/>
  <c r="G314" i="11"/>
  <c r="G785" i="11"/>
  <c r="G24" i="11"/>
  <c r="G1157" i="11"/>
  <c r="G919" i="11"/>
  <c r="G555" i="11"/>
  <c r="G109" i="11"/>
  <c r="G1489" i="11"/>
  <c r="G882" i="11"/>
  <c r="G989" i="11"/>
  <c r="G75" i="11"/>
  <c r="G1028" i="11"/>
  <c r="G1466" i="11"/>
  <c r="G607" i="11"/>
  <c r="G132" i="11"/>
  <c r="G458" i="11"/>
  <c r="G1373" i="11"/>
  <c r="G313" i="11"/>
  <c r="G1342" i="11"/>
  <c r="G10" i="11"/>
  <c r="G482" i="11"/>
  <c r="G569" i="11"/>
  <c r="G808" i="11"/>
  <c r="G455" i="11"/>
  <c r="G664" i="11"/>
  <c r="G1455" i="11"/>
  <c r="G1004" i="11"/>
  <c r="G387" i="11"/>
  <c r="G711" i="11"/>
  <c r="G1014" i="11"/>
  <c r="G1032" i="11"/>
  <c r="G491" i="11"/>
  <c r="G796" i="11"/>
  <c r="G110" i="11"/>
  <c r="G185" i="11"/>
  <c r="G265" i="11"/>
  <c r="G1200" i="11"/>
  <c r="G653" i="11"/>
  <c r="G865" i="11"/>
  <c r="G77" i="11"/>
  <c r="G333" i="11"/>
  <c r="G253" i="11"/>
  <c r="G1266" i="11"/>
  <c r="G1209" i="11"/>
  <c r="G1429" i="11"/>
  <c r="G922" i="11"/>
  <c r="G780" i="11"/>
  <c r="G245" i="11"/>
  <c r="G59" i="11"/>
  <c r="G683" i="11"/>
  <c r="G829" i="11"/>
  <c r="G232" i="11"/>
  <c r="G605" i="11"/>
  <c r="G840" i="11"/>
  <c r="G678" i="11"/>
  <c r="G81" i="11"/>
  <c r="G1487" i="11"/>
  <c r="G1377" i="11"/>
  <c r="G210" i="11"/>
  <c r="G480" i="11"/>
  <c r="G574" i="11"/>
  <c r="G1253" i="11"/>
  <c r="G527" i="11"/>
  <c r="G1345" i="11"/>
  <c r="G541" i="11"/>
  <c r="G1086" i="11"/>
  <c r="G1383" i="11"/>
  <c r="G1107" i="11"/>
  <c r="G1227" i="11"/>
  <c r="G849" i="11"/>
  <c r="G160" i="11"/>
  <c r="G443" i="11"/>
  <c r="G178" i="11"/>
  <c r="G23" i="11"/>
  <c r="G673" i="11"/>
  <c r="G28" i="11"/>
  <c r="G690" i="11"/>
  <c r="G364" i="11"/>
  <c r="G410" i="11"/>
  <c r="G1223" i="11"/>
  <c r="G1204" i="11"/>
  <c r="G1441" i="11"/>
  <c r="G1247" i="11"/>
  <c r="G76" i="11"/>
  <c r="G432" i="11"/>
  <c r="G484" i="11"/>
  <c r="G1149" i="11"/>
  <c r="G352" i="11"/>
  <c r="G1250" i="11"/>
  <c r="G97" i="11"/>
  <c r="G68" i="11"/>
  <c r="G464" i="11"/>
  <c r="G1050" i="11"/>
  <c r="G1369" i="11"/>
  <c r="G1012" i="11"/>
  <c r="G82" i="11"/>
  <c r="G1425" i="11"/>
  <c r="G615" i="11"/>
  <c r="G224" i="11"/>
  <c r="G831" i="11"/>
  <c r="G567" i="11"/>
  <c r="G106" i="11"/>
  <c r="G1446" i="11"/>
  <c r="G236" i="11"/>
  <c r="G1453" i="11"/>
  <c r="G284" i="11"/>
  <c r="G806" i="11"/>
  <c r="G157" i="11"/>
  <c r="G526" i="11"/>
  <c r="G1318" i="11"/>
  <c r="G1340" i="11"/>
  <c r="G554" i="11"/>
  <c r="G990" i="11"/>
  <c r="G205" i="11"/>
  <c r="G204" i="11"/>
  <c r="G1095" i="11"/>
  <c r="G1124" i="11"/>
  <c r="G154" i="11"/>
  <c r="G708" i="11"/>
  <c r="G975" i="11"/>
  <c r="G1033" i="11"/>
  <c r="G321" i="11"/>
  <c r="G659" i="11"/>
  <c r="G1070" i="11"/>
  <c r="G1285" i="11"/>
  <c r="G159" i="11"/>
  <c r="G637" i="11"/>
  <c r="G1100" i="11"/>
  <c r="G747" i="11"/>
  <c r="G846" i="11"/>
  <c r="G520" i="11"/>
  <c r="G587" i="11"/>
  <c r="G642" i="11"/>
  <c r="G379" i="11"/>
  <c r="G459" i="11"/>
  <c r="G1462" i="11"/>
  <c r="G222" i="11"/>
  <c r="G1326" i="11"/>
  <c r="G1155" i="11"/>
  <c r="G1183" i="11"/>
  <c r="G86" i="11"/>
  <c r="G836" i="11"/>
  <c r="G214" i="11"/>
  <c r="G442" i="11"/>
  <c r="G444" i="11"/>
  <c r="G49" i="11"/>
  <c r="G136" i="11"/>
  <c r="G667" i="11"/>
  <c r="G1450" i="11"/>
  <c r="G1331" i="11"/>
  <c r="G162" i="11"/>
  <c r="G809" i="11"/>
  <c r="G1474" i="11"/>
  <c r="G104" i="11"/>
  <c r="G1119" i="11"/>
  <c r="G1226" i="11"/>
  <c r="G863" i="11"/>
  <c r="G1248" i="11"/>
  <c r="G934" i="11"/>
  <c r="G1117" i="11"/>
  <c r="G1438" i="11"/>
  <c r="G983" i="11"/>
  <c r="G1088" i="11"/>
  <c r="G706" i="11"/>
  <c r="G310" i="11"/>
  <c r="G901" i="11"/>
  <c r="G191" i="11"/>
  <c r="G448" i="11"/>
  <c r="G1030" i="11"/>
  <c r="G912" i="11"/>
  <c r="G1374" i="11"/>
  <c r="G985" i="11"/>
  <c r="G888" i="11"/>
  <c r="G16" i="11"/>
  <c r="G114" i="11"/>
  <c r="G1493" i="11"/>
  <c r="G417" i="11"/>
  <c r="G1272" i="11"/>
  <c r="G1292" i="11"/>
  <c r="G1411" i="11"/>
  <c r="G880" i="11"/>
  <c r="G656" i="11"/>
  <c r="G1388" i="11"/>
  <c r="G854" i="11"/>
  <c r="G141" i="11"/>
  <c r="G274" i="11"/>
  <c r="G563" i="11"/>
  <c r="G760" i="11"/>
  <c r="G1187" i="11"/>
  <c r="G969" i="11"/>
  <c r="G1410" i="11"/>
  <c r="G993" i="11"/>
  <c r="G1321" i="11"/>
  <c r="G1496" i="11"/>
  <c r="G911" i="11"/>
  <c r="G111" i="11"/>
  <c r="G5" i="11"/>
  <c r="G206" i="11"/>
  <c r="G514" i="11"/>
  <c r="G282" i="11"/>
  <c r="G679" i="11"/>
  <c r="G433" i="11"/>
  <c r="G864" i="11"/>
  <c r="G1184" i="11"/>
  <c r="G198" i="11"/>
  <c r="G317" i="11"/>
  <c r="G770" i="11"/>
  <c r="G452" i="11"/>
  <c r="G1139" i="11"/>
  <c r="G1349" i="11"/>
  <c r="G820" i="11"/>
  <c r="G1362" i="11"/>
  <c r="G933" i="11"/>
  <c r="G1146" i="11"/>
  <c r="G1027" i="11"/>
  <c r="G508" i="11"/>
  <c r="G1058" i="11"/>
  <c r="G610" i="11"/>
  <c r="G1099" i="11"/>
  <c r="G890" i="11"/>
  <c r="G366" i="11"/>
  <c r="G1151" i="11"/>
  <c r="G887" i="11"/>
  <c r="G1076" i="11"/>
  <c r="G1409" i="11"/>
  <c r="G917" i="11"/>
  <c r="G1245" i="11"/>
  <c r="G556" i="11"/>
  <c r="G451" i="11"/>
  <c r="G1162" i="11"/>
  <c r="G471" i="11"/>
  <c r="G786" i="11"/>
  <c r="G94" i="11"/>
  <c r="G1468" i="11"/>
  <c r="G1219" i="11"/>
  <c r="G1010" i="11"/>
  <c r="G601" i="11"/>
  <c r="G69" i="11"/>
  <c r="G1256" i="11"/>
  <c r="G173" i="11"/>
  <c r="G300" i="11"/>
  <c r="G1472" i="11"/>
  <c r="G1332" i="11"/>
  <c r="G1344" i="11"/>
  <c r="G1016" i="11"/>
  <c r="G776" i="11"/>
  <c r="G1115" i="11"/>
  <c r="G960" i="11"/>
  <c r="G326" i="11"/>
  <c r="G39" i="11"/>
  <c r="G779" i="11"/>
  <c r="G269" i="11"/>
  <c r="G704" i="11"/>
  <c r="G1049" i="11"/>
  <c r="G842" i="11"/>
  <c r="G381" i="11"/>
  <c r="G462" i="11"/>
  <c r="G1176" i="11"/>
  <c r="G1177" i="11"/>
  <c r="G753" i="11"/>
  <c r="G1268" i="11"/>
  <c r="G275" i="11"/>
  <c r="G1024" i="11"/>
  <c r="G1255" i="11"/>
  <c r="G930" i="11"/>
  <c r="G1197" i="11"/>
  <c r="G1478" i="11"/>
  <c r="G20" i="11"/>
  <c r="G1182" i="11"/>
  <c r="G889" i="11"/>
  <c r="G857" i="11"/>
  <c r="G1198" i="11"/>
  <c r="G180" i="11"/>
  <c r="G1254" i="11"/>
  <c r="G492" i="11"/>
  <c r="G981" i="11"/>
  <c r="G1278" i="11"/>
  <c r="G1132" i="11"/>
  <c r="G1232" i="11"/>
  <c r="G306" i="11"/>
  <c r="G1396" i="11"/>
  <c r="G1041" i="11"/>
  <c r="G571" i="11"/>
  <c r="G328" i="11"/>
  <c r="G1420" i="11"/>
  <c r="G529" i="11"/>
  <c r="G325" i="11"/>
  <c r="G968" i="11"/>
  <c r="G755" i="11"/>
  <c r="G80" i="11"/>
  <c r="G1270" i="11"/>
  <c r="G483" i="11"/>
  <c r="G102" i="11"/>
  <c r="G278" i="11"/>
  <c r="G937" i="11"/>
  <c r="G199" i="11"/>
  <c r="G6" i="11"/>
  <c r="G1435" i="11"/>
  <c r="G423" i="11"/>
  <c r="G982" i="11"/>
  <c r="G1375" i="11"/>
  <c r="G1093" i="11"/>
  <c r="G943" i="11"/>
  <c r="G211" i="11"/>
  <c r="G1077" i="11"/>
  <c r="G784" i="11"/>
  <c r="G800" i="11"/>
  <c r="G1417" i="11"/>
  <c r="G794" i="11"/>
  <c r="G41" i="11"/>
  <c r="G962" i="11"/>
  <c r="G580" i="11"/>
  <c r="G135" i="11"/>
  <c r="G431" i="11"/>
  <c r="G373" i="11"/>
  <c r="G575" i="11"/>
  <c r="G539" i="11"/>
  <c r="G592" i="11"/>
  <c r="G1422" i="11"/>
  <c r="G1091" i="11"/>
  <c r="G984" i="11"/>
  <c r="G1289" i="11"/>
  <c r="G1000" i="11"/>
  <c r="G634" i="11"/>
  <c r="G964" i="11"/>
  <c r="G51" i="11"/>
  <c r="G478" i="11"/>
  <c r="G1347" i="11"/>
  <c r="G1066" i="11"/>
  <c r="G892" i="11"/>
  <c r="G240" i="11"/>
  <c r="G212" i="11"/>
  <c r="G1269" i="11"/>
  <c r="G244" i="11"/>
  <c r="G762" i="11"/>
  <c r="G273" i="11"/>
  <c r="G774" i="11"/>
  <c r="G815" i="11"/>
  <c r="G1257" i="11"/>
  <c r="G568" i="11"/>
  <c r="G219" i="11"/>
  <c r="G772" i="11"/>
  <c r="G957" i="11"/>
  <c r="G1390" i="11"/>
  <c r="G1296" i="11"/>
  <c r="G1467" i="11"/>
  <c r="G675" i="11"/>
  <c r="G940" i="11"/>
  <c r="G1113" i="11"/>
  <c r="G307" i="11"/>
  <c r="G183" i="11"/>
  <c r="G1339" i="11"/>
  <c r="G1424" i="11"/>
  <c r="G1105" i="11"/>
  <c r="G58" i="11"/>
  <c r="G1317" i="11"/>
  <c r="G795" i="11"/>
  <c r="G802" i="11"/>
  <c r="G369" i="11"/>
  <c r="G1158" i="11"/>
  <c r="G1259" i="11"/>
  <c r="G707" i="11"/>
  <c r="G145" i="11"/>
  <c r="G1114" i="11"/>
  <c r="G695" i="11"/>
  <c r="G1475" i="11"/>
  <c r="G25" i="11"/>
  <c r="G377" i="11"/>
  <c r="G378" i="11"/>
  <c r="G1192" i="11"/>
  <c r="G151" i="11"/>
  <c r="G688" i="11"/>
  <c r="G551" i="11"/>
  <c r="G750" i="11"/>
  <c r="G360" i="11"/>
  <c r="G427" i="11"/>
  <c r="G168" i="11"/>
  <c r="G740" i="11"/>
  <c r="G947" i="11"/>
  <c r="G251" i="11"/>
  <c r="G703" i="11"/>
  <c r="G1350" i="11"/>
  <c r="G998" i="11"/>
  <c r="G474" i="11"/>
  <c r="G1334" i="11"/>
  <c r="G1051" i="11"/>
  <c r="G1136" i="11"/>
  <c r="G742" i="11"/>
  <c r="G73" i="11"/>
  <c r="G15" i="11"/>
  <c r="G743" i="11"/>
  <c r="G781" i="11"/>
  <c r="G45" i="11"/>
  <c r="G645" i="11"/>
  <c r="G939" i="11"/>
  <c r="G247" i="11"/>
  <c r="G1447" i="11"/>
  <c r="G1283" i="11"/>
  <c r="G1079" i="11"/>
  <c r="G1308" i="11"/>
  <c r="G623" i="11"/>
  <c r="G878" i="11"/>
  <c r="G773" i="11"/>
  <c r="G1222" i="11"/>
  <c r="G737" i="11"/>
  <c r="G170" i="11"/>
  <c r="G866" i="11"/>
  <c r="G1231" i="11"/>
  <c r="G775" i="11"/>
  <c r="G392" i="11"/>
  <c r="G12" i="11"/>
  <c r="G766" i="11"/>
  <c r="G84" i="11"/>
  <c r="G1206" i="11"/>
  <c r="G847" i="11"/>
  <c r="G641" i="11"/>
  <c r="G1144" i="11"/>
  <c r="G929" i="11"/>
  <c r="G1191" i="11"/>
  <c r="G1264" i="11"/>
  <c r="G944" i="11"/>
  <c r="G905" i="11"/>
  <c r="G1039" i="11"/>
  <c r="G1277" i="11"/>
  <c r="G1110" i="11"/>
  <c r="G1306" i="11"/>
  <c r="G521" i="11"/>
  <c r="G593" i="11"/>
  <c r="G1239" i="11"/>
  <c r="G936" i="11"/>
  <c r="G1180" i="11"/>
  <c r="G1442" i="11"/>
  <c r="G687" i="11"/>
  <c r="G396" i="11"/>
  <c r="G1199" i="11"/>
  <c r="G1147" i="11"/>
  <c r="G324" i="11"/>
  <c r="G140" i="11"/>
  <c r="G1217" i="11"/>
  <c r="G473" i="11"/>
  <c r="G1073" i="11"/>
  <c r="G177" i="11"/>
  <c r="G1384" i="11"/>
  <c r="G732" i="11"/>
  <c r="G272" i="11"/>
  <c r="G935" i="11"/>
  <c r="G118" i="11"/>
  <c r="G121" i="11"/>
  <c r="G572" i="11"/>
  <c r="G1499" i="11"/>
  <c r="G322" i="11"/>
  <c r="G666" i="11"/>
  <c r="G807" i="11"/>
  <c r="G798" i="11"/>
  <c r="G374" i="11"/>
  <c r="G1327" i="11"/>
  <c r="G1166" i="11"/>
  <c r="G1319" i="11"/>
  <c r="G824" i="11"/>
  <c r="G1237" i="11"/>
  <c r="G1485" i="11"/>
  <c r="G1201" i="11"/>
  <c r="G1393" i="11"/>
  <c r="G1444" i="11"/>
  <c r="G1358" i="11"/>
  <c r="G1421" i="11"/>
  <c r="G1483" i="11"/>
  <c r="G1415" i="11"/>
  <c r="G910" i="11"/>
  <c r="G359" i="11"/>
  <c r="G1300" i="11"/>
  <c r="G613" i="11"/>
  <c r="G1153" i="11"/>
  <c r="G1137" i="11"/>
  <c r="G1379" i="11"/>
  <c r="G1304" i="11"/>
  <c r="G1336" i="11"/>
  <c r="G486" i="11"/>
  <c r="G404" i="11"/>
  <c r="G980" i="11"/>
  <c r="G725" i="11"/>
  <c r="G501" i="11"/>
  <c r="G1346" i="11"/>
  <c r="G453" i="11"/>
  <c r="G1399" i="11"/>
  <c r="G1001" i="11"/>
  <c r="G1364" i="11"/>
  <c r="G43" i="11"/>
  <c r="G339" i="11"/>
  <c r="G582" i="11"/>
  <c r="G1036" i="11"/>
  <c r="G436" i="11"/>
  <c r="G644" i="11"/>
  <c r="G370" i="11"/>
  <c r="G1479" i="11"/>
  <c r="G281" i="11"/>
  <c r="G1121" i="11"/>
  <c r="G485" i="11"/>
  <c r="G1431" i="11"/>
  <c r="G680" i="11"/>
  <c r="G142" i="11"/>
  <c r="G475" i="11"/>
  <c r="G622" i="11"/>
  <c r="G647" i="11"/>
  <c r="G1471" i="11"/>
  <c r="G672" i="11"/>
  <c r="G242" i="11"/>
  <c r="G1029" i="11"/>
  <c r="G823" i="11"/>
  <c r="G1072" i="11"/>
  <c r="G663" i="11"/>
  <c r="G139" i="11"/>
  <c r="G805" i="11"/>
  <c r="G416" i="11"/>
  <c r="G1440" i="11"/>
  <c r="G1363" i="11"/>
  <c r="B3" i="35"/>
  <c r="B3" i="34"/>
  <c r="B3" i="18"/>
  <c r="G53" i="11"/>
  <c r="G869" i="11"/>
  <c r="G1463" i="11"/>
  <c r="G294" i="11"/>
  <c r="G660" i="11"/>
  <c r="G147" i="11"/>
  <c r="G1207" i="11"/>
  <c r="G741" i="11"/>
  <c r="G1096" i="11"/>
  <c r="G311" i="11"/>
  <c r="G319" i="11"/>
  <c r="G821" i="11"/>
  <c r="G624" i="11"/>
  <c r="G372" i="11"/>
  <c r="G994" i="11"/>
  <c r="G481" i="11"/>
  <c r="G537" i="11"/>
  <c r="G908" i="11"/>
  <c r="G277" i="11"/>
  <c r="G1009" i="11"/>
  <c r="G1048" i="11"/>
  <c r="G1335" i="11"/>
  <c r="G992" i="11"/>
  <c r="G1265" i="11"/>
  <c r="G1181" i="11"/>
  <c r="G83" i="11"/>
  <c r="G1404" i="11"/>
  <c r="G399" i="11"/>
  <c r="G189" i="11"/>
  <c r="G997" i="11"/>
  <c r="G1152" i="11"/>
  <c r="G713" i="11"/>
  <c r="G1354" i="11"/>
  <c r="G701" i="11"/>
  <c r="G243" i="11"/>
  <c r="G56" i="11"/>
  <c r="G949" i="11"/>
  <c r="G763" i="11"/>
  <c r="G920" i="11"/>
  <c r="G1173" i="11"/>
  <c r="G991" i="11"/>
  <c r="G650" i="11"/>
  <c r="G1167" i="11"/>
  <c r="G700" i="11"/>
  <c r="G290" i="11"/>
  <c r="G1208" i="11"/>
  <c r="G970" i="11"/>
  <c r="G1022" i="11"/>
  <c r="G749" i="11"/>
  <c r="G21" i="11"/>
  <c r="G1386" i="11"/>
  <c r="G585" i="11"/>
  <c r="G1490" i="11"/>
  <c r="G1275" i="11"/>
  <c r="G1486" i="11"/>
  <c r="G717" i="11"/>
  <c r="G560" i="11"/>
  <c r="G1164" i="11"/>
  <c r="G626" i="11"/>
  <c r="G1457" i="11"/>
  <c r="G1477" i="11"/>
  <c r="G609" i="11"/>
  <c r="G1235" i="11"/>
  <c r="G1007" i="11"/>
  <c r="G90" i="11"/>
  <c r="G748" i="11"/>
  <c r="G956" i="11"/>
  <c r="G599" i="11"/>
  <c r="G1064" i="11"/>
  <c r="G1188" i="11"/>
  <c r="G60" i="11"/>
  <c r="G318" i="11"/>
  <c r="G454" i="11"/>
  <c r="G493" i="11"/>
  <c r="G456" i="11"/>
  <c r="G793" i="11"/>
  <c r="G588" i="11"/>
  <c r="G715" i="11"/>
  <c r="G573" i="11"/>
  <c r="G1310" i="11"/>
  <c r="G893" i="11"/>
  <c r="G1494" i="11"/>
  <c r="G164" i="11"/>
  <c r="G546" i="11"/>
  <c r="G421" i="11"/>
  <c r="G1357" i="11"/>
  <c r="G967" i="11"/>
  <c r="G1449" i="11"/>
  <c r="G67" i="11"/>
  <c r="G63" i="11"/>
  <c r="G385" i="11"/>
  <c r="G262" i="11"/>
  <c r="G355" i="11"/>
  <c r="G513" i="11"/>
  <c r="G1205" i="11"/>
  <c r="G1380" i="11"/>
  <c r="G570" i="11"/>
  <c r="G494" i="11"/>
  <c r="G589" i="11"/>
  <c r="G832" i="11"/>
  <c r="G729" i="11"/>
  <c r="G428" i="11"/>
  <c r="G876" i="11"/>
  <c r="G1202" i="11"/>
  <c r="G407" i="11"/>
  <c r="G612" i="11"/>
  <c r="G759" i="11"/>
  <c r="G925" i="11"/>
  <c r="G1355" i="11"/>
  <c r="G270" i="11"/>
  <c r="G627" i="11"/>
  <c r="G516" i="11"/>
  <c r="G942" i="11"/>
  <c r="G814" i="11"/>
  <c r="G122" i="11"/>
  <c r="G1118" i="11"/>
  <c r="G564" i="11"/>
  <c r="G403" i="11"/>
  <c r="G1401" i="11"/>
  <c r="G1116" i="11"/>
  <c r="G1003" i="11"/>
  <c r="G692" i="11"/>
  <c r="G837" i="11"/>
  <c r="G299" i="11"/>
  <c r="G1163" i="11"/>
  <c r="G1295" i="11"/>
  <c r="G124" i="11"/>
  <c r="G946" i="11"/>
  <c r="G860" i="11"/>
  <c r="G620" i="11"/>
  <c r="G797" i="11"/>
  <c r="G71" i="11"/>
  <c r="G945" i="11"/>
  <c r="G1348" i="11"/>
  <c r="G72" i="11"/>
  <c r="G150" i="11"/>
  <c r="G996" i="11"/>
  <c r="G66" i="11"/>
  <c r="G1015" i="11"/>
  <c r="G336" i="11"/>
  <c r="G215" i="11"/>
  <c r="G218" i="11"/>
  <c r="G1426" i="11"/>
  <c r="G1376" i="11"/>
  <c r="G1294" i="11"/>
  <c r="G931" i="11"/>
  <c r="G813" i="11"/>
  <c r="G873" i="11"/>
  <c r="G74" i="11"/>
  <c r="G200" i="11"/>
  <c r="G894" i="11"/>
  <c r="G1451" i="11"/>
  <c r="G1131" i="11"/>
  <c r="G877" i="11"/>
  <c r="G1244" i="11"/>
  <c r="G886" i="11"/>
  <c r="G1215" i="11"/>
  <c r="G916" i="11"/>
  <c r="G89" i="11"/>
  <c r="G639" i="11"/>
  <c r="G488" i="11"/>
  <c r="G1406" i="11"/>
  <c r="G1288" i="11"/>
  <c r="G414" i="11"/>
  <c r="G447" i="11"/>
  <c r="G1159" i="11"/>
  <c r="G470" i="11"/>
  <c r="G1017" i="11"/>
  <c r="G33" i="11"/>
  <c r="G8" i="11"/>
  <c r="G728" i="11"/>
  <c r="G504" i="11"/>
  <c r="G19" i="11"/>
  <c r="G783" i="11"/>
  <c r="G1286" i="11"/>
  <c r="G648" i="11"/>
  <c r="G78" i="11"/>
  <c r="G628" i="11"/>
  <c r="G465" i="11"/>
  <c r="G1311" i="11"/>
  <c r="G103" i="11"/>
  <c r="G608" i="11"/>
  <c r="G665" i="11"/>
  <c r="G812" i="11"/>
  <c r="G1428" i="11"/>
  <c r="G875" i="11"/>
  <c r="G356" i="11"/>
  <c r="G811" i="11"/>
  <c r="G225" i="11"/>
  <c r="G867" i="11"/>
  <c r="G1500" i="11"/>
  <c r="G879" i="11"/>
  <c r="G1190" i="11"/>
  <c r="G1044" i="11"/>
  <c r="G1325" i="11"/>
  <c r="G1443" i="11"/>
  <c r="G502" i="11"/>
  <c r="G971" i="11"/>
  <c r="G305" i="11"/>
  <c r="G1365" i="11"/>
  <c r="G1454" i="11"/>
  <c r="G1391" i="11"/>
  <c r="G525" i="11"/>
  <c r="G229" i="11"/>
  <c r="G671" i="11"/>
  <c r="G116" i="11"/>
  <c r="G719" i="11"/>
  <c r="G822" i="11"/>
  <c r="G604" i="11"/>
  <c r="G818" i="11"/>
  <c r="G1084" i="11"/>
  <c r="G1071" i="11"/>
  <c r="G548" i="11"/>
  <c r="G1081" i="11"/>
  <c r="G844" i="11"/>
  <c r="G65" i="11"/>
  <c r="G1338" i="11"/>
  <c r="G47" i="11"/>
  <c r="G1437" i="11"/>
  <c r="G702" i="11"/>
  <c r="G1165" i="11"/>
  <c r="G1225" i="11"/>
  <c r="G1293" i="11"/>
  <c r="G490" i="11"/>
  <c r="G861" i="11"/>
  <c r="G621" i="11"/>
  <c r="G1046" i="11"/>
  <c r="G852" i="11"/>
  <c r="A23" i="37"/>
  <c r="A17" i="37"/>
  <c r="A14" i="41"/>
  <c r="A29" i="37"/>
  <c r="A15" i="37"/>
  <c r="A16" i="37"/>
  <c r="A21" i="37"/>
  <c r="A8" i="37"/>
  <c r="A19" i="41"/>
  <c r="A6" i="37"/>
  <c r="A27" i="37"/>
  <c r="A5" i="41"/>
  <c r="A26" i="41"/>
  <c r="A16" i="41"/>
  <c r="A25" i="37"/>
  <c r="A27" i="41"/>
  <c r="A7" i="41"/>
  <c r="A18" i="37"/>
  <c r="A7" i="37"/>
  <c r="A17" i="41"/>
  <c r="A8" i="41"/>
  <c r="A11" i="37"/>
  <c r="A19" i="37"/>
  <c r="A28" i="37"/>
  <c r="A33" i="37"/>
  <c r="A6" i="41"/>
  <c r="A14" i="37"/>
  <c r="A18" i="41"/>
  <c r="A15" i="41"/>
  <c r="A12" i="37"/>
  <c r="A11" i="41"/>
  <c r="A24" i="41"/>
  <c r="A23" i="41"/>
  <c r="A22" i="37"/>
  <c r="A13" i="37"/>
  <c r="A30" i="37"/>
  <c r="A12" i="41"/>
  <c r="A13" i="41"/>
  <c r="A28" i="41"/>
  <c r="A20" i="37"/>
  <c r="A10" i="37"/>
  <c r="A5" i="37"/>
  <c r="A31" i="37"/>
  <c r="A4" i="41"/>
  <c r="A24" i="37"/>
  <c r="A32" i="37"/>
  <c r="A22" i="41"/>
  <c r="A25" i="41"/>
  <c r="A26" i="37"/>
  <c r="A9" i="41"/>
  <c r="A21" i="41"/>
  <c r="A9" i="37"/>
  <c r="A4" i="37"/>
  <c r="A10" i="41"/>
  <c r="A20" i="41"/>
  <c r="G810" i="11"/>
  <c r="G52" i="11"/>
  <c r="G286" i="11"/>
  <c r="G99" i="11"/>
  <c r="G1303" i="11"/>
  <c r="G266" i="11"/>
  <c r="G503" i="11"/>
  <c r="G859" i="11"/>
  <c r="G1298" i="11"/>
  <c r="G101" i="11"/>
  <c r="G1412" i="11"/>
  <c r="G553" i="11"/>
  <c r="G1094" i="11"/>
  <c r="G927" i="11"/>
  <c r="G158" i="11"/>
  <c r="G505" i="11"/>
  <c r="G246" i="11"/>
  <c r="G1473" i="11"/>
  <c r="G655" i="11"/>
  <c r="G1125" i="11"/>
  <c r="G1432" i="11"/>
  <c r="G1025" i="11"/>
  <c r="G903" i="11"/>
  <c r="G496" i="11"/>
  <c r="G1261" i="11"/>
  <c r="G197" i="11"/>
  <c r="G718" i="11"/>
  <c r="G874" i="11"/>
  <c r="G1368" i="11"/>
  <c r="G595" i="11"/>
  <c r="G411" i="11"/>
  <c r="G98" i="11"/>
  <c r="G367" i="11"/>
  <c r="G1203" i="11"/>
  <c r="G380" i="11"/>
  <c r="G440" i="11"/>
  <c r="G1035" i="11"/>
  <c r="G1092" i="11"/>
  <c r="G1018" i="11"/>
  <c r="G1218" i="11"/>
  <c r="G1267" i="11"/>
  <c r="G898" i="11"/>
  <c r="G439" i="11"/>
  <c r="G1330" i="11"/>
  <c r="G169" i="11"/>
  <c r="G583" i="11"/>
  <c r="G1476" i="11"/>
  <c r="G126" i="11"/>
  <c r="G152" i="11"/>
  <c r="G1469" i="11"/>
  <c r="G617" i="11"/>
  <c r="G1234" i="11"/>
  <c r="G625" i="11"/>
  <c r="G507" i="11"/>
  <c r="G1366" i="11"/>
  <c r="G1133" i="11"/>
  <c r="G461" i="11"/>
  <c r="G850" i="11"/>
  <c r="G1065" i="11"/>
  <c r="G161" i="11"/>
  <c r="G79" i="11"/>
  <c r="G649" i="11"/>
  <c r="G190" i="11"/>
  <c r="G825" i="11"/>
  <c r="G1249" i="11"/>
  <c r="G618" i="11"/>
  <c r="G430" i="11"/>
  <c r="G1138" i="11"/>
  <c r="G241" i="11"/>
  <c r="G963" i="11"/>
  <c r="G105" i="11"/>
  <c r="G1242" i="11"/>
  <c r="G57" i="11"/>
  <c r="G1062" i="11"/>
  <c r="G308" i="11"/>
  <c r="G249" i="11"/>
  <c r="G1074" i="11"/>
  <c r="G1464" i="11"/>
  <c r="G331" i="11"/>
  <c r="G654" i="11"/>
  <c r="G424" i="11"/>
  <c r="G279" i="11"/>
  <c r="G87" i="11"/>
  <c r="G586" i="11"/>
  <c r="G958" i="11"/>
  <c r="G519" i="11"/>
  <c r="G835" i="11"/>
  <c r="G827" i="11"/>
  <c r="G371" i="11"/>
  <c r="G184" i="11"/>
  <c r="G334" i="11"/>
  <c r="G635" i="11"/>
  <c r="G316" i="11"/>
  <c r="G348" i="11"/>
  <c r="G1020" i="11"/>
  <c r="G1129" i="11"/>
  <c r="G579" i="11"/>
  <c r="G107" i="11"/>
  <c r="G487" i="11"/>
  <c r="G18" i="11"/>
  <c r="G42" i="11"/>
  <c r="G1372" i="11"/>
  <c r="G1414" i="11"/>
  <c r="G565" i="11"/>
  <c r="G506" i="11"/>
  <c r="G745" i="11"/>
  <c r="G566" i="11"/>
  <c r="G600" i="11"/>
  <c r="G841" i="11"/>
  <c r="G722" i="11"/>
  <c r="G1445" i="11"/>
  <c r="G1315" i="11"/>
  <c r="G1452" i="11"/>
  <c r="G327" i="11"/>
  <c r="G330" i="11"/>
  <c r="G337" i="11"/>
  <c r="G788" i="11"/>
  <c r="G1481" i="11"/>
  <c r="G231" i="11"/>
  <c r="G799" i="11"/>
  <c r="G662" i="11"/>
  <c r="G283" i="11"/>
  <c r="G558" i="11"/>
  <c r="G928" i="11"/>
  <c r="G405" i="11"/>
  <c r="G335" i="11"/>
  <c r="G1089" i="11"/>
  <c r="G752" i="11"/>
  <c r="G681" i="11"/>
  <c r="G1112" i="11"/>
  <c r="G188" i="11"/>
  <c r="G977" i="11"/>
  <c r="G31" i="11"/>
  <c r="G401" i="11"/>
  <c r="G1236" i="11"/>
  <c r="G149" i="11"/>
  <c r="G17" i="11"/>
  <c r="G1047" i="11"/>
  <c r="G955" i="11"/>
  <c r="G1492" i="11"/>
  <c r="G1043" i="11"/>
  <c r="G515" i="11"/>
  <c r="G522" i="11"/>
  <c r="G1221" i="11"/>
  <c r="G1174" i="11"/>
  <c r="G166" i="11"/>
  <c r="G1120" i="11"/>
  <c r="G155" i="11"/>
  <c r="G845" i="11"/>
  <c r="G1418" i="11"/>
  <c r="G1352" i="11"/>
  <c r="G100" i="11"/>
  <c r="G304" i="11"/>
  <c r="G119" i="11"/>
  <c r="G652" i="11"/>
  <c r="G61" i="11"/>
  <c r="G280" i="11"/>
  <c r="G769" i="11"/>
  <c r="G146" i="11"/>
  <c r="G1416" i="11"/>
  <c r="G287" i="11"/>
  <c r="G1078" i="11"/>
  <c r="G1006" i="11"/>
  <c r="G1309" i="11"/>
  <c r="G36" i="11"/>
  <c r="G1413" i="11"/>
  <c r="G596" i="11"/>
  <c r="G13" i="11"/>
  <c r="G941" i="11"/>
  <c r="G685" i="11"/>
  <c r="G906" i="11"/>
  <c r="G995" i="11"/>
  <c r="G223" i="11"/>
  <c r="G730" i="11"/>
  <c r="G1168" i="11"/>
  <c r="G1470" i="11"/>
  <c r="G1104" i="11"/>
  <c r="G113" i="11"/>
  <c r="G238" i="11"/>
  <c r="G228" i="11"/>
  <c r="G349" i="11"/>
  <c r="G476" i="11"/>
  <c r="G27" i="11"/>
  <c r="G838" i="11"/>
  <c r="G216" i="11"/>
  <c r="G902" i="11"/>
  <c r="G1305" i="11"/>
  <c r="G833" i="11"/>
  <c r="G629" i="11"/>
  <c r="G803" i="11"/>
  <c r="G961" i="11"/>
  <c r="G853" i="11"/>
  <c r="G914" i="11"/>
  <c r="G1262" i="11"/>
  <c r="G643" i="11"/>
  <c r="G716" i="11"/>
  <c r="G1026" i="11"/>
  <c r="G1101" i="11"/>
  <c r="G477" i="11"/>
  <c r="G1102" i="11"/>
  <c r="G1142" i="11"/>
  <c r="G552" i="11"/>
  <c r="G590" i="11"/>
  <c r="G1230" i="11"/>
  <c r="G559" i="11"/>
  <c r="G449" i="11"/>
  <c r="G469" i="11"/>
  <c r="G217" i="11"/>
  <c r="G1085" i="11"/>
  <c r="G293" i="11"/>
  <c r="G1356" i="11"/>
  <c r="G767" i="11"/>
  <c r="G1011" i="11"/>
  <c r="G38" i="11"/>
  <c r="G54" i="11"/>
  <c r="G524" i="11"/>
  <c r="G543" i="11"/>
  <c r="G611" i="11"/>
  <c r="G1023" i="11"/>
  <c r="G684" i="11"/>
  <c r="G233" i="11"/>
  <c r="G134" i="11"/>
  <c r="G301" i="11"/>
  <c r="G1299" i="11"/>
  <c r="G226" i="11"/>
  <c r="G677" i="11"/>
  <c r="G952" i="11"/>
  <c r="G1238" i="11"/>
  <c r="G1127" i="11"/>
  <c r="G868" i="11"/>
  <c r="G11" i="11"/>
  <c r="G207" i="11"/>
  <c r="G248" i="11"/>
  <c r="G1106" i="11"/>
  <c r="G332" i="11"/>
  <c r="G1314" i="11"/>
  <c r="G682" i="11"/>
  <c r="G354" i="11"/>
  <c r="G221" i="11"/>
  <c r="G591" i="11"/>
  <c r="G668" i="11"/>
  <c r="G792" i="11"/>
  <c r="G1323" i="11"/>
  <c r="G557" i="11"/>
  <c r="G999" i="11"/>
  <c r="G32" i="11"/>
  <c r="G897" i="11"/>
  <c r="G1456" i="11"/>
  <c r="G734" i="11"/>
  <c r="G267" i="11"/>
  <c r="G669" i="11"/>
  <c r="G698" i="11"/>
  <c r="G1501" i="11"/>
  <c r="G408" i="11"/>
  <c r="G746" i="11"/>
  <c r="G550" i="11"/>
  <c r="G828" i="11"/>
  <c r="G726" i="11"/>
  <c r="G386" i="11"/>
  <c r="G174" i="11"/>
  <c r="G1052" i="11"/>
  <c r="G260" i="11"/>
  <c r="G3" i="11"/>
  <c r="G271" i="11"/>
  <c r="G472" i="11"/>
  <c r="G646" i="11"/>
  <c r="G578" i="11"/>
  <c r="G415" i="11"/>
  <c r="G1290" i="11"/>
  <c r="G1434" i="11"/>
  <c r="G37" i="11"/>
  <c r="G320" i="11"/>
  <c r="G694" i="11"/>
  <c r="G1246" i="11"/>
  <c r="G1161" i="11"/>
  <c r="G830" i="11"/>
  <c r="G1031" i="11"/>
  <c r="G171" i="11"/>
  <c r="G896" i="11"/>
  <c r="G1216" i="11"/>
  <c r="G390" i="11"/>
  <c r="G446" i="11"/>
  <c r="G1282" i="11"/>
  <c r="G1279" i="11"/>
  <c r="G1148" i="11"/>
  <c r="G131" i="11"/>
  <c r="G1090" i="11"/>
  <c r="G500" i="11"/>
  <c r="G137" i="11"/>
  <c r="G338" i="11"/>
  <c r="G201" i="11"/>
  <c r="G312" i="11"/>
  <c r="G309" i="11"/>
  <c r="G1057" i="11"/>
  <c r="G203" i="11"/>
  <c r="G1439" i="11"/>
  <c r="G915" i="11"/>
  <c r="G1337" i="11"/>
  <c r="G1378" i="11"/>
  <c r="G804" i="11"/>
  <c r="G1343" i="11"/>
  <c r="G50" i="11"/>
  <c r="G445" i="11"/>
  <c r="G518" i="11"/>
  <c r="G298" i="11"/>
  <c r="G351" i="11"/>
  <c r="G693" i="11"/>
  <c r="G375" i="11"/>
  <c r="G441" i="11"/>
  <c r="G30" i="11"/>
  <c r="G1392" i="11"/>
  <c r="G263" i="11"/>
  <c r="G765" i="11"/>
  <c r="G1367" i="11"/>
  <c r="G1397" i="11"/>
  <c r="G562" i="11"/>
  <c r="G1243" i="11"/>
  <c r="G350" i="11"/>
  <c r="G418" i="11"/>
  <c r="G1263" i="11"/>
  <c r="G1322" i="11"/>
  <c r="G1156" i="11"/>
  <c r="G757" i="11"/>
  <c r="G237" i="11"/>
  <c r="G976" i="11"/>
  <c r="G467" i="11"/>
  <c r="G661" i="11"/>
  <c r="G696" i="11"/>
  <c r="G1324" i="11"/>
  <c r="G1211" i="11"/>
  <c r="G22" i="11"/>
  <c r="G108" i="11"/>
  <c r="G395" i="11"/>
  <c r="G1403" i="11"/>
  <c r="G907" i="11"/>
  <c r="G329" i="11"/>
  <c r="G153" i="11"/>
  <c r="G1433" i="11"/>
  <c r="G34" i="11"/>
  <c r="G761" i="11"/>
  <c r="G1252" i="11"/>
  <c r="G342" i="11"/>
  <c r="G7" i="11"/>
  <c r="G691" i="11"/>
  <c r="G92" i="11"/>
  <c r="G1178" i="11"/>
  <c r="G230" i="11"/>
  <c r="G872" i="11"/>
  <c r="G782" i="11"/>
  <c r="G1083" i="11"/>
  <c r="G1229" i="11"/>
  <c r="G1087" i="11"/>
  <c r="G276" i="11"/>
  <c r="G633" i="11"/>
  <c r="G676" i="11"/>
  <c r="G127" i="11"/>
  <c r="G479" i="11"/>
  <c r="G353" i="11"/>
  <c r="G602" i="11"/>
  <c r="G817" i="11"/>
  <c r="G614" i="11"/>
  <c r="G528" i="11"/>
  <c r="G900" i="11"/>
  <c r="G252" i="11"/>
  <c r="G1145" i="11"/>
  <c r="G710" i="11"/>
  <c r="G819" i="11"/>
  <c r="G1480" i="11"/>
  <c r="G323" i="11"/>
  <c r="G1103" i="11"/>
  <c r="G1054" i="11"/>
  <c r="G881" i="11"/>
  <c r="G193" i="11"/>
  <c r="G259" i="11"/>
  <c r="G1214" i="11"/>
  <c r="G1405" i="11"/>
  <c r="G209" i="11"/>
  <c r="G468" i="11"/>
  <c r="G926" i="11"/>
  <c r="G733" i="11"/>
  <c r="G951" i="11"/>
  <c r="G1312" i="11"/>
  <c r="G1385" i="11"/>
  <c r="G1302" i="11"/>
  <c r="G1465" i="11"/>
  <c r="G954" i="11"/>
  <c r="G1042" i="11"/>
  <c r="G973" i="11"/>
  <c r="G1371" i="11"/>
  <c r="G1141" i="11"/>
  <c r="G115" i="11"/>
  <c r="G533" i="11"/>
  <c r="G495" i="11"/>
  <c r="G1241" i="11"/>
  <c r="G1260" i="11"/>
  <c r="G723" i="11"/>
  <c r="G1460" i="11"/>
  <c r="G1495" i="11"/>
  <c r="G1143" i="11"/>
  <c r="G129" i="11"/>
  <c r="G576" i="11"/>
  <c r="G220" i="11"/>
  <c r="G856" i="11"/>
  <c r="G801" i="11"/>
  <c r="G64" i="11"/>
  <c r="G1502" i="11"/>
  <c r="G651" i="11"/>
  <c r="G1359" i="11"/>
  <c r="G1228" i="11"/>
  <c r="G1082" i="11"/>
  <c r="G736" i="11"/>
  <c r="G686" i="11"/>
  <c r="G163" i="11"/>
  <c r="G213" i="11"/>
  <c r="G1063" i="11"/>
  <c r="G123" i="11"/>
  <c r="G35" i="11"/>
  <c r="G1284" i="11"/>
  <c r="G413" i="11"/>
  <c r="G130" i="11"/>
  <c r="G29" i="11"/>
  <c r="G1423" i="11"/>
  <c r="G48" i="11"/>
  <c r="G689" i="11"/>
  <c r="G858" i="11"/>
  <c r="G400" i="11"/>
  <c r="G834" i="11"/>
  <c r="G167" i="11"/>
  <c r="G429" i="11"/>
  <c r="G577" i="11"/>
  <c r="G1497" i="11"/>
  <c r="G1301" i="11"/>
  <c r="G1458" i="11"/>
  <c r="G1329" i="11"/>
  <c r="G1108" i="11"/>
  <c r="G62" i="11"/>
  <c r="G1361" i="11"/>
  <c r="G584" i="11"/>
  <c r="G768" i="11"/>
  <c r="G758" i="11"/>
  <c r="G239" i="11"/>
  <c r="G175" i="11"/>
  <c r="G117" i="11"/>
  <c r="G1195" i="11"/>
  <c r="G658" i="11"/>
  <c r="G1387" i="11"/>
  <c r="G839" i="11"/>
  <c r="G70" i="11"/>
  <c r="G1059" i="11"/>
  <c r="G791" i="11"/>
  <c r="G1276" i="11"/>
  <c r="G1488" i="11"/>
  <c r="G1134" i="11"/>
  <c r="G619" i="11"/>
  <c r="G95" i="11"/>
  <c r="G363" i="11"/>
  <c r="G674" i="11"/>
  <c r="G1381" i="11"/>
  <c r="G186" i="11"/>
  <c r="G303" i="11"/>
  <c r="G657" i="11"/>
  <c r="G891" i="11"/>
  <c r="G739" i="11"/>
  <c r="G181" i="11"/>
  <c r="G227" i="11"/>
  <c r="G40" i="11"/>
  <c r="G885" i="11"/>
  <c r="G1353" i="11"/>
  <c r="G787" i="11"/>
  <c r="G489" i="11"/>
  <c r="G965" i="11"/>
  <c r="G851" i="11"/>
  <c r="G235" i="11"/>
  <c r="G549" i="11"/>
  <c r="G341" i="11"/>
  <c r="G388" i="11"/>
  <c r="G46" i="11"/>
  <c r="G1461" i="11"/>
  <c r="G466" i="11"/>
  <c r="G202" i="11"/>
  <c r="G640" i="11"/>
  <c r="G699" i="11"/>
  <c r="G346" i="11"/>
  <c r="G1484" i="11"/>
  <c r="G419" i="11"/>
  <c r="G532" i="11"/>
  <c r="G597" i="11"/>
  <c r="G731" i="11"/>
  <c r="G1281" i="11"/>
  <c r="G1491" i="11"/>
  <c r="G255" i="11"/>
  <c r="G1333" i="11"/>
  <c r="G292" i="11"/>
  <c r="G712" i="11"/>
  <c r="G406" i="11"/>
  <c r="G948" i="11"/>
  <c r="G974" i="11"/>
  <c r="G347" i="11"/>
  <c r="G777" i="11"/>
  <c r="G288" i="11"/>
  <c r="G581" i="11"/>
  <c r="G594" i="11"/>
  <c r="G4" i="11"/>
  <c r="G724" i="11"/>
  <c r="G511" i="11"/>
  <c r="G697" i="11"/>
  <c r="G816" i="11"/>
  <c r="G1273" i="11"/>
  <c r="G1220" i="11"/>
  <c r="G1280" i="11"/>
  <c r="G340" i="11"/>
  <c r="G1019" i="11"/>
  <c r="G1154" i="11"/>
  <c r="G1150" i="11"/>
  <c r="G1126" i="11"/>
  <c r="G843" i="11"/>
  <c r="G1398" i="11"/>
  <c r="G1395" i="11"/>
  <c r="G909" i="11"/>
  <c r="G1370" i="11"/>
  <c r="G1097" i="11"/>
  <c r="G959" i="11"/>
  <c r="G382" i="11"/>
  <c r="G144" i="11"/>
  <c r="G85" i="11"/>
  <c r="G771" i="11"/>
  <c r="G1419" i="11"/>
  <c r="G1179" i="11"/>
  <c r="G561" i="11"/>
  <c r="G1430" i="11"/>
  <c r="G1274" i="11"/>
  <c r="G1053" i="11"/>
  <c r="G315" i="11"/>
  <c r="G884" i="11"/>
  <c r="G195" i="11"/>
  <c r="G1224" i="11"/>
  <c r="G1271" i="11"/>
  <c r="G606" i="11"/>
  <c r="G721" i="11"/>
  <c r="G256" i="11"/>
  <c r="G1169" i="11"/>
  <c r="G636" i="11"/>
  <c r="G1389" i="11"/>
  <c r="G389" i="11"/>
  <c r="G357" i="11"/>
  <c r="G632" i="11"/>
  <c r="G1382" i="11"/>
  <c r="G754" i="11"/>
  <c r="G1186" i="11"/>
  <c r="G1351" i="11"/>
  <c r="G1297" i="11"/>
  <c r="G438" i="11"/>
  <c r="G234" i="11"/>
  <c r="G1002" i="11"/>
  <c r="G904" i="11"/>
  <c r="G1341" i="11"/>
  <c r="G862" i="11"/>
  <c r="G1328" i="11"/>
  <c r="G1128" i="11"/>
  <c r="G1307" i="11"/>
  <c r="G1482" i="11"/>
  <c r="G1068" i="11"/>
  <c r="G538" i="11"/>
  <c r="G1210" i="11"/>
  <c r="G1075" i="11"/>
  <c r="G1098" i="11"/>
  <c r="G1135" i="11"/>
  <c r="G1056" i="11"/>
  <c r="G603" i="11"/>
  <c r="G409" i="11"/>
  <c r="G1498" i="11"/>
  <c r="G913" i="11"/>
  <c r="G425" i="11"/>
  <c r="G545" i="11"/>
  <c r="G26" i="11"/>
  <c r="G128" i="11"/>
  <c r="G435" i="11"/>
  <c r="G966" i="11"/>
  <c r="G972" i="11"/>
  <c r="G1400" i="11"/>
  <c r="G1170" i="11"/>
  <c r="G1060" i="11"/>
  <c r="G384" i="11"/>
  <c r="G194" i="11"/>
  <c r="G512" i="11"/>
  <c r="G143" i="11"/>
  <c r="G1045" i="11"/>
  <c r="G1034" i="11"/>
  <c r="G393" i="11"/>
  <c r="G297" i="11"/>
  <c r="G1196" i="11"/>
  <c r="G1069" i="11"/>
  <c r="G148" i="11"/>
  <c r="G172" i="11"/>
  <c r="G1061" i="11"/>
  <c r="G179" i="11"/>
  <c r="G988" i="11"/>
  <c r="G1194" i="11"/>
  <c r="G289" i="11"/>
  <c r="G1287" i="11"/>
  <c r="G1402" i="11"/>
  <c r="G133" i="11"/>
  <c r="G630" i="11"/>
  <c r="G738" i="11"/>
  <c r="G848" i="11"/>
  <c r="G250" i="11"/>
  <c r="G402" i="11"/>
  <c r="G778" i="11"/>
  <c r="G826" i="11"/>
  <c r="G705" i="11"/>
  <c r="G362" i="11"/>
  <c r="G531" i="11"/>
  <c r="G1212" i="11"/>
  <c r="G450" i="11"/>
  <c r="G1067" i="11"/>
  <c r="G510" i="11"/>
  <c r="G365" i="11"/>
  <c r="G536" i="11"/>
  <c r="G192" i="11"/>
  <c r="G422" i="11"/>
  <c r="G727" i="11"/>
  <c r="G457" i="11"/>
  <c r="G530" i="11"/>
  <c r="G535" i="11"/>
  <c r="G437" i="11"/>
  <c r="G1313" i="11"/>
  <c r="G1185" i="11"/>
  <c r="G1080" i="11"/>
  <c r="G112" i="11"/>
  <c r="G1233" i="11"/>
  <c r="G547" i="11"/>
  <c r="G268" i="11"/>
  <c r="G412" i="11"/>
  <c r="G1448" i="11"/>
  <c r="G523" i="11"/>
  <c r="G923" i="11"/>
  <c r="G1189" i="11"/>
  <c r="G1111" i="11"/>
  <c r="G285" i="11"/>
  <c r="G1122" i="11"/>
  <c r="G1320" i="11"/>
  <c r="G296" i="11"/>
  <c r="G950" i="11"/>
  <c r="G1171" i="11"/>
  <c r="G1394" i="11"/>
  <c r="G1316" i="11"/>
  <c r="G460" i="11"/>
  <c r="G295" i="11"/>
  <c r="G517" i="11"/>
  <c r="G871" i="11"/>
  <c r="G751" i="11"/>
  <c r="G895" i="11"/>
  <c r="G498" i="11"/>
  <c r="G709" i="11"/>
  <c r="G138" i="11"/>
  <c r="G932" i="11"/>
  <c r="G986" i="11"/>
  <c r="G499" i="11"/>
  <c r="G463" i="11"/>
  <c r="G883" i="11"/>
  <c r="G744" i="11"/>
  <c r="G1038" i="11"/>
  <c r="G1408" i="11"/>
  <c r="G540" i="11"/>
  <c r="G1213" i="11"/>
  <c r="G544" i="11"/>
  <c r="G1013" i="11"/>
  <c r="G345" i="11"/>
  <c r="G434" i="11"/>
  <c r="G631" i="11"/>
  <c r="G1436" i="11"/>
  <c r="G44" i="11"/>
  <c r="G88" i="11"/>
  <c r="G670" i="11"/>
  <c r="G509" i="11"/>
  <c r="G391" i="11"/>
  <c r="G397" i="11"/>
  <c r="G182" i="11"/>
  <c r="G938" i="11"/>
  <c r="G1291" i="11"/>
  <c r="G720" i="11"/>
  <c r="G1251" i="11"/>
  <c r="G870" i="11"/>
  <c r="G1172" i="11"/>
  <c r="G9" i="11"/>
  <c r="G14" i="11"/>
  <c r="G376" i="11"/>
  <c r="G1005" i="11"/>
  <c r="G1407" i="11"/>
  <c r="G953" i="11"/>
  <c r="G398" i="11"/>
  <c r="G1240" i="11"/>
  <c r="G1037" i="11"/>
  <c r="G187" i="11"/>
  <c r="G855" i="11"/>
  <c r="G91" i="11"/>
  <c r="G420" i="11"/>
  <c r="G764" i="11"/>
  <c r="G257" i="11"/>
  <c r="G638" i="11"/>
  <c r="G790" i="11"/>
  <c r="G258" i="11"/>
  <c r="G1175" i="11"/>
  <c r="G196" i="11"/>
  <c r="G120" i="11"/>
  <c r="G987" i="11"/>
  <c r="G542" i="11"/>
  <c r="G261" i="11"/>
  <c r="G176" i="11"/>
  <c r="G534" i="11"/>
  <c r="G1109" i="11"/>
  <c r="G96" i="11"/>
  <c r="G756" i="11"/>
  <c r="G1040" i="11"/>
  <c r="G714" i="11"/>
  <c r="G979" i="11"/>
  <c r="G426" i="11"/>
  <c r="G1193" i="11"/>
  <c r="G1140" i="11"/>
  <c r="G358" i="11"/>
  <c r="G1130" i="11"/>
  <c r="G361" i="11"/>
  <c r="G616" i="11"/>
  <c r="G394" i="11"/>
  <c r="G1008" i="11"/>
  <c r="G291" i="11"/>
  <c r="G921" i="11"/>
  <c r="G1459" i="11"/>
  <c r="G978" i="11"/>
  <c r="G125" i="11"/>
  <c r="G1427" i="11"/>
  <c r="G93" i="11"/>
  <c r="G302" i="11"/>
  <c r="G208" i="11"/>
  <c r="G899" i="11"/>
  <c r="G497" i="11"/>
  <c r="G735" i="11"/>
  <c r="AT32" i="37" l="1" a="1"/>
  <c r="AT32" i="37" s="1"/>
  <c r="BV32" i="37" a="1"/>
  <c r="BV32" i="37" s="1"/>
  <c r="BF32" i="37" a="1"/>
  <c r="BF32" i="37" s="1"/>
  <c r="I34" i="38"/>
  <c r="CE32" i="37" a="1"/>
  <c r="CE32" i="37" s="1"/>
  <c r="AS32" i="37" a="1"/>
  <c r="AS32" i="37" s="1"/>
  <c r="CB32" i="37" a="1"/>
  <c r="CB32" i="37" s="1"/>
  <c r="BA32" i="37" a="1"/>
  <c r="BA32" i="37" s="1"/>
  <c r="AB32" i="37" a="1"/>
  <c r="AB32" i="37" s="1"/>
  <c r="BM32" i="37" a="1"/>
  <c r="BM32" i="37" s="1"/>
  <c r="AK32" i="37" a="1"/>
  <c r="AK32" i="37" s="1"/>
  <c r="BQ32" i="37" a="1"/>
  <c r="BQ32" i="37" s="1"/>
  <c r="AY32" i="37" a="1"/>
  <c r="AY32" i="37" s="1"/>
  <c r="AP32" i="37" a="1"/>
  <c r="AP32" i="37" s="1"/>
  <c r="BN32" i="37" a="1"/>
  <c r="BN32" i="37" s="1"/>
  <c r="W32" i="37" a="1"/>
  <c r="W32" i="37" s="1"/>
  <c r="AQ32" i="37" a="1"/>
  <c r="AQ32" i="37" s="1"/>
  <c r="V32" i="37" a="1"/>
  <c r="V32" i="37" s="1"/>
  <c r="BZ32" i="37" a="1"/>
  <c r="BZ32" i="37" s="1"/>
  <c r="Y32" i="37" a="1"/>
  <c r="Y32" i="37" s="1"/>
  <c r="Z32" i="37" a="1"/>
  <c r="Z32" i="37" s="1"/>
  <c r="BL32" i="37" a="1"/>
  <c r="BL32" i="37" s="1"/>
  <c r="BS32" i="37" a="1"/>
  <c r="BS32" i="37" s="1"/>
  <c r="AC32" i="37" a="1"/>
  <c r="AC32" i="37" s="1"/>
  <c r="T32" i="37" a="1"/>
  <c r="T32" i="37" s="1"/>
  <c r="BX32" i="37" a="1"/>
  <c r="BX32" i="37" s="1"/>
  <c r="AW32" i="37" a="1"/>
  <c r="AW32" i="37" s="1"/>
  <c r="BB32" i="37" a="1"/>
  <c r="BB32" i="37" s="1"/>
  <c r="AA32" i="37" a="1"/>
  <c r="AA32" i="37" s="1"/>
  <c r="AF32" i="37" a="1"/>
  <c r="AF32" i="37" s="1"/>
  <c r="BU32" i="37" a="1"/>
  <c r="BU32" i="37" s="1"/>
  <c r="S32" i="37" a="1"/>
  <c r="S32" i="37" s="1"/>
  <c r="AH32" i="37" a="1"/>
  <c r="AH32" i="37" s="1"/>
  <c r="BR32" i="37" a="1"/>
  <c r="BR32" i="37" s="1"/>
  <c r="CA32" i="37" a="1"/>
  <c r="CA32" i="37" s="1"/>
  <c r="AI32" i="37" a="1"/>
  <c r="AI32" i="37" s="1"/>
  <c r="AU32" i="37" a="1"/>
  <c r="AU32" i="37" s="1"/>
  <c r="AL32" i="37" a="1"/>
  <c r="AL32" i="37" s="1"/>
  <c r="AG32" i="37" a="1"/>
  <c r="AG32" i="37" s="1"/>
  <c r="AV32" i="37" a="1"/>
  <c r="AV32" i="37" s="1"/>
  <c r="BI32" i="37" a="1"/>
  <c r="BI32" i="37" s="1"/>
  <c r="R32" i="37" a="1"/>
  <c r="R32" i="37" s="1"/>
  <c r="CF32" i="37" a="1"/>
  <c r="CF32" i="37" s="1"/>
  <c r="BO32" i="37" a="1"/>
  <c r="BO32" i="37" s="1"/>
  <c r="AM32" i="37" a="1"/>
  <c r="AM32" i="37" s="1"/>
  <c r="AD32" i="37" a="1"/>
  <c r="AD32" i="37" s="1"/>
  <c r="AR32" i="37" a="1"/>
  <c r="AR32" i="37" s="1"/>
  <c r="AN32" i="37" a="1"/>
  <c r="AN32" i="37" s="1"/>
  <c r="CH32" i="37" a="1"/>
  <c r="CH32" i="37" s="1"/>
  <c r="BD32" i="37" a="1"/>
  <c r="BD32" i="37" s="1"/>
  <c r="AO32" i="37" a="1"/>
  <c r="AO32" i="37" s="1"/>
  <c r="BT32" i="37" a="1"/>
  <c r="BT32" i="37" s="1"/>
  <c r="AZ32" i="37" a="1"/>
  <c r="AZ32" i="37" s="1"/>
  <c r="BH32" i="37" a="1"/>
  <c r="BH32" i="37" s="1"/>
  <c r="CD32" i="37" a="1"/>
  <c r="CD32" i="37" s="1"/>
  <c r="BJ32" i="37" a="1"/>
  <c r="BJ32" i="37" s="1"/>
  <c r="BK32" i="37" a="1"/>
  <c r="BK32" i="37" s="1"/>
  <c r="X32" i="37" a="1"/>
  <c r="X32" i="37" s="1"/>
  <c r="CG32" i="37" a="1"/>
  <c r="CG32" i="37" s="1"/>
  <c r="BC32" i="37" a="1"/>
  <c r="BC32" i="37" s="1"/>
  <c r="U32" i="37" a="1"/>
  <c r="U32" i="37" s="1"/>
  <c r="BW32" i="37" a="1"/>
  <c r="BW32" i="37" s="1"/>
  <c r="BY32" i="37" a="1"/>
  <c r="BY32" i="37" s="1"/>
  <c r="AE32" i="37" a="1"/>
  <c r="AE32" i="37" s="1"/>
  <c r="CC32" i="37" a="1"/>
  <c r="CC32" i="37" s="1"/>
  <c r="BG32" i="37" a="1"/>
  <c r="BG32" i="37" s="1"/>
  <c r="BP32" i="37" a="1"/>
  <c r="BP32" i="37" s="1"/>
  <c r="AX32" i="37" a="1"/>
  <c r="AX32" i="37" s="1"/>
  <c r="BE32" i="37" a="1"/>
  <c r="BE32" i="37" s="1"/>
  <c r="H34" i="38"/>
  <c r="AJ32" i="37" a="1"/>
  <c r="AJ32" i="37" s="1"/>
  <c r="BB24" i="41" a="1"/>
  <c r="BB24" i="41" s="1"/>
  <c r="AP24" i="41" a="1"/>
  <c r="AP24" i="41" s="1"/>
  <c r="AB24" i="41" a="1"/>
  <c r="AB24" i="41" s="1"/>
  <c r="BA24" i="41" a="1"/>
  <c r="BA24" i="41" s="1"/>
  <c r="R24" i="41" a="1"/>
  <c r="R24" i="41" s="1"/>
  <c r="AC24" i="41" a="1"/>
  <c r="AC24" i="41" s="1"/>
  <c r="BS24" i="41" a="1"/>
  <c r="BS24" i="41" s="1"/>
  <c r="BH24" i="41" a="1"/>
  <c r="BH24" i="41" s="1"/>
  <c r="F24" i="41" a="1"/>
  <c r="F24" i="41" s="1"/>
  <c r="BL24" i="41" a="1"/>
  <c r="BL24" i="41" s="1"/>
  <c r="AU24" i="41" a="1"/>
  <c r="AU24" i="41" s="1"/>
  <c r="BG24" i="41" a="1"/>
  <c r="BG24" i="41" s="1"/>
  <c r="AJ24" i="41" a="1"/>
  <c r="AJ24" i="41" s="1"/>
  <c r="G24" i="41" a="1"/>
  <c r="G24" i="41" s="1"/>
  <c r="BO24" i="41" a="1"/>
  <c r="BO24" i="41" s="1"/>
  <c r="BT24" i="41" a="1"/>
  <c r="BT24" i="41" s="1"/>
  <c r="BM24" i="41" a="1"/>
  <c r="BM24" i="41" s="1"/>
  <c r="BJ24" i="41" a="1"/>
  <c r="BJ24" i="41" s="1"/>
  <c r="AV24" i="41" a="1"/>
  <c r="AV24" i="41" s="1"/>
  <c r="AF24" i="41" a="1"/>
  <c r="AF24" i="41" s="1"/>
  <c r="AW24" i="41" a="1"/>
  <c r="AW24" i="41" s="1"/>
  <c r="S24" i="41" a="1"/>
  <c r="S24" i="41" s="1"/>
  <c r="BE24" i="41" a="1"/>
  <c r="BE24" i="41" s="1"/>
  <c r="BV24" i="41" a="1"/>
  <c r="BV24" i="41" s="1"/>
  <c r="AS24" i="41" a="1"/>
  <c r="AS24" i="41" s="1"/>
  <c r="AX24" i="41" a="1"/>
  <c r="AX24" i="41" s="1"/>
  <c r="BR24" i="41" a="1"/>
  <c r="BR24" i="41" s="1"/>
  <c r="V24" i="41" a="1"/>
  <c r="V24" i="41" s="1"/>
  <c r="AL24" i="41" a="1"/>
  <c r="AL24" i="41" s="1"/>
  <c r="BI24" i="41" a="1"/>
  <c r="BI24" i="41" s="1"/>
  <c r="BD24" i="41" a="1"/>
  <c r="BD24" i="41" s="1"/>
  <c r="BF24" i="41" a="1"/>
  <c r="BF24" i="41" s="1"/>
  <c r="AD24" i="41" a="1"/>
  <c r="AD24" i="41" s="1"/>
  <c r="AK24" i="41" a="1"/>
  <c r="AK24" i="41" s="1"/>
  <c r="U24" i="41" a="1"/>
  <c r="U24" i="41" s="1"/>
  <c r="BC24" i="41" a="1"/>
  <c r="BC24" i="41" s="1"/>
  <c r="AR24" i="41" a="1"/>
  <c r="AR24" i="41" s="1"/>
  <c r="AQ24" i="41" a="1"/>
  <c r="AQ24" i="41" s="1"/>
  <c r="AO24" i="41" a="1"/>
  <c r="AO24" i="41" s="1"/>
  <c r="T24" i="41" a="1"/>
  <c r="T24" i="41" s="1"/>
  <c r="AY24" i="41" a="1"/>
  <c r="AY24" i="41" s="1"/>
  <c r="AG24" i="41" a="1"/>
  <c r="AG24" i="41" s="1"/>
  <c r="BP24" i="41" a="1"/>
  <c r="BP24" i="41" s="1"/>
  <c r="P24" i="41" a="1"/>
  <c r="P24" i="41" s="1"/>
  <c r="AT24" i="41" a="1"/>
  <c r="AT24" i="41" s="1"/>
  <c r="Z24" i="41" a="1"/>
  <c r="Z24" i="41" s="1"/>
  <c r="AN24" i="41" a="1"/>
  <c r="AN24" i="41" s="1"/>
  <c r="AE24" i="41" a="1"/>
  <c r="AE24" i="41" s="1"/>
  <c r="Q24" i="41" a="1"/>
  <c r="Q24" i="41" s="1"/>
  <c r="BQ24" i="41" a="1"/>
  <c r="BQ24" i="41" s="1"/>
  <c r="Y24" i="41" a="1"/>
  <c r="Y24" i="41" s="1"/>
  <c r="AH24" i="41" a="1"/>
  <c r="AH24" i="41" s="1"/>
  <c r="AI24" i="41" a="1"/>
  <c r="AI24" i="41" s="1"/>
  <c r="AM24" i="41" a="1"/>
  <c r="AM24" i="41" s="1"/>
  <c r="W24" i="41" a="1"/>
  <c r="W24" i="41" s="1"/>
  <c r="BU24" i="41" a="1"/>
  <c r="BU24" i="41" s="1"/>
  <c r="BK24" i="41" a="1"/>
  <c r="BK24" i="41" s="1"/>
  <c r="BN24" i="41" a="1"/>
  <c r="BN24" i="41" s="1"/>
  <c r="AZ24" i="41" a="1"/>
  <c r="AZ24" i="41" s="1"/>
  <c r="X24" i="41" a="1"/>
  <c r="X24" i="41" s="1"/>
  <c r="AA24" i="41" a="1"/>
  <c r="AA24" i="41" s="1"/>
  <c r="U29" i="37" a="1"/>
  <c r="U29" i="37" s="1"/>
  <c r="Y29" i="37" a="1"/>
  <c r="Y29" i="37" s="1"/>
  <c r="BM29" i="37" a="1"/>
  <c r="BM29" i="37" s="1"/>
  <c r="AR29" i="37" a="1"/>
  <c r="AR29" i="37" s="1"/>
  <c r="BH29" i="37" a="1"/>
  <c r="BH29" i="37" s="1"/>
  <c r="AV29" i="37" a="1"/>
  <c r="AV29" i="37" s="1"/>
  <c r="CC29" i="37" a="1"/>
  <c r="CC29" i="37" s="1"/>
  <c r="BX29" i="37" a="1"/>
  <c r="BX29" i="37" s="1"/>
  <c r="AF29" i="37" a="1"/>
  <c r="AF29" i="37" s="1"/>
  <c r="T29" i="37" a="1"/>
  <c r="T29" i="37" s="1"/>
  <c r="BP29" i="37" a="1"/>
  <c r="BP29" i="37" s="1"/>
  <c r="AC29" i="37" a="1"/>
  <c r="AC29" i="37" s="1"/>
  <c r="R29" i="37" a="1"/>
  <c r="R29" i="37" s="1"/>
  <c r="AN29" i="37" a="1"/>
  <c r="AN29" i="37" s="1"/>
  <c r="AA29" i="37" a="1"/>
  <c r="AA29" i="37" s="1"/>
  <c r="BF29" i="37" a="1"/>
  <c r="BF29" i="37" s="1"/>
  <c r="CE29" i="37" a="1"/>
  <c r="CE29" i="37" s="1"/>
  <c r="Z29" i="37" a="1"/>
  <c r="Z29" i="37" s="1"/>
  <c r="CH29" i="37" a="1"/>
  <c r="CH29" i="37" s="1"/>
  <c r="BY29" i="37" a="1"/>
  <c r="BY29" i="37" s="1"/>
  <c r="CA29" i="37" a="1"/>
  <c r="CA29" i="37" s="1"/>
  <c r="BZ29" i="37" a="1"/>
  <c r="BZ29" i="37" s="1"/>
  <c r="AL29" i="37" a="1"/>
  <c r="AL29" i="37" s="1"/>
  <c r="CF29" i="37" a="1"/>
  <c r="CF29" i="37" s="1"/>
  <c r="BC29" i="37" a="1"/>
  <c r="BC29" i="37" s="1"/>
  <c r="V29" i="37" a="1"/>
  <c r="V29" i="37" s="1"/>
  <c r="AK29" i="37" a="1"/>
  <c r="AK29" i="37" s="1"/>
  <c r="BU29" i="37" a="1"/>
  <c r="BU29" i="37" s="1"/>
  <c r="BV29" i="37" a="1"/>
  <c r="BV29" i="37" s="1"/>
  <c r="BI29" i="37" a="1"/>
  <c r="BI29" i="37" s="1"/>
  <c r="AM29" i="37" a="1"/>
  <c r="AM29" i="37" s="1"/>
  <c r="BL29" i="37" a="1"/>
  <c r="BL29" i="37" s="1"/>
  <c r="AY29" i="37" a="1"/>
  <c r="AY29" i="37" s="1"/>
  <c r="AP29" i="37" a="1"/>
  <c r="AP29" i="37" s="1"/>
  <c r="BW29" i="37" a="1"/>
  <c r="BW29" i="37" s="1"/>
  <c r="BD29" i="37" a="1"/>
  <c r="BD29" i="37" s="1"/>
  <c r="AW29" i="37" a="1"/>
  <c r="AW29" i="37" s="1"/>
  <c r="AJ29" i="37" a="1"/>
  <c r="AJ29" i="37" s="1"/>
  <c r="CD29" i="37" a="1"/>
  <c r="CD29" i="37" s="1"/>
  <c r="I31" i="38"/>
  <c r="AS29" i="37" a="1"/>
  <c r="AS29" i="37" s="1"/>
  <c r="AZ29" i="37" a="1"/>
  <c r="AZ29" i="37" s="1"/>
  <c r="CB29" i="37" a="1"/>
  <c r="CB29" i="37" s="1"/>
  <c r="S29" i="37" a="1"/>
  <c r="S29" i="37" s="1"/>
  <c r="BO29" i="37" a="1"/>
  <c r="BO29" i="37" s="1"/>
  <c r="AI29" i="37" a="1"/>
  <c r="AI29" i="37" s="1"/>
  <c r="BG29" i="37" a="1"/>
  <c r="BG29" i="37" s="1"/>
  <c r="BR29" i="37" a="1"/>
  <c r="BR29" i="37" s="1"/>
  <c r="AU29" i="37" a="1"/>
  <c r="AU29" i="37" s="1"/>
  <c r="BS29" i="37" a="1"/>
  <c r="BS29" i="37" s="1"/>
  <c r="H31" i="38"/>
  <c r="AG29" i="37" a="1"/>
  <c r="AG29" i="37" s="1"/>
  <c r="AT29" i="37" a="1"/>
  <c r="AT29" i="37" s="1"/>
  <c r="BK29" i="37" a="1"/>
  <c r="BK29" i="37" s="1"/>
  <c r="BB29" i="37" a="1"/>
  <c r="BB29" i="37" s="1"/>
  <c r="AB29" i="37" a="1"/>
  <c r="AB29" i="37" s="1"/>
  <c r="BQ29" i="37" a="1"/>
  <c r="BQ29" i="37" s="1"/>
  <c r="BA29" i="37" a="1"/>
  <c r="BA29" i="37" s="1"/>
  <c r="AX29" i="37" a="1"/>
  <c r="AX29" i="37" s="1"/>
  <c r="AE29" i="37" a="1"/>
  <c r="AE29" i="37" s="1"/>
  <c r="AD29" i="37" a="1"/>
  <c r="AD29" i="37" s="1"/>
  <c r="AQ29" i="37" a="1"/>
  <c r="AQ29" i="37" s="1"/>
  <c r="W29" i="37" a="1"/>
  <c r="W29" i="37" s="1"/>
  <c r="AO29" i="37" a="1"/>
  <c r="AO29" i="37" s="1"/>
  <c r="BE29" i="37" a="1"/>
  <c r="BE29" i="37" s="1"/>
  <c r="AH29" i="37" a="1"/>
  <c r="AH29" i="37" s="1"/>
  <c r="BN29" i="37" a="1"/>
  <c r="BN29" i="37" s="1"/>
  <c r="X29" i="37" a="1"/>
  <c r="X29" i="37" s="1"/>
  <c r="BJ29" i="37" a="1"/>
  <c r="BJ29" i="37" s="1"/>
  <c r="CG29" i="37" a="1"/>
  <c r="CG29" i="37" s="1"/>
  <c r="BT29" i="37" a="1"/>
  <c r="BT29" i="37" s="1"/>
  <c r="AV24" i="37" a="1"/>
  <c r="AV24" i="37" s="1"/>
  <c r="AL24" i="37" a="1"/>
  <c r="AL24" i="37" s="1"/>
  <c r="BT24" i="37" a="1"/>
  <c r="BT24" i="37" s="1"/>
  <c r="X24" i="37" a="1"/>
  <c r="X24" i="37" s="1"/>
  <c r="BW24" i="37" a="1"/>
  <c r="BW24" i="37" s="1"/>
  <c r="CA24" i="37" a="1"/>
  <c r="CA24" i="37" s="1"/>
  <c r="BY24" i="37" a="1"/>
  <c r="BY24" i="37" s="1"/>
  <c r="U24" i="37" a="1"/>
  <c r="U24" i="37" s="1"/>
  <c r="AY24" i="37" a="1"/>
  <c r="AY24" i="37" s="1"/>
  <c r="H26" i="38"/>
  <c r="V24" i="37" a="1"/>
  <c r="V24" i="37" s="1"/>
  <c r="BP24" i="37" a="1"/>
  <c r="BP24" i="37" s="1"/>
  <c r="AZ24" i="37" a="1"/>
  <c r="AZ24" i="37" s="1"/>
  <c r="BV24" i="37" a="1"/>
  <c r="BV24" i="37" s="1"/>
  <c r="BF24" i="37" a="1"/>
  <c r="BF24" i="37" s="1"/>
  <c r="R24" i="37" a="1"/>
  <c r="R24" i="37" s="1"/>
  <c r="AJ24" i="37" a="1"/>
  <c r="AJ24" i="37" s="1"/>
  <c r="BC24" i="37" a="1"/>
  <c r="BC24" i="37" s="1"/>
  <c r="Z24" i="37" a="1"/>
  <c r="Z24" i="37" s="1"/>
  <c r="AG24" i="37" a="1"/>
  <c r="AG24" i="37" s="1"/>
  <c r="BU24" i="37" a="1"/>
  <c r="BU24" i="37" s="1"/>
  <c r="S24" i="37" a="1"/>
  <c r="S24" i="37" s="1"/>
  <c r="AN24" i="37" a="1"/>
  <c r="AN24" i="37" s="1"/>
  <c r="W24" i="37" a="1"/>
  <c r="W24" i="37" s="1"/>
  <c r="AU24" i="37" a="1"/>
  <c r="AU24" i="37" s="1"/>
  <c r="AB24" i="37" a="1"/>
  <c r="AB24" i="37" s="1"/>
  <c r="BB24" i="37" a="1"/>
  <c r="BB24" i="37" s="1"/>
  <c r="AA24" i="37" a="1"/>
  <c r="AA24" i="37" s="1"/>
  <c r="T24" i="37" a="1"/>
  <c r="T24" i="37" s="1"/>
  <c r="AH24" i="37" a="1"/>
  <c r="AH24" i="37" s="1"/>
  <c r="AD24" i="37" a="1"/>
  <c r="AD24" i="37" s="1"/>
  <c r="AT24" i="37" a="1"/>
  <c r="AT24" i="37" s="1"/>
  <c r="AC24" i="37" a="1"/>
  <c r="AC24" i="37" s="1"/>
  <c r="I26" i="38"/>
  <c r="BL24" i="37" a="1"/>
  <c r="BL24" i="37" s="1"/>
  <c r="BS24" i="37" a="1"/>
  <c r="BS24" i="37" s="1"/>
  <c r="CD24" i="37" a="1"/>
  <c r="CD24" i="37" s="1"/>
  <c r="AR24" i="37" a="1"/>
  <c r="AR24" i="37" s="1"/>
  <c r="CE24" i="37" a="1"/>
  <c r="CE24" i="37" s="1"/>
  <c r="BJ24" i="37" a="1"/>
  <c r="BJ24" i="37" s="1"/>
  <c r="AK24" i="37" a="1"/>
  <c r="AK24" i="37" s="1"/>
  <c r="CC24" i="37" a="1"/>
  <c r="CC24" i="37" s="1"/>
  <c r="Y24" i="37" a="1"/>
  <c r="Y24" i="37" s="1"/>
  <c r="BA24" i="37" a="1"/>
  <c r="BA24" i="37" s="1"/>
  <c r="AO24" i="37" a="1"/>
  <c r="AO24" i="37" s="1"/>
  <c r="AP24" i="37" a="1"/>
  <c r="AP24" i="37" s="1"/>
  <c r="AI24" i="37" a="1"/>
  <c r="AI24" i="37" s="1"/>
  <c r="CF24" i="37" a="1"/>
  <c r="CF24" i="37" s="1"/>
  <c r="BM24" i="37" a="1"/>
  <c r="BM24" i="37" s="1"/>
  <c r="CG24" i="37" a="1"/>
  <c r="CG24" i="37" s="1"/>
  <c r="BK24" i="37" a="1"/>
  <c r="BK24" i="37" s="1"/>
  <c r="AX24" i="37" a="1"/>
  <c r="AX24" i="37" s="1"/>
  <c r="AE24" i="37" a="1"/>
  <c r="AE24" i="37" s="1"/>
  <c r="BH24" i="37" a="1"/>
  <c r="BH24" i="37" s="1"/>
  <c r="BR24" i="37" a="1"/>
  <c r="BR24" i="37" s="1"/>
  <c r="AQ24" i="37" a="1"/>
  <c r="AQ24" i="37" s="1"/>
  <c r="CB24" i="37" a="1"/>
  <c r="CB24" i="37" s="1"/>
  <c r="BO24" i="37" a="1"/>
  <c r="BO24" i="37" s="1"/>
  <c r="AF24" i="37" a="1"/>
  <c r="AF24" i="37" s="1"/>
  <c r="CH24" i="37" a="1"/>
  <c r="CH24" i="37" s="1"/>
  <c r="BD24" i="37" a="1"/>
  <c r="BD24" i="37" s="1"/>
  <c r="BZ24" i="37" a="1"/>
  <c r="BZ24" i="37" s="1"/>
  <c r="BE24" i="37" a="1"/>
  <c r="BE24" i="37" s="1"/>
  <c r="BN24" i="37" a="1"/>
  <c r="BN24" i="37" s="1"/>
  <c r="AM24" i="37" a="1"/>
  <c r="AM24" i="37" s="1"/>
  <c r="AW24" i="37" a="1"/>
  <c r="AW24" i="37" s="1"/>
  <c r="BQ24" i="37" a="1"/>
  <c r="BQ24" i="37" s="1"/>
  <c r="AS24" i="37" a="1"/>
  <c r="AS24" i="37" s="1"/>
  <c r="BG24" i="37" a="1"/>
  <c r="BG24" i="37" s="1"/>
  <c r="BX24" i="37" a="1"/>
  <c r="BX24" i="37" s="1"/>
  <c r="BI24" i="37" a="1"/>
  <c r="BI24" i="37" s="1"/>
  <c r="BJ11" i="41" a="1"/>
  <c r="BJ11" i="41" s="1"/>
  <c r="BT11" i="41" a="1"/>
  <c r="BT11" i="41" s="1"/>
  <c r="AZ11" i="41" a="1"/>
  <c r="AZ11" i="41" s="1"/>
  <c r="BI11" i="41" a="1"/>
  <c r="BI11" i="41" s="1"/>
  <c r="AN11" i="41" a="1"/>
  <c r="AN11" i="41" s="1"/>
  <c r="BG11" i="41" a="1"/>
  <c r="BG11" i="41" s="1"/>
  <c r="BD11" i="41" a="1"/>
  <c r="BD11" i="41" s="1"/>
  <c r="BH11" i="41" a="1"/>
  <c r="BH11" i="41" s="1"/>
  <c r="AJ11" i="41" a="1"/>
  <c r="AJ11" i="41" s="1"/>
  <c r="AW11" i="41" a="1"/>
  <c r="AW11" i="41" s="1"/>
  <c r="AV11" i="41" a="1"/>
  <c r="AV11" i="41" s="1"/>
  <c r="AG11" i="41" a="1"/>
  <c r="AG11" i="41" s="1"/>
  <c r="AT11" i="41" a="1"/>
  <c r="AT11" i="41" s="1"/>
  <c r="BP11" i="41" a="1"/>
  <c r="BP11" i="41" s="1"/>
  <c r="Y11" i="41" a="1"/>
  <c r="Y11" i="41" s="1"/>
  <c r="AX11" i="41" a="1"/>
  <c r="AX11" i="41" s="1"/>
  <c r="AL11" i="41" a="1"/>
  <c r="AL11" i="41" s="1"/>
  <c r="G11" i="41" a="1"/>
  <c r="G11" i="41" s="1"/>
  <c r="BS11" i="41" a="1"/>
  <c r="BS11" i="41" s="1"/>
  <c r="AS11" i="41" a="1"/>
  <c r="AS11" i="41" s="1"/>
  <c r="V11" i="41" a="1"/>
  <c r="V11" i="41" s="1"/>
  <c r="BU11" i="41" a="1"/>
  <c r="BU11" i="41" s="1"/>
  <c r="AE11" i="41" a="1"/>
  <c r="AE11" i="41" s="1"/>
  <c r="BM11" i="41" a="1"/>
  <c r="BM11" i="41" s="1"/>
  <c r="AR11" i="41" a="1"/>
  <c r="AR11" i="41" s="1"/>
  <c r="BV11" i="41" a="1"/>
  <c r="BV11" i="41" s="1"/>
  <c r="T11" i="41" a="1"/>
  <c r="T11" i="41" s="1"/>
  <c r="P11" i="41" a="1"/>
  <c r="P11" i="41" s="1"/>
  <c r="D360" i="40" s="1" a="1"/>
  <c r="D360" i="40" s="1"/>
  <c r="D361" i="40" s="1"/>
  <c r="D362" i="40" s="1"/>
  <c r="D363" i="40" s="1"/>
  <c r="D364" i="40" s="1"/>
  <c r="D365" i="40" s="1"/>
  <c r="D366" i="40" s="1"/>
  <c r="D367" i="40" s="1"/>
  <c r="D368" i="40" s="1"/>
  <c r="D369" i="40" s="1"/>
  <c r="D370" i="40" s="1"/>
  <c r="D371" i="40" s="1"/>
  <c r="D372" i="40" s="1"/>
  <c r="D373" i="40" s="1"/>
  <c r="D374" i="40" s="1"/>
  <c r="D375" i="40" s="1"/>
  <c r="D376" i="40" s="1"/>
  <c r="D377" i="40" s="1"/>
  <c r="D378" i="40" s="1"/>
  <c r="D379" i="40" s="1"/>
  <c r="D380" i="40" s="1"/>
  <c r="D381" i="40" s="1"/>
  <c r="D382" i="40" s="1"/>
  <c r="D383" i="40" s="1"/>
  <c r="D384" i="40" s="1"/>
  <c r="D385" i="40" s="1"/>
  <c r="D386" i="40" s="1"/>
  <c r="D387" i="40" s="1"/>
  <c r="D388" i="40" s="1"/>
  <c r="D389" i="40" s="1"/>
  <c r="D390" i="40" s="1"/>
  <c r="D391" i="40" s="1"/>
  <c r="D392" i="40" s="1"/>
  <c r="D393" i="40" s="1"/>
  <c r="D394" i="40" s="1"/>
  <c r="D395" i="40" s="1"/>
  <c r="D396" i="40" s="1"/>
  <c r="D397" i="40" s="1"/>
  <c r="D398" i="40" s="1"/>
  <c r="D399" i="40" s="1"/>
  <c r="D400" i="40" s="1"/>
  <c r="D401" i="40" s="1"/>
  <c r="D402" i="40" s="1"/>
  <c r="D403" i="40" s="1"/>
  <c r="D404" i="40" s="1"/>
  <c r="D405" i="40" s="1"/>
  <c r="D406" i="40" s="1"/>
  <c r="D407" i="40" s="1"/>
  <c r="D408" i="40" s="1"/>
  <c r="D409" i="40" s="1"/>
  <c r="D410" i="40" s="1"/>
  <c r="AM11" i="41" a="1"/>
  <c r="AM11" i="41" s="1"/>
  <c r="AQ11" i="41" a="1"/>
  <c r="AQ11" i="41" s="1"/>
  <c r="BO11" i="41" a="1"/>
  <c r="BO11" i="41" s="1"/>
  <c r="AD11" i="41" a="1"/>
  <c r="AD11" i="41" s="1"/>
  <c r="AH11" i="41" a="1"/>
  <c r="AH11" i="41" s="1"/>
  <c r="AU11" i="41" a="1"/>
  <c r="AU11" i="41" s="1"/>
  <c r="BN11" i="41" a="1"/>
  <c r="BN11" i="41" s="1"/>
  <c r="F11" i="41" a="1"/>
  <c r="F11" i="41" s="1"/>
  <c r="BQ11" i="41" a="1"/>
  <c r="BQ11" i="41" s="1"/>
  <c r="BC11" i="41" a="1"/>
  <c r="BC11" i="41" s="1"/>
  <c r="AA11" i="41" a="1"/>
  <c r="AA11" i="41" s="1"/>
  <c r="BA11" i="41" a="1"/>
  <c r="BA11" i="41" s="1"/>
  <c r="AO11" i="41" a="1"/>
  <c r="AO11" i="41" s="1"/>
  <c r="AP11" i="41" a="1"/>
  <c r="AP11" i="41" s="1"/>
  <c r="BL11" i="41" a="1"/>
  <c r="BL11" i="41" s="1"/>
  <c r="BF11" i="41" a="1"/>
  <c r="BF11" i="41" s="1"/>
  <c r="X11" i="41" a="1"/>
  <c r="X11" i="41" s="1"/>
  <c r="Z11" i="41" a="1"/>
  <c r="Z11" i="41" s="1"/>
  <c r="Q11" i="41" a="1"/>
  <c r="Q11" i="41" s="1"/>
  <c r="E360" i="40" s="1" a="1"/>
  <c r="E360" i="40" s="1"/>
  <c r="E361" i="40" s="1"/>
  <c r="E362" i="40" s="1"/>
  <c r="E363" i="40" s="1"/>
  <c r="E364" i="40" s="1"/>
  <c r="E365" i="40" s="1"/>
  <c r="E366" i="40" s="1"/>
  <c r="E367" i="40" s="1"/>
  <c r="E368" i="40" s="1"/>
  <c r="E369" i="40" s="1"/>
  <c r="E370" i="40" s="1"/>
  <c r="E371" i="40" s="1"/>
  <c r="E372" i="40" s="1"/>
  <c r="E373" i="40" s="1"/>
  <c r="E374" i="40" s="1"/>
  <c r="E375" i="40" s="1"/>
  <c r="E376" i="40" s="1"/>
  <c r="E377" i="40" s="1"/>
  <c r="E378" i="40" s="1"/>
  <c r="E379" i="40" s="1"/>
  <c r="E380" i="40" s="1"/>
  <c r="E381" i="40" s="1"/>
  <c r="E382" i="40" s="1"/>
  <c r="E383" i="40" s="1"/>
  <c r="E384" i="40" s="1"/>
  <c r="E385" i="40" s="1"/>
  <c r="E386" i="40" s="1"/>
  <c r="E387" i="40" s="1"/>
  <c r="E388" i="40" s="1"/>
  <c r="E389" i="40" s="1"/>
  <c r="E390" i="40" s="1"/>
  <c r="E391" i="40" s="1"/>
  <c r="E392" i="40" s="1"/>
  <c r="E393" i="40" s="1"/>
  <c r="E394" i="40" s="1"/>
  <c r="E395" i="40" s="1"/>
  <c r="E396" i="40" s="1"/>
  <c r="E397" i="40" s="1"/>
  <c r="E398" i="40" s="1"/>
  <c r="E399" i="40" s="1"/>
  <c r="E400" i="40" s="1"/>
  <c r="E401" i="40" s="1"/>
  <c r="E402" i="40" s="1"/>
  <c r="E403" i="40" s="1"/>
  <c r="E404" i="40" s="1"/>
  <c r="E405" i="40" s="1"/>
  <c r="E406" i="40" s="1"/>
  <c r="E407" i="40" s="1"/>
  <c r="E408" i="40" s="1"/>
  <c r="E409" i="40" s="1"/>
  <c r="E410" i="40" s="1"/>
  <c r="BE11" i="41" a="1"/>
  <c r="BE11" i="41" s="1"/>
  <c r="AI11" i="41" a="1"/>
  <c r="AI11" i="41" s="1"/>
  <c r="AF11" i="41" a="1"/>
  <c r="AF11" i="41" s="1"/>
  <c r="AY11" i="41" a="1"/>
  <c r="AY11" i="41" s="1"/>
  <c r="S11" i="41" a="1"/>
  <c r="S11" i="41" s="1"/>
  <c r="G360" i="40" s="1" a="1"/>
  <c r="G360" i="40" s="1"/>
  <c r="G361" i="40" s="1"/>
  <c r="G362" i="40" s="1"/>
  <c r="G363" i="40" s="1"/>
  <c r="G364" i="40" s="1"/>
  <c r="G365" i="40" s="1"/>
  <c r="G366" i="40" s="1"/>
  <c r="G367" i="40" s="1"/>
  <c r="G368" i="40" s="1"/>
  <c r="G369" i="40" s="1"/>
  <c r="G370" i="40" s="1"/>
  <c r="G371" i="40" s="1"/>
  <c r="G372" i="40" s="1"/>
  <c r="G373" i="40" s="1"/>
  <c r="G374" i="40" s="1"/>
  <c r="G375" i="40" s="1"/>
  <c r="G376" i="40" s="1"/>
  <c r="G377" i="40" s="1"/>
  <c r="G378" i="40" s="1"/>
  <c r="G379" i="40" s="1"/>
  <c r="G380" i="40" s="1"/>
  <c r="G381" i="40" s="1"/>
  <c r="G382" i="40" s="1"/>
  <c r="G383" i="40" s="1"/>
  <c r="G384" i="40" s="1"/>
  <c r="G385" i="40" s="1"/>
  <c r="G386" i="40" s="1"/>
  <c r="G387" i="40" s="1"/>
  <c r="G388" i="40" s="1"/>
  <c r="G389" i="40" s="1"/>
  <c r="G390" i="40" s="1"/>
  <c r="G391" i="40" s="1"/>
  <c r="G392" i="40" s="1"/>
  <c r="G393" i="40" s="1"/>
  <c r="G394" i="40" s="1"/>
  <c r="G395" i="40" s="1"/>
  <c r="G396" i="40" s="1"/>
  <c r="G397" i="40" s="1"/>
  <c r="G398" i="40" s="1"/>
  <c r="G399" i="40" s="1"/>
  <c r="G400" i="40" s="1"/>
  <c r="G401" i="40" s="1"/>
  <c r="G402" i="40" s="1"/>
  <c r="G403" i="40" s="1"/>
  <c r="G404" i="40" s="1"/>
  <c r="G405" i="40" s="1"/>
  <c r="G406" i="40" s="1"/>
  <c r="G407" i="40" s="1"/>
  <c r="G408" i="40" s="1"/>
  <c r="G409" i="40" s="1"/>
  <c r="G410" i="40" s="1"/>
  <c r="R11" i="41" a="1"/>
  <c r="R11" i="41" s="1"/>
  <c r="F360" i="40" s="1" a="1"/>
  <c r="F360" i="40" s="1"/>
  <c r="F361" i="40" s="1"/>
  <c r="F362" i="40" s="1"/>
  <c r="F363" i="40" s="1"/>
  <c r="F364" i="40" s="1"/>
  <c r="F365" i="40" s="1"/>
  <c r="F366" i="40" s="1"/>
  <c r="F367" i="40" s="1"/>
  <c r="F368" i="40" s="1"/>
  <c r="F369" i="40" s="1"/>
  <c r="F370" i="40" s="1"/>
  <c r="F371" i="40" s="1"/>
  <c r="F372" i="40" s="1"/>
  <c r="F373" i="40" s="1"/>
  <c r="F374" i="40" s="1"/>
  <c r="F375" i="40" s="1"/>
  <c r="F376" i="40" s="1"/>
  <c r="F377" i="40" s="1"/>
  <c r="F378" i="40" s="1"/>
  <c r="F379" i="40" s="1"/>
  <c r="F380" i="40" s="1"/>
  <c r="F381" i="40" s="1"/>
  <c r="F382" i="40" s="1"/>
  <c r="F383" i="40" s="1"/>
  <c r="F384" i="40" s="1"/>
  <c r="F385" i="40" s="1"/>
  <c r="F386" i="40" s="1"/>
  <c r="F387" i="40" s="1"/>
  <c r="F388" i="40" s="1"/>
  <c r="F389" i="40" s="1"/>
  <c r="F390" i="40" s="1"/>
  <c r="F391" i="40" s="1"/>
  <c r="F392" i="40" s="1"/>
  <c r="F393" i="40" s="1"/>
  <c r="F394" i="40" s="1"/>
  <c r="F395" i="40" s="1"/>
  <c r="F396" i="40" s="1"/>
  <c r="F397" i="40" s="1"/>
  <c r="F398" i="40" s="1"/>
  <c r="F399" i="40" s="1"/>
  <c r="F400" i="40" s="1"/>
  <c r="F401" i="40" s="1"/>
  <c r="F402" i="40" s="1"/>
  <c r="F403" i="40" s="1"/>
  <c r="F404" i="40" s="1"/>
  <c r="F405" i="40" s="1"/>
  <c r="F406" i="40" s="1"/>
  <c r="F407" i="40" s="1"/>
  <c r="F408" i="40" s="1"/>
  <c r="F409" i="40" s="1"/>
  <c r="F410" i="40" s="1"/>
  <c r="AB11" i="41" a="1"/>
  <c r="AB11" i="41" s="1"/>
  <c r="AK11" i="41" a="1"/>
  <c r="AK11" i="41" s="1"/>
  <c r="BR11" i="41" a="1"/>
  <c r="BR11" i="41" s="1"/>
  <c r="BB11" i="41" a="1"/>
  <c r="BB11" i="41" s="1"/>
  <c r="U11" i="41" a="1"/>
  <c r="U11" i="41" s="1"/>
  <c r="BK11" i="41" a="1"/>
  <c r="BK11" i="41" s="1"/>
  <c r="AC11" i="41" a="1"/>
  <c r="AC11" i="41" s="1"/>
  <c r="W11" i="41" a="1"/>
  <c r="W11" i="41" s="1"/>
  <c r="AL7" i="41" a="1"/>
  <c r="AL7" i="41" s="1"/>
  <c r="BD7" i="41" a="1"/>
  <c r="BD7" i="41" s="1"/>
  <c r="Y7" i="41" a="1"/>
  <c r="Y7" i="41" s="1"/>
  <c r="V7" i="41" a="1"/>
  <c r="V7" i="41" s="1"/>
  <c r="BB7" i="41" a="1"/>
  <c r="BB7" i="41" s="1"/>
  <c r="S7" i="41" a="1"/>
  <c r="S7" i="41" s="1"/>
  <c r="G156" i="40" s="1" a="1"/>
  <c r="G156" i="40" s="1"/>
  <c r="G157" i="40" s="1"/>
  <c r="G158" i="40" s="1"/>
  <c r="G159" i="40" s="1"/>
  <c r="G160" i="40" s="1"/>
  <c r="G161" i="40" s="1"/>
  <c r="G162" i="40" s="1"/>
  <c r="G163" i="40" s="1"/>
  <c r="G164" i="40" s="1"/>
  <c r="G165" i="40" s="1"/>
  <c r="G166" i="40" s="1"/>
  <c r="G167" i="40" s="1"/>
  <c r="G168" i="40" s="1"/>
  <c r="G169" i="40" s="1"/>
  <c r="G170" i="40" s="1"/>
  <c r="G171" i="40" s="1"/>
  <c r="G172" i="40" s="1"/>
  <c r="G173" i="40" s="1"/>
  <c r="G174" i="40" s="1"/>
  <c r="G175" i="40" s="1"/>
  <c r="G176" i="40" s="1"/>
  <c r="G177" i="40" s="1"/>
  <c r="G178" i="40" s="1"/>
  <c r="G179" i="40" s="1"/>
  <c r="G180" i="40" s="1"/>
  <c r="G181" i="40" s="1"/>
  <c r="G182" i="40" s="1"/>
  <c r="G183" i="40" s="1"/>
  <c r="G184" i="40" s="1"/>
  <c r="G185" i="40" s="1"/>
  <c r="G186" i="40" s="1"/>
  <c r="G187" i="40" s="1"/>
  <c r="G188" i="40" s="1"/>
  <c r="G189" i="40" s="1"/>
  <c r="G190" i="40" s="1"/>
  <c r="G191" i="40" s="1"/>
  <c r="G192" i="40" s="1"/>
  <c r="G193" i="40" s="1"/>
  <c r="G194" i="40" s="1"/>
  <c r="G195" i="40" s="1"/>
  <c r="G196" i="40" s="1"/>
  <c r="G197" i="40" s="1"/>
  <c r="G198" i="40" s="1"/>
  <c r="G199" i="40" s="1"/>
  <c r="G200" i="40" s="1"/>
  <c r="G201" i="40" s="1"/>
  <c r="G202" i="40" s="1"/>
  <c r="G203" i="40" s="1"/>
  <c r="G204" i="40" s="1"/>
  <c r="G205" i="40" s="1"/>
  <c r="G206" i="40" s="1"/>
  <c r="BV7" i="41" a="1"/>
  <c r="BV7" i="41" s="1"/>
  <c r="AR7" i="41" a="1"/>
  <c r="AR7" i="41" s="1"/>
  <c r="Q7" i="41" a="1"/>
  <c r="Q7" i="41" s="1"/>
  <c r="E156" i="40" s="1" a="1"/>
  <c r="E156" i="40" s="1"/>
  <c r="E157" i="40" s="1"/>
  <c r="E158" i="40" s="1"/>
  <c r="E159" i="40" s="1"/>
  <c r="E160" i="40" s="1"/>
  <c r="E161" i="40" s="1"/>
  <c r="E162" i="40" s="1"/>
  <c r="E163" i="40" s="1"/>
  <c r="E164" i="40" s="1"/>
  <c r="E165" i="40" s="1"/>
  <c r="E166" i="40" s="1"/>
  <c r="E167" i="40" s="1"/>
  <c r="E168" i="40" s="1"/>
  <c r="E169" i="40" s="1"/>
  <c r="E170" i="40" s="1"/>
  <c r="E171" i="40" s="1"/>
  <c r="E172" i="40" s="1"/>
  <c r="E173" i="40" s="1"/>
  <c r="E174" i="40" s="1"/>
  <c r="E175" i="40" s="1"/>
  <c r="E176" i="40" s="1"/>
  <c r="E177" i="40" s="1"/>
  <c r="E178" i="40" s="1"/>
  <c r="E179" i="40" s="1"/>
  <c r="E180" i="40" s="1"/>
  <c r="E181" i="40" s="1"/>
  <c r="E182" i="40" s="1"/>
  <c r="E183" i="40" s="1"/>
  <c r="E184" i="40" s="1"/>
  <c r="E185" i="40" s="1"/>
  <c r="E186" i="40" s="1"/>
  <c r="E187" i="40" s="1"/>
  <c r="E188" i="40" s="1"/>
  <c r="E189" i="40" s="1"/>
  <c r="E190" i="40" s="1"/>
  <c r="E191" i="40" s="1"/>
  <c r="E192" i="40" s="1"/>
  <c r="E193" i="40" s="1"/>
  <c r="E194" i="40" s="1"/>
  <c r="E195" i="40" s="1"/>
  <c r="E196" i="40" s="1"/>
  <c r="E197" i="40" s="1"/>
  <c r="E198" i="40" s="1"/>
  <c r="E199" i="40" s="1"/>
  <c r="E200" i="40" s="1"/>
  <c r="E201" i="40" s="1"/>
  <c r="E202" i="40" s="1"/>
  <c r="E203" i="40" s="1"/>
  <c r="E204" i="40" s="1"/>
  <c r="E205" i="40" s="1"/>
  <c r="E206" i="40" s="1"/>
  <c r="BH7" i="41" a="1"/>
  <c r="BH7" i="41" s="1"/>
  <c r="U7" i="41" a="1"/>
  <c r="U7" i="41" s="1"/>
  <c r="BR7" i="41" a="1"/>
  <c r="BR7" i="41" s="1"/>
  <c r="AA7" i="41" a="1"/>
  <c r="AA7" i="41" s="1"/>
  <c r="P7" i="41" a="1"/>
  <c r="P7" i="41" s="1"/>
  <c r="D156" i="40" s="1" a="1"/>
  <c r="D156" i="40" s="1"/>
  <c r="D157" i="40" s="1"/>
  <c r="D158" i="40" s="1"/>
  <c r="D159" i="40" s="1"/>
  <c r="D160" i="40" s="1"/>
  <c r="D161" i="40" s="1"/>
  <c r="D162" i="40" s="1"/>
  <c r="D163" i="40" s="1"/>
  <c r="D164" i="40" s="1"/>
  <c r="D165" i="40" s="1"/>
  <c r="D166" i="40" s="1"/>
  <c r="D167" i="40" s="1"/>
  <c r="D168" i="40" s="1"/>
  <c r="D169" i="40" s="1"/>
  <c r="D170" i="40" s="1"/>
  <c r="D171" i="40" s="1"/>
  <c r="D172" i="40" s="1"/>
  <c r="D173" i="40" s="1"/>
  <c r="D174" i="40" s="1"/>
  <c r="D175" i="40" s="1"/>
  <c r="D176" i="40" s="1"/>
  <c r="D177" i="40" s="1"/>
  <c r="D178" i="40" s="1"/>
  <c r="D179" i="40" s="1"/>
  <c r="D180" i="40" s="1"/>
  <c r="D181" i="40" s="1"/>
  <c r="D182" i="40" s="1"/>
  <c r="D183" i="40" s="1"/>
  <c r="D184" i="40" s="1"/>
  <c r="D185" i="40" s="1"/>
  <c r="D186" i="40" s="1"/>
  <c r="D187" i="40" s="1"/>
  <c r="D188" i="40" s="1"/>
  <c r="D189" i="40" s="1"/>
  <c r="D190" i="40" s="1"/>
  <c r="D191" i="40" s="1"/>
  <c r="D192" i="40" s="1"/>
  <c r="D193" i="40" s="1"/>
  <c r="D194" i="40" s="1"/>
  <c r="D195" i="40" s="1"/>
  <c r="D196" i="40" s="1"/>
  <c r="D197" i="40" s="1"/>
  <c r="D198" i="40" s="1"/>
  <c r="D199" i="40" s="1"/>
  <c r="D200" i="40" s="1"/>
  <c r="D201" i="40" s="1"/>
  <c r="D202" i="40" s="1"/>
  <c r="D203" i="40" s="1"/>
  <c r="D204" i="40" s="1"/>
  <c r="D205" i="40" s="1"/>
  <c r="D206" i="40" s="1"/>
  <c r="X7" i="41" a="1"/>
  <c r="X7" i="41" s="1"/>
  <c r="AK7" i="41" a="1"/>
  <c r="AK7" i="41" s="1"/>
  <c r="BC7" i="41" a="1"/>
  <c r="BC7" i="41" s="1"/>
  <c r="BF7" i="41" a="1"/>
  <c r="BF7" i="41" s="1"/>
  <c r="BL7" i="41" a="1"/>
  <c r="BL7" i="41" s="1"/>
  <c r="BI7" i="41" a="1"/>
  <c r="BI7" i="41" s="1"/>
  <c r="AQ7" i="41" a="1"/>
  <c r="AQ7" i="41" s="1"/>
  <c r="R7" i="41" a="1"/>
  <c r="R7" i="41" s="1"/>
  <c r="F156" i="40" s="1" a="1"/>
  <c r="F156" i="40" s="1"/>
  <c r="F157" i="40" s="1"/>
  <c r="F158" i="40" s="1"/>
  <c r="F159" i="40" s="1"/>
  <c r="F160" i="40" s="1"/>
  <c r="F161" i="40" s="1"/>
  <c r="F162" i="40" s="1"/>
  <c r="F163" i="40" s="1"/>
  <c r="F164" i="40" s="1"/>
  <c r="F165" i="40" s="1"/>
  <c r="F166" i="40" s="1"/>
  <c r="F167" i="40" s="1"/>
  <c r="F168" i="40" s="1"/>
  <c r="F169" i="40" s="1"/>
  <c r="F170" i="40" s="1"/>
  <c r="F171" i="40" s="1"/>
  <c r="F172" i="40" s="1"/>
  <c r="F173" i="40" s="1"/>
  <c r="F174" i="40" s="1"/>
  <c r="F175" i="40" s="1"/>
  <c r="F176" i="40" s="1"/>
  <c r="F177" i="40" s="1"/>
  <c r="F178" i="40" s="1"/>
  <c r="F179" i="40" s="1"/>
  <c r="F180" i="40" s="1"/>
  <c r="F181" i="40" s="1"/>
  <c r="F182" i="40" s="1"/>
  <c r="F183" i="40" s="1"/>
  <c r="F184" i="40" s="1"/>
  <c r="F185" i="40" s="1"/>
  <c r="F186" i="40" s="1"/>
  <c r="F187" i="40" s="1"/>
  <c r="F188" i="40" s="1"/>
  <c r="F189" i="40" s="1"/>
  <c r="F190" i="40" s="1"/>
  <c r="F191" i="40" s="1"/>
  <c r="F192" i="40" s="1"/>
  <c r="F193" i="40" s="1"/>
  <c r="F194" i="40" s="1"/>
  <c r="F195" i="40" s="1"/>
  <c r="F196" i="40" s="1"/>
  <c r="F197" i="40" s="1"/>
  <c r="F198" i="40" s="1"/>
  <c r="F199" i="40" s="1"/>
  <c r="F200" i="40" s="1"/>
  <c r="F201" i="40" s="1"/>
  <c r="F202" i="40" s="1"/>
  <c r="F203" i="40" s="1"/>
  <c r="F204" i="40" s="1"/>
  <c r="F205" i="40" s="1"/>
  <c r="F206" i="40" s="1"/>
  <c r="AY7" i="41" a="1"/>
  <c r="AY7" i="41" s="1"/>
  <c r="AN7" i="41" a="1"/>
  <c r="AN7" i="41" s="1"/>
  <c r="AZ7" i="41" a="1"/>
  <c r="AZ7" i="41" s="1"/>
  <c r="AC7" i="41" a="1"/>
  <c r="AC7" i="41" s="1"/>
  <c r="BJ7" i="41" a="1"/>
  <c r="BJ7" i="41" s="1"/>
  <c r="BU7" i="41" a="1"/>
  <c r="BU7" i="41" s="1"/>
  <c r="BO7" i="41" a="1"/>
  <c r="BO7" i="41" s="1"/>
  <c r="AP7" i="41" a="1"/>
  <c r="AP7" i="41" s="1"/>
  <c r="BA7" i="41" a="1"/>
  <c r="BA7" i="41" s="1"/>
  <c r="BN7" i="41" a="1"/>
  <c r="BN7" i="41" s="1"/>
  <c r="BG7" i="41" a="1"/>
  <c r="BG7" i="41" s="1"/>
  <c r="BE7" i="41" a="1"/>
  <c r="BE7" i="41" s="1"/>
  <c r="AI7" i="41" a="1"/>
  <c r="AI7" i="41" s="1"/>
  <c r="AO7" i="41" a="1"/>
  <c r="AO7" i="41" s="1"/>
  <c r="W7" i="41" a="1"/>
  <c r="W7" i="41" s="1"/>
  <c r="AG7" i="41" a="1"/>
  <c r="AG7" i="41" s="1"/>
  <c r="AM7" i="41" a="1"/>
  <c r="AM7" i="41" s="1"/>
  <c r="AH7" i="41" a="1"/>
  <c r="AH7" i="41" s="1"/>
  <c r="AU7" i="41" a="1"/>
  <c r="AU7" i="41" s="1"/>
  <c r="BK7" i="41" a="1"/>
  <c r="BK7" i="41" s="1"/>
  <c r="AS7" i="41" a="1"/>
  <c r="AS7" i="41" s="1"/>
  <c r="AD7" i="41" a="1"/>
  <c r="AD7" i="41" s="1"/>
  <c r="T7" i="41" a="1"/>
  <c r="T7" i="41" s="1"/>
  <c r="BQ7" i="41" a="1"/>
  <c r="BQ7" i="41" s="1"/>
  <c r="AV7" i="41" a="1"/>
  <c r="AV7" i="41" s="1"/>
  <c r="AX7" i="41" a="1"/>
  <c r="AX7" i="41" s="1"/>
  <c r="BT7" i="41" a="1"/>
  <c r="BT7" i="41" s="1"/>
  <c r="AW7" i="41" a="1"/>
  <c r="AW7" i="41" s="1"/>
  <c r="BS7" i="41" a="1"/>
  <c r="BS7" i="41" s="1"/>
  <c r="BP7" i="41" a="1"/>
  <c r="BP7" i="41" s="1"/>
  <c r="AE7" i="41" a="1"/>
  <c r="AE7" i="41" s="1"/>
  <c r="G7" i="41" a="1"/>
  <c r="G7" i="41" s="1"/>
  <c r="AB7" i="41" a="1"/>
  <c r="AB7" i="41" s="1"/>
  <c r="AJ7" i="41" a="1"/>
  <c r="AJ7" i="41" s="1"/>
  <c r="F7" i="41" a="1"/>
  <c r="F7" i="41" s="1"/>
  <c r="AF7" i="41" a="1"/>
  <c r="AF7" i="41" s="1"/>
  <c r="AT7" i="41" a="1"/>
  <c r="AT7" i="41" s="1"/>
  <c r="Z7" i="41" a="1"/>
  <c r="Z7" i="41" s="1"/>
  <c r="BM7" i="41" a="1"/>
  <c r="BM7" i="41" s="1"/>
  <c r="BU14" i="41" a="1"/>
  <c r="BU14" i="41" s="1"/>
  <c r="BT14" i="41" a="1"/>
  <c r="BT14" i="41" s="1"/>
  <c r="AY14" i="41" a="1"/>
  <c r="AY14" i="41" s="1"/>
  <c r="BM14" i="41" a="1"/>
  <c r="BM14" i="41" s="1"/>
  <c r="AO14" i="41" a="1"/>
  <c r="AO14" i="41" s="1"/>
  <c r="BK14" i="41" a="1"/>
  <c r="BK14" i="41" s="1"/>
  <c r="AT14" i="41" a="1"/>
  <c r="AT14" i="41" s="1"/>
  <c r="R14" i="41" a="1"/>
  <c r="R14" i="41" s="1"/>
  <c r="F513" i="40" s="1" a="1"/>
  <c r="F513" i="40" s="1"/>
  <c r="F514" i="40" s="1"/>
  <c r="F515" i="40" s="1"/>
  <c r="F516" i="40" s="1"/>
  <c r="F517" i="40" s="1"/>
  <c r="F518" i="40" s="1"/>
  <c r="F519" i="40" s="1"/>
  <c r="F520" i="40" s="1"/>
  <c r="F521" i="40" s="1"/>
  <c r="F522" i="40" s="1"/>
  <c r="F523" i="40" s="1"/>
  <c r="F524" i="40" s="1"/>
  <c r="F525" i="40" s="1"/>
  <c r="F526" i="40" s="1"/>
  <c r="F527" i="40" s="1"/>
  <c r="F528" i="40" s="1"/>
  <c r="F529" i="40" s="1"/>
  <c r="F530" i="40" s="1"/>
  <c r="F531" i="40" s="1"/>
  <c r="F532" i="40" s="1"/>
  <c r="F533" i="40" s="1"/>
  <c r="F534" i="40" s="1"/>
  <c r="F535" i="40" s="1"/>
  <c r="F536" i="40" s="1"/>
  <c r="F537" i="40" s="1"/>
  <c r="F538" i="40" s="1"/>
  <c r="F539" i="40" s="1"/>
  <c r="F540" i="40" s="1"/>
  <c r="F541" i="40" s="1"/>
  <c r="F542" i="40" s="1"/>
  <c r="F543" i="40" s="1"/>
  <c r="F544" i="40" s="1"/>
  <c r="F545" i="40" s="1"/>
  <c r="F546" i="40" s="1"/>
  <c r="F547" i="40" s="1"/>
  <c r="F548" i="40" s="1"/>
  <c r="F549" i="40" s="1"/>
  <c r="F550" i="40" s="1"/>
  <c r="F551" i="40" s="1"/>
  <c r="F552" i="40" s="1"/>
  <c r="F553" i="40" s="1"/>
  <c r="F554" i="40" s="1"/>
  <c r="F555" i="40" s="1"/>
  <c r="F556" i="40" s="1"/>
  <c r="F557" i="40" s="1"/>
  <c r="F558" i="40" s="1"/>
  <c r="F559" i="40" s="1"/>
  <c r="F560" i="40" s="1"/>
  <c r="F561" i="40" s="1"/>
  <c r="F562" i="40" s="1"/>
  <c r="F563" i="40" s="1"/>
  <c r="AK14" i="41" a="1"/>
  <c r="AK14" i="41" s="1"/>
  <c r="BR14" i="41" a="1"/>
  <c r="BR14" i="41" s="1"/>
  <c r="AE14" i="41" a="1"/>
  <c r="AE14" i="41" s="1"/>
  <c r="BP14" i="41" a="1"/>
  <c r="BP14" i="41" s="1"/>
  <c r="BL14" i="41" a="1"/>
  <c r="BL14" i="41" s="1"/>
  <c r="AD14" i="41" a="1"/>
  <c r="AD14" i="41" s="1"/>
  <c r="BO14" i="41" a="1"/>
  <c r="BO14" i="41" s="1"/>
  <c r="BC14" i="41" a="1"/>
  <c r="BC14" i="41" s="1"/>
  <c r="AR14" i="41" a="1"/>
  <c r="AR14" i="41" s="1"/>
  <c r="AP14" i="41" a="1"/>
  <c r="AP14" i="41" s="1"/>
  <c r="P14" i="41" a="1"/>
  <c r="P14" i="41" s="1"/>
  <c r="D513" i="40" s="1" a="1"/>
  <c r="D513" i="40" s="1"/>
  <c r="D514" i="40" s="1"/>
  <c r="D515" i="40" s="1"/>
  <c r="D516" i="40" s="1"/>
  <c r="D517" i="40" s="1"/>
  <c r="D518" i="40" s="1"/>
  <c r="D519" i="40" s="1"/>
  <c r="D520" i="40" s="1"/>
  <c r="D521" i="40" s="1"/>
  <c r="D522" i="40" s="1"/>
  <c r="D523" i="40" s="1"/>
  <c r="D524" i="40" s="1"/>
  <c r="D525" i="40" s="1"/>
  <c r="D526" i="40" s="1"/>
  <c r="D527" i="40" s="1"/>
  <c r="D528" i="40" s="1"/>
  <c r="D529" i="40" s="1"/>
  <c r="D530" i="40" s="1"/>
  <c r="D531" i="40" s="1"/>
  <c r="D532" i="40" s="1"/>
  <c r="D533" i="40" s="1"/>
  <c r="D534" i="40" s="1"/>
  <c r="D535" i="40" s="1"/>
  <c r="D536" i="40" s="1"/>
  <c r="D537" i="40" s="1"/>
  <c r="D538" i="40" s="1"/>
  <c r="D539" i="40" s="1"/>
  <c r="D540" i="40" s="1"/>
  <c r="D541" i="40" s="1"/>
  <c r="D542" i="40" s="1"/>
  <c r="D543" i="40" s="1"/>
  <c r="D544" i="40" s="1"/>
  <c r="D545" i="40" s="1"/>
  <c r="D546" i="40" s="1"/>
  <c r="D547" i="40" s="1"/>
  <c r="D548" i="40" s="1"/>
  <c r="D549" i="40" s="1"/>
  <c r="D550" i="40" s="1"/>
  <c r="D551" i="40" s="1"/>
  <c r="D552" i="40" s="1"/>
  <c r="D553" i="40" s="1"/>
  <c r="D554" i="40" s="1"/>
  <c r="D555" i="40" s="1"/>
  <c r="D556" i="40" s="1"/>
  <c r="D557" i="40" s="1"/>
  <c r="D558" i="40" s="1"/>
  <c r="D559" i="40" s="1"/>
  <c r="D560" i="40" s="1"/>
  <c r="D561" i="40" s="1"/>
  <c r="D562" i="40" s="1"/>
  <c r="D563" i="40" s="1"/>
  <c r="AW14" i="41" a="1"/>
  <c r="AW14" i="41" s="1"/>
  <c r="AI14" i="41" a="1"/>
  <c r="AI14" i="41" s="1"/>
  <c r="BA14" i="41" a="1"/>
  <c r="BA14" i="41" s="1"/>
  <c r="AH14" i="41" a="1"/>
  <c r="AH14" i="41" s="1"/>
  <c r="BS14" i="41" a="1"/>
  <c r="BS14" i="41" s="1"/>
  <c r="AX14" i="41" a="1"/>
  <c r="AX14" i="41" s="1"/>
  <c r="AN14" i="41" a="1"/>
  <c r="AN14" i="41" s="1"/>
  <c r="BB14" i="41" a="1"/>
  <c r="BB14" i="41" s="1"/>
  <c r="BE14" i="41" a="1"/>
  <c r="BE14" i="41" s="1"/>
  <c r="AG14" i="41" a="1"/>
  <c r="AG14" i="41" s="1"/>
  <c r="AQ14" i="41" a="1"/>
  <c r="AQ14" i="41" s="1"/>
  <c r="BH14" i="41" a="1"/>
  <c r="BH14" i="41" s="1"/>
  <c r="S14" i="41" a="1"/>
  <c r="S14" i="41" s="1"/>
  <c r="G513" i="40" s="1" a="1"/>
  <c r="G513" i="40" s="1"/>
  <c r="G514" i="40" s="1"/>
  <c r="G515" i="40" s="1"/>
  <c r="G516" i="40" s="1"/>
  <c r="G517" i="40" s="1"/>
  <c r="G518" i="40" s="1"/>
  <c r="G519" i="40" s="1"/>
  <c r="G520" i="40" s="1"/>
  <c r="G521" i="40" s="1"/>
  <c r="G522" i="40" s="1"/>
  <c r="G523" i="40" s="1"/>
  <c r="G524" i="40" s="1"/>
  <c r="G525" i="40" s="1"/>
  <c r="G526" i="40" s="1"/>
  <c r="G527" i="40" s="1"/>
  <c r="G528" i="40" s="1"/>
  <c r="G529" i="40" s="1"/>
  <c r="G530" i="40" s="1"/>
  <c r="G531" i="40" s="1"/>
  <c r="G532" i="40" s="1"/>
  <c r="G533" i="40" s="1"/>
  <c r="G534" i="40" s="1"/>
  <c r="G535" i="40" s="1"/>
  <c r="G536" i="40" s="1"/>
  <c r="G537" i="40" s="1"/>
  <c r="G538" i="40" s="1"/>
  <c r="G539" i="40" s="1"/>
  <c r="G540" i="40" s="1"/>
  <c r="G541" i="40" s="1"/>
  <c r="G542" i="40" s="1"/>
  <c r="G543" i="40" s="1"/>
  <c r="G544" i="40" s="1"/>
  <c r="G545" i="40" s="1"/>
  <c r="G546" i="40" s="1"/>
  <c r="G547" i="40" s="1"/>
  <c r="G548" i="40" s="1"/>
  <c r="G549" i="40" s="1"/>
  <c r="G550" i="40" s="1"/>
  <c r="G551" i="40" s="1"/>
  <c r="G552" i="40" s="1"/>
  <c r="G553" i="40" s="1"/>
  <c r="G554" i="40" s="1"/>
  <c r="G555" i="40" s="1"/>
  <c r="G556" i="40" s="1"/>
  <c r="G557" i="40" s="1"/>
  <c r="G558" i="40" s="1"/>
  <c r="G559" i="40" s="1"/>
  <c r="G560" i="40" s="1"/>
  <c r="G561" i="40" s="1"/>
  <c r="G562" i="40" s="1"/>
  <c r="G563" i="40" s="1"/>
  <c r="BV14" i="41" a="1"/>
  <c r="BV14" i="41" s="1"/>
  <c r="AM14" i="41" a="1"/>
  <c r="AM14" i="41" s="1"/>
  <c r="W14" i="41" a="1"/>
  <c r="W14" i="41" s="1"/>
  <c r="BQ14" i="41" a="1"/>
  <c r="BQ14" i="41" s="1"/>
  <c r="G14" i="41" a="1"/>
  <c r="G14" i="41" s="1"/>
  <c r="AA14" i="41" a="1"/>
  <c r="AA14" i="41" s="1"/>
  <c r="U14" i="41" a="1"/>
  <c r="U14" i="41" s="1"/>
  <c r="BN14" i="41" a="1"/>
  <c r="BN14" i="41" s="1"/>
  <c r="AC14" i="41" a="1"/>
  <c r="AC14" i="41" s="1"/>
  <c r="AJ14" i="41" a="1"/>
  <c r="AJ14" i="41" s="1"/>
  <c r="AZ14" i="41" a="1"/>
  <c r="AZ14" i="41" s="1"/>
  <c r="Q14" i="41" a="1"/>
  <c r="Q14" i="41" s="1"/>
  <c r="E513" i="40" s="1" a="1"/>
  <c r="E513" i="40" s="1"/>
  <c r="E514" i="40" s="1"/>
  <c r="E515" i="40" s="1"/>
  <c r="E516" i="40" s="1"/>
  <c r="E517" i="40" s="1"/>
  <c r="E518" i="40" s="1"/>
  <c r="E519" i="40" s="1"/>
  <c r="E520" i="40" s="1"/>
  <c r="E521" i="40" s="1"/>
  <c r="E522" i="40" s="1"/>
  <c r="E523" i="40" s="1"/>
  <c r="E524" i="40" s="1"/>
  <c r="E525" i="40" s="1"/>
  <c r="E526" i="40" s="1"/>
  <c r="E527" i="40" s="1"/>
  <c r="E528" i="40" s="1"/>
  <c r="E529" i="40" s="1"/>
  <c r="E530" i="40" s="1"/>
  <c r="E531" i="40" s="1"/>
  <c r="E532" i="40" s="1"/>
  <c r="E533" i="40" s="1"/>
  <c r="E534" i="40" s="1"/>
  <c r="E535" i="40" s="1"/>
  <c r="E536" i="40" s="1"/>
  <c r="E537" i="40" s="1"/>
  <c r="E538" i="40" s="1"/>
  <c r="E539" i="40" s="1"/>
  <c r="E540" i="40" s="1"/>
  <c r="E541" i="40" s="1"/>
  <c r="E542" i="40" s="1"/>
  <c r="E543" i="40" s="1"/>
  <c r="E544" i="40" s="1"/>
  <c r="E545" i="40" s="1"/>
  <c r="E546" i="40" s="1"/>
  <c r="E547" i="40" s="1"/>
  <c r="E548" i="40" s="1"/>
  <c r="E549" i="40" s="1"/>
  <c r="E550" i="40" s="1"/>
  <c r="E551" i="40" s="1"/>
  <c r="E552" i="40" s="1"/>
  <c r="E553" i="40" s="1"/>
  <c r="E554" i="40" s="1"/>
  <c r="E555" i="40" s="1"/>
  <c r="E556" i="40" s="1"/>
  <c r="E557" i="40" s="1"/>
  <c r="E558" i="40" s="1"/>
  <c r="E559" i="40" s="1"/>
  <c r="E560" i="40" s="1"/>
  <c r="E561" i="40" s="1"/>
  <c r="E562" i="40" s="1"/>
  <c r="E563" i="40" s="1"/>
  <c r="AS14" i="41" a="1"/>
  <c r="AS14" i="41" s="1"/>
  <c r="Z14" i="41" a="1"/>
  <c r="Z14" i="41" s="1"/>
  <c r="BG14" i="41" a="1"/>
  <c r="BG14" i="41" s="1"/>
  <c r="AU14" i="41" a="1"/>
  <c r="AU14" i="41" s="1"/>
  <c r="BJ14" i="41" a="1"/>
  <c r="BJ14" i="41" s="1"/>
  <c r="AB14" i="41" a="1"/>
  <c r="AB14" i="41" s="1"/>
  <c r="V14" i="41" a="1"/>
  <c r="V14" i="41" s="1"/>
  <c r="BI14" i="41" a="1"/>
  <c r="BI14" i="41" s="1"/>
  <c r="AL14" i="41" a="1"/>
  <c r="AL14" i="41" s="1"/>
  <c r="X14" i="41" a="1"/>
  <c r="X14" i="41" s="1"/>
  <c r="F14" i="41" a="1"/>
  <c r="F14" i="41" s="1"/>
  <c r="BF14" i="41" a="1"/>
  <c r="BF14" i="41" s="1"/>
  <c r="T14" i="41" a="1"/>
  <c r="T14" i="41" s="1"/>
  <c r="AV14" i="41" a="1"/>
  <c r="AV14" i="41" s="1"/>
  <c r="BD14" i="41" a="1"/>
  <c r="BD14" i="41" s="1"/>
  <c r="Y14" i="41" a="1"/>
  <c r="Y14" i="41" s="1"/>
  <c r="AF14" i="41" a="1"/>
  <c r="AF14" i="41" s="1"/>
  <c r="BA4" i="41" a="1"/>
  <c r="BA4" i="41" s="1"/>
  <c r="BM4" i="41" a="1"/>
  <c r="BM4" i="41" s="1"/>
  <c r="BT4" i="41" a="1"/>
  <c r="BT4" i="41" s="1"/>
  <c r="AE4" i="41" a="1"/>
  <c r="AE4" i="41" s="1"/>
  <c r="U4" i="41" a="1"/>
  <c r="U4" i="41" s="1"/>
  <c r="Z4" i="41" a="1"/>
  <c r="Z4" i="41" s="1"/>
  <c r="G4" i="41" a="1"/>
  <c r="G4" i="41" s="1"/>
  <c r="BO4" i="41" a="1"/>
  <c r="BO4" i="41" s="1"/>
  <c r="BD4" i="41" a="1"/>
  <c r="BD4" i="41" s="1"/>
  <c r="BF4" i="41" a="1"/>
  <c r="BF4" i="41" s="1"/>
  <c r="AO4" i="41" a="1"/>
  <c r="AO4" i="41" s="1"/>
  <c r="BH4" i="41" a="1"/>
  <c r="BH4" i="41" s="1"/>
  <c r="AQ4" i="41" a="1"/>
  <c r="AQ4" i="41" s="1"/>
  <c r="BK4" i="41" a="1"/>
  <c r="BK4" i="41" s="1"/>
  <c r="AA4" i="41" a="1"/>
  <c r="AA4" i="41" s="1"/>
  <c r="AX4" i="41" a="1"/>
  <c r="AX4" i="41" s="1"/>
  <c r="AS4" i="41" a="1"/>
  <c r="AS4" i="41" s="1"/>
  <c r="T4" i="41" a="1"/>
  <c r="T4" i="41" s="1"/>
  <c r="BC4" i="41" a="1"/>
  <c r="BC4" i="41" s="1"/>
  <c r="BL4" i="41" a="1"/>
  <c r="BL4" i="41" s="1"/>
  <c r="BN4" i="41" a="1"/>
  <c r="BN4" i="41" s="1"/>
  <c r="AJ4" i="41" a="1"/>
  <c r="AJ4" i="41" s="1"/>
  <c r="Y4" i="41" a="1"/>
  <c r="Y4" i="41" s="1"/>
  <c r="BI4" i="41" a="1"/>
  <c r="BI4" i="41" s="1"/>
  <c r="Q4" i="41" a="1"/>
  <c r="Q4" i="41" s="1"/>
  <c r="E3" i="40" s="1" a="1"/>
  <c r="E3" i="40" s="1"/>
  <c r="E4" i="40" s="1"/>
  <c r="E5" i="40" s="1"/>
  <c r="E6" i="40" s="1"/>
  <c r="E7" i="40" s="1"/>
  <c r="E8" i="40" s="1"/>
  <c r="E9" i="40" s="1"/>
  <c r="E10" i="40" s="1"/>
  <c r="E11" i="40" s="1"/>
  <c r="E12" i="40" s="1"/>
  <c r="E13" i="40" s="1"/>
  <c r="E14" i="40" s="1"/>
  <c r="E15" i="40" s="1"/>
  <c r="E16" i="40" s="1"/>
  <c r="E17" i="40" s="1"/>
  <c r="E18" i="40" s="1"/>
  <c r="E19" i="40" s="1"/>
  <c r="E20" i="40" s="1"/>
  <c r="E21" i="40" s="1"/>
  <c r="E22" i="40" s="1"/>
  <c r="E23" i="40" s="1"/>
  <c r="E24" i="40" s="1"/>
  <c r="E25" i="40" s="1"/>
  <c r="E26" i="40" s="1"/>
  <c r="E27" i="40" s="1"/>
  <c r="E28" i="40" s="1"/>
  <c r="E29" i="40" s="1"/>
  <c r="E30" i="40" s="1"/>
  <c r="E31" i="40" s="1"/>
  <c r="E32" i="40" s="1"/>
  <c r="E33" i="40" s="1"/>
  <c r="E34" i="40" s="1"/>
  <c r="E35" i="40" s="1"/>
  <c r="E36" i="40" s="1"/>
  <c r="E37" i="40" s="1"/>
  <c r="E38" i="40" s="1"/>
  <c r="E39" i="40" s="1"/>
  <c r="E40" i="40" s="1"/>
  <c r="E41" i="40" s="1"/>
  <c r="E42" i="40" s="1"/>
  <c r="E43" i="40" s="1"/>
  <c r="E44" i="40" s="1"/>
  <c r="E45" i="40" s="1"/>
  <c r="E46" i="40" s="1"/>
  <c r="E47" i="40" s="1"/>
  <c r="E48" i="40" s="1"/>
  <c r="E49" i="40" s="1"/>
  <c r="E50" i="40" s="1"/>
  <c r="E51" i="40" s="1"/>
  <c r="E52" i="40" s="1"/>
  <c r="E53" i="40" s="1"/>
  <c r="F4" i="41" a="1"/>
  <c r="F4" i="41" s="1"/>
  <c r="AF4" i="41" a="1"/>
  <c r="AF4" i="41" s="1"/>
  <c r="BV4" i="41" a="1"/>
  <c r="BV4" i="41" s="1"/>
  <c r="AZ4" i="41" a="1"/>
  <c r="AZ4" i="41" s="1"/>
  <c r="AY4" i="41" a="1"/>
  <c r="AY4" i="41" s="1"/>
  <c r="BS4" i="41" a="1"/>
  <c r="BS4" i="41" s="1"/>
  <c r="BB4" i="41" a="1"/>
  <c r="BB4" i="41" s="1"/>
  <c r="W4" i="41" a="1"/>
  <c r="W4" i="41" s="1"/>
  <c r="BQ4" i="41" a="1"/>
  <c r="BQ4" i="41" s="1"/>
  <c r="AR4" i="41" a="1"/>
  <c r="AR4" i="41" s="1"/>
  <c r="AT4" i="41" a="1"/>
  <c r="AT4" i="41" s="1"/>
  <c r="AD4" i="41" a="1"/>
  <c r="AD4" i="41" s="1"/>
  <c r="V4" i="41" a="1"/>
  <c r="V4" i="41" s="1"/>
  <c r="AM4" i="41" a="1"/>
  <c r="AM4" i="41" s="1"/>
  <c r="AK4" i="41" a="1"/>
  <c r="AK4" i="41" s="1"/>
  <c r="AN4" i="41" a="1"/>
  <c r="AN4" i="41" s="1"/>
  <c r="BR4" i="41" a="1"/>
  <c r="BR4" i="41" s="1"/>
  <c r="AI4" i="41" a="1"/>
  <c r="AI4" i="41" s="1"/>
  <c r="BP4" i="41" a="1"/>
  <c r="BP4" i="41" s="1"/>
  <c r="S4" i="41" a="1"/>
  <c r="S4" i="41" s="1"/>
  <c r="G3" i="40" s="1" a="1"/>
  <c r="G3" i="40" s="1"/>
  <c r="G4" i="40" s="1"/>
  <c r="G5" i="40" s="1"/>
  <c r="G6" i="40" s="1"/>
  <c r="G7" i="40" s="1"/>
  <c r="G8" i="40" s="1"/>
  <c r="G9" i="40" s="1"/>
  <c r="G10" i="40" s="1"/>
  <c r="G11" i="40" s="1"/>
  <c r="G12" i="40" s="1"/>
  <c r="G13" i="40" s="1"/>
  <c r="G14" i="40" s="1"/>
  <c r="G15" i="40" s="1"/>
  <c r="G16" i="40" s="1"/>
  <c r="G17" i="40" s="1"/>
  <c r="G18" i="40" s="1"/>
  <c r="G19" i="40" s="1"/>
  <c r="G20" i="40" s="1"/>
  <c r="G21" i="40" s="1"/>
  <c r="G22" i="40" s="1"/>
  <c r="G23" i="40" s="1"/>
  <c r="G24" i="40" s="1"/>
  <c r="G25" i="40" s="1"/>
  <c r="G26" i="40" s="1"/>
  <c r="G27" i="40" s="1"/>
  <c r="G28" i="40" s="1"/>
  <c r="G29" i="40" s="1"/>
  <c r="G30" i="40" s="1"/>
  <c r="G31" i="40" s="1"/>
  <c r="G32" i="40" s="1"/>
  <c r="G33" i="40" s="1"/>
  <c r="G34" i="40" s="1"/>
  <c r="G35" i="40" s="1"/>
  <c r="G36" i="40" s="1"/>
  <c r="G37" i="40" s="1"/>
  <c r="G38" i="40" s="1"/>
  <c r="G39" i="40" s="1"/>
  <c r="G40" i="40" s="1"/>
  <c r="G41" i="40" s="1"/>
  <c r="G42" i="40" s="1"/>
  <c r="G43" i="40" s="1"/>
  <c r="G44" i="40" s="1"/>
  <c r="G45" i="40" s="1"/>
  <c r="G46" i="40" s="1"/>
  <c r="G47" i="40" s="1"/>
  <c r="G48" i="40" s="1"/>
  <c r="G49" i="40" s="1"/>
  <c r="G50" i="40" s="1"/>
  <c r="G51" i="40" s="1"/>
  <c r="G52" i="40" s="1"/>
  <c r="G53" i="40" s="1"/>
  <c r="AC4" i="41" a="1"/>
  <c r="AC4" i="41" s="1"/>
  <c r="BU4" i="41" a="1"/>
  <c r="BU4" i="41" s="1"/>
  <c r="BJ4" i="41" a="1"/>
  <c r="BJ4" i="41" s="1"/>
  <c r="X4" i="41" a="1"/>
  <c r="X4" i="41" s="1"/>
  <c r="AV4" i="41" a="1"/>
  <c r="AV4" i="41" s="1"/>
  <c r="BG4" i="41" a="1"/>
  <c r="BG4" i="41" s="1"/>
  <c r="AB4" i="41" a="1"/>
  <c r="AB4" i="41" s="1"/>
  <c r="R4" i="41" a="1"/>
  <c r="R4" i="41" s="1"/>
  <c r="F3" i="40" s="1" a="1"/>
  <c r="F3" i="40" s="1"/>
  <c r="F4" i="40" s="1"/>
  <c r="F5" i="40" s="1"/>
  <c r="F6" i="40" s="1"/>
  <c r="F7" i="40" s="1"/>
  <c r="F8" i="40" s="1"/>
  <c r="F9" i="40" s="1"/>
  <c r="F10" i="40" s="1"/>
  <c r="F11" i="40" s="1"/>
  <c r="F12" i="40" s="1"/>
  <c r="F13" i="40" s="1"/>
  <c r="F14" i="40" s="1"/>
  <c r="F15" i="40" s="1"/>
  <c r="F16" i="40" s="1"/>
  <c r="F17" i="40" s="1"/>
  <c r="F18" i="40" s="1"/>
  <c r="F19" i="40" s="1"/>
  <c r="F20" i="40" s="1"/>
  <c r="F21" i="40" s="1"/>
  <c r="F22" i="40" s="1"/>
  <c r="F23" i="40" s="1"/>
  <c r="F24" i="40" s="1"/>
  <c r="F25" i="40" s="1"/>
  <c r="F26" i="40" s="1"/>
  <c r="F27" i="40" s="1"/>
  <c r="F28" i="40" s="1"/>
  <c r="F29" i="40" s="1"/>
  <c r="F30" i="40" s="1"/>
  <c r="F31" i="40" s="1"/>
  <c r="F32" i="40" s="1"/>
  <c r="F33" i="40" s="1"/>
  <c r="F34" i="40" s="1"/>
  <c r="F35" i="40" s="1"/>
  <c r="F36" i="40" s="1"/>
  <c r="F37" i="40" s="1"/>
  <c r="F38" i="40" s="1"/>
  <c r="F39" i="40" s="1"/>
  <c r="F40" i="40" s="1"/>
  <c r="F41" i="40" s="1"/>
  <c r="F42" i="40" s="1"/>
  <c r="F43" i="40" s="1"/>
  <c r="F44" i="40" s="1"/>
  <c r="F45" i="40" s="1"/>
  <c r="F46" i="40" s="1"/>
  <c r="F47" i="40" s="1"/>
  <c r="F48" i="40" s="1"/>
  <c r="F49" i="40" s="1"/>
  <c r="F50" i="40" s="1"/>
  <c r="F51" i="40" s="1"/>
  <c r="F52" i="40" s="1"/>
  <c r="F53" i="40" s="1"/>
  <c r="BE4" i="41" a="1"/>
  <c r="BE4" i="41" s="1"/>
  <c r="AP4" i="41" a="1"/>
  <c r="AP4" i="41" s="1"/>
  <c r="AU4" i="41" a="1"/>
  <c r="AU4" i="41" s="1"/>
  <c r="AL4" i="41" a="1"/>
  <c r="AL4" i="41" s="1"/>
  <c r="AH4" i="41" a="1"/>
  <c r="AH4" i="41" s="1"/>
  <c r="AG4" i="41" a="1"/>
  <c r="AG4" i="41" s="1"/>
  <c r="AW4" i="41" a="1"/>
  <c r="AW4" i="41" s="1"/>
  <c r="P4" i="41" a="1"/>
  <c r="P4" i="41" s="1"/>
  <c r="D3" i="40" s="1" a="1"/>
  <c r="D3" i="40" s="1"/>
  <c r="D4" i="40" s="1"/>
  <c r="D5" i="40" s="1"/>
  <c r="D6" i="40" s="1"/>
  <c r="D7" i="40" s="1"/>
  <c r="D8" i="40" s="1"/>
  <c r="D9" i="40" s="1"/>
  <c r="D10" i="40" s="1"/>
  <c r="D11" i="40" s="1"/>
  <c r="D12" i="40" s="1"/>
  <c r="D13" i="40" s="1"/>
  <c r="D14" i="40" s="1"/>
  <c r="D15" i="40" s="1"/>
  <c r="D16" i="40" s="1"/>
  <c r="D17" i="40" s="1"/>
  <c r="D18" i="40" s="1"/>
  <c r="D19" i="40" s="1"/>
  <c r="D20" i="40" s="1"/>
  <c r="D21" i="40" s="1"/>
  <c r="D22" i="40" s="1"/>
  <c r="D23" i="40" s="1"/>
  <c r="D24" i="40" s="1"/>
  <c r="D25" i="40" s="1"/>
  <c r="D26" i="40" s="1"/>
  <c r="D27" i="40" s="1"/>
  <c r="D28" i="40" s="1"/>
  <c r="D29" i="40" s="1"/>
  <c r="D30" i="40" s="1"/>
  <c r="D31" i="40" s="1"/>
  <c r="D32" i="40" s="1"/>
  <c r="D33" i="40" s="1"/>
  <c r="D34" i="40" s="1"/>
  <c r="D35" i="40" s="1"/>
  <c r="D36" i="40" s="1"/>
  <c r="D37" i="40" s="1"/>
  <c r="D38" i="40" s="1"/>
  <c r="D39" i="40" s="1"/>
  <c r="D40" i="40" s="1"/>
  <c r="D41" i="40" s="1"/>
  <c r="D42" i="40" s="1"/>
  <c r="D43" i="40" s="1"/>
  <c r="D44" i="40" s="1"/>
  <c r="D45" i="40" s="1"/>
  <c r="D46" i="40" s="1"/>
  <c r="D47" i="40" s="1"/>
  <c r="D48" i="40" s="1"/>
  <c r="D49" i="40" s="1"/>
  <c r="D50" i="40" s="1"/>
  <c r="D51" i="40" s="1"/>
  <c r="D52" i="40" s="1"/>
  <c r="D53" i="40" s="1"/>
  <c r="BO12" i="37" a="1"/>
  <c r="BO12" i="37" s="1"/>
  <c r="BR12" i="37" a="1"/>
  <c r="BR12" i="37" s="1"/>
  <c r="BC12" i="37" a="1"/>
  <c r="BC12" i="37" s="1"/>
  <c r="CA12" i="37" a="1"/>
  <c r="CA12" i="37" s="1"/>
  <c r="BG12" i="37" a="1"/>
  <c r="BG12" i="37" s="1"/>
  <c r="X12" i="37" a="1"/>
  <c r="X12" i="37" s="1"/>
  <c r="AG12" i="37" a="1"/>
  <c r="AG12" i="37" s="1"/>
  <c r="CD12" i="37" a="1"/>
  <c r="CD12" i="37" s="1"/>
  <c r="BF12" i="37" a="1"/>
  <c r="BF12" i="37" s="1"/>
  <c r="I14" i="38"/>
  <c r="AU12" i="37" a="1"/>
  <c r="AU12" i="37" s="1"/>
  <c r="BS12" i="37" a="1"/>
  <c r="BS12" i="37" s="1"/>
  <c r="AM12" i="37" a="1"/>
  <c r="AM12" i="37" s="1"/>
  <c r="T12" i="37" a="1"/>
  <c r="T12" i="37" s="1"/>
  <c r="BY12" i="37" a="1"/>
  <c r="BY12" i="37" s="1"/>
  <c r="Z12" i="37" a="1"/>
  <c r="Z12" i="37" s="1"/>
  <c r="BI12" i="37" a="1"/>
  <c r="BI12" i="37" s="1"/>
  <c r="CC12" i="37" a="1"/>
  <c r="CC12" i="37" s="1"/>
  <c r="H14" i="38"/>
  <c r="BB12" i="37" a="1"/>
  <c r="BB12" i="37" s="1"/>
  <c r="AQ12" i="37" a="1"/>
  <c r="AQ12" i="37" s="1"/>
  <c r="BJ12" i="37" a="1"/>
  <c r="BJ12" i="37" s="1"/>
  <c r="AH12" i="37" a="1"/>
  <c r="AH12" i="37" s="1"/>
  <c r="AI12" i="37" a="1"/>
  <c r="AI12" i="37" s="1"/>
  <c r="CH12" i="37" a="1"/>
  <c r="CH12" i="37" s="1"/>
  <c r="BM12" i="37" a="1"/>
  <c r="BM12" i="37" s="1"/>
  <c r="BX12" i="37" a="1"/>
  <c r="BX12" i="37" s="1"/>
  <c r="S12" i="37" a="1"/>
  <c r="S12" i="37" s="1"/>
  <c r="BK12" i="37" a="1"/>
  <c r="BK12" i="37" s="1"/>
  <c r="BE12" i="37" a="1"/>
  <c r="BE12" i="37" s="1"/>
  <c r="AP12" i="37" a="1"/>
  <c r="AP12" i="37" s="1"/>
  <c r="AT12" i="37" a="1"/>
  <c r="AT12" i="37" s="1"/>
  <c r="CE12" i="37" a="1"/>
  <c r="CE12" i="37" s="1"/>
  <c r="BN12" i="37" a="1"/>
  <c r="BN12" i="37" s="1"/>
  <c r="W12" i="37" a="1"/>
  <c r="W12" i="37" s="1"/>
  <c r="BL12" i="37" a="1"/>
  <c r="BL12" i="37" s="1"/>
  <c r="AB12" i="37" a="1"/>
  <c r="AB12" i="37" s="1"/>
  <c r="R12" i="37" a="1"/>
  <c r="R12" i="37" s="1"/>
  <c r="CF12" i="37" a="1"/>
  <c r="CF12" i="37" s="1"/>
  <c r="BP12" i="37" a="1"/>
  <c r="BP12" i="37" s="1"/>
  <c r="BQ12" i="37" a="1"/>
  <c r="BQ12" i="37" s="1"/>
  <c r="AC12" i="37" a="1"/>
  <c r="AC12" i="37" s="1"/>
  <c r="AK12" i="37" a="1"/>
  <c r="AK12" i="37" s="1"/>
  <c r="V12" i="37" a="1"/>
  <c r="V12" i="37" s="1"/>
  <c r="AE12" i="37" a="1"/>
  <c r="AE12" i="37" s="1"/>
  <c r="CB12" i="37" a="1"/>
  <c r="CB12" i="37" s="1"/>
  <c r="Y12" i="37" a="1"/>
  <c r="Y12" i="37" s="1"/>
  <c r="BZ12" i="37" a="1"/>
  <c r="BZ12" i="37" s="1"/>
  <c r="AV12" i="37" a="1"/>
  <c r="AV12" i="37" s="1"/>
  <c r="AN12" i="37" a="1"/>
  <c r="AN12" i="37" s="1"/>
  <c r="AS12" i="37" a="1"/>
  <c r="AS12" i="37" s="1"/>
  <c r="BV12" i="37" a="1"/>
  <c r="BV12" i="37" s="1"/>
  <c r="AR12" i="37" a="1"/>
  <c r="AR12" i="37" s="1"/>
  <c r="AJ12" i="37" a="1"/>
  <c r="AJ12" i="37" s="1"/>
  <c r="AA12" i="37" a="1"/>
  <c r="AA12" i="37" s="1"/>
  <c r="AZ12" i="37" a="1"/>
  <c r="AZ12" i="37" s="1"/>
  <c r="BW12" i="37" a="1"/>
  <c r="BW12" i="37" s="1"/>
  <c r="AO12" i="37" a="1"/>
  <c r="AO12" i="37" s="1"/>
  <c r="AF12" i="37" a="1"/>
  <c r="AF12" i="37" s="1"/>
  <c r="AD12" i="37" a="1"/>
  <c r="AD12" i="37" s="1"/>
  <c r="AW12" i="37" a="1"/>
  <c r="AW12" i="37" s="1"/>
  <c r="CG12" i="37" a="1"/>
  <c r="CG12" i="37" s="1"/>
  <c r="BA12" i="37" a="1"/>
  <c r="BA12" i="37" s="1"/>
  <c r="BU12" i="37" a="1"/>
  <c r="BU12" i="37" s="1"/>
  <c r="BT12" i="37" a="1"/>
  <c r="BT12" i="37" s="1"/>
  <c r="BH12" i="37" a="1"/>
  <c r="BH12" i="37" s="1"/>
  <c r="U12" i="37" a="1"/>
  <c r="U12" i="37" s="1"/>
  <c r="AY12" i="37" a="1"/>
  <c r="AY12" i="37" s="1"/>
  <c r="AX12" i="37" a="1"/>
  <c r="AX12" i="37" s="1"/>
  <c r="BD12" i="37" a="1"/>
  <c r="BD12" i="37" s="1"/>
  <c r="AL12" i="37" a="1"/>
  <c r="AL12" i="37" s="1"/>
  <c r="W27" i="41" a="1"/>
  <c r="W27" i="41" s="1"/>
  <c r="AB27" i="41" a="1"/>
  <c r="AB27" i="41" s="1"/>
  <c r="T27" i="41" a="1"/>
  <c r="T27" i="41" s="1"/>
  <c r="BL27" i="41" a="1"/>
  <c r="BL27" i="41" s="1"/>
  <c r="BH27" i="41" a="1"/>
  <c r="BH27" i="41" s="1"/>
  <c r="BN27" i="41" a="1"/>
  <c r="BN27" i="41" s="1"/>
  <c r="Y27" i="41" a="1"/>
  <c r="Y27" i="41" s="1"/>
  <c r="BT27" i="41" a="1"/>
  <c r="BT27" i="41" s="1"/>
  <c r="BI27" i="41" a="1"/>
  <c r="BI27" i="41" s="1"/>
  <c r="AA27" i="41" a="1"/>
  <c r="AA27" i="41" s="1"/>
  <c r="BV27" i="41" a="1"/>
  <c r="BV27" i="41" s="1"/>
  <c r="AG27" i="41" a="1"/>
  <c r="AG27" i="41" s="1"/>
  <c r="BS27" i="41" a="1"/>
  <c r="BS27" i="41" s="1"/>
  <c r="AO27" i="41" a="1"/>
  <c r="AO27" i="41" s="1"/>
  <c r="V27" i="41" a="1"/>
  <c r="V27" i="41" s="1"/>
  <c r="BO27" i="41" a="1"/>
  <c r="BO27" i="41" s="1"/>
  <c r="AJ27" i="41" a="1"/>
  <c r="AJ27" i="41" s="1"/>
  <c r="Q27" i="41" a="1"/>
  <c r="Q27" i="41" s="1"/>
  <c r="AH27" i="41" a="1"/>
  <c r="AH27" i="41" s="1"/>
  <c r="AM27" i="41" a="1"/>
  <c r="AM27" i="41" s="1"/>
  <c r="BR27" i="41" a="1"/>
  <c r="BR27" i="41" s="1"/>
  <c r="AV27" i="41" a="1"/>
  <c r="AV27" i="41" s="1"/>
  <c r="BA27" i="41" a="1"/>
  <c r="BA27" i="41" s="1"/>
  <c r="AN27" i="41" a="1"/>
  <c r="AN27" i="41" s="1"/>
  <c r="AL27" i="41" a="1"/>
  <c r="AL27" i="41" s="1"/>
  <c r="AU27" i="41" a="1"/>
  <c r="AU27" i="41" s="1"/>
  <c r="U27" i="41" a="1"/>
  <c r="U27" i="41" s="1"/>
  <c r="AP27" i="41" a="1"/>
  <c r="AP27" i="41" s="1"/>
  <c r="BG27" i="41" a="1"/>
  <c r="BG27" i="41" s="1"/>
  <c r="AE27" i="41" a="1"/>
  <c r="AE27" i="41" s="1"/>
  <c r="AQ27" i="41" a="1"/>
  <c r="AQ27" i="41" s="1"/>
  <c r="X27" i="41" a="1"/>
  <c r="X27" i="41" s="1"/>
  <c r="BF27" i="41" a="1"/>
  <c r="BF27" i="41" s="1"/>
  <c r="BM27" i="41" a="1"/>
  <c r="BM27" i="41" s="1"/>
  <c r="BP27" i="41" a="1"/>
  <c r="BP27" i="41" s="1"/>
  <c r="BE27" i="41" a="1"/>
  <c r="BE27" i="41" s="1"/>
  <c r="BU27" i="41" a="1"/>
  <c r="BU27" i="41" s="1"/>
  <c r="AZ27" i="41" a="1"/>
  <c r="AZ27" i="41" s="1"/>
  <c r="G27" i="41" a="1"/>
  <c r="G27" i="41" s="1"/>
  <c r="AF27" i="41" a="1"/>
  <c r="AF27" i="41" s="1"/>
  <c r="BC27" i="41" a="1"/>
  <c r="BC27" i="41" s="1"/>
  <c r="Z27" i="41" a="1"/>
  <c r="Z27" i="41" s="1"/>
  <c r="P27" i="41" a="1"/>
  <c r="P27" i="41" s="1"/>
  <c r="AX27" i="41" a="1"/>
  <c r="AX27" i="41" s="1"/>
  <c r="BK27" i="41" a="1"/>
  <c r="BK27" i="41" s="1"/>
  <c r="AI27" i="41" a="1"/>
  <c r="AI27" i="41" s="1"/>
  <c r="AK27" i="41" a="1"/>
  <c r="AK27" i="41" s="1"/>
  <c r="AD27" i="41" a="1"/>
  <c r="AD27" i="41" s="1"/>
  <c r="BB27" i="41" a="1"/>
  <c r="BB27" i="41" s="1"/>
  <c r="F27" i="41" a="1"/>
  <c r="F27" i="41" s="1"/>
  <c r="AR27" i="41" a="1"/>
  <c r="AR27" i="41" s="1"/>
  <c r="BJ27" i="41" a="1"/>
  <c r="BJ27" i="41" s="1"/>
  <c r="S27" i="41" a="1"/>
  <c r="S27" i="41" s="1"/>
  <c r="AW27" i="41" a="1"/>
  <c r="AW27" i="41" s="1"/>
  <c r="R27" i="41" a="1"/>
  <c r="R27" i="41" s="1"/>
  <c r="AT27" i="41" a="1"/>
  <c r="AT27" i="41" s="1"/>
  <c r="BQ27" i="41" a="1"/>
  <c r="BQ27" i="41" s="1"/>
  <c r="AC27" i="41" a="1"/>
  <c r="AC27" i="41" s="1"/>
  <c r="AS27" i="41" a="1"/>
  <c r="AS27" i="41" s="1"/>
  <c r="BD27" i="41" a="1"/>
  <c r="BD27" i="41" s="1"/>
  <c r="AY27" i="41" a="1"/>
  <c r="AY27" i="41" s="1"/>
  <c r="BY17" i="37" a="1"/>
  <c r="BY17" i="37" s="1"/>
  <c r="CF17" i="37" a="1"/>
  <c r="CF17" i="37" s="1"/>
  <c r="BQ17" i="37" a="1"/>
  <c r="BQ17" i="37" s="1"/>
  <c r="BV17" i="37" a="1"/>
  <c r="BV17" i="37" s="1"/>
  <c r="CE17" i="37" a="1"/>
  <c r="CE17" i="37" s="1"/>
  <c r="AN17" i="37" a="1"/>
  <c r="AN17" i="37" s="1"/>
  <c r="R17" i="37" a="1"/>
  <c r="R17" i="37" s="1"/>
  <c r="AA17" i="37" a="1"/>
  <c r="AA17" i="37" s="1"/>
  <c r="CC17" i="37" a="1"/>
  <c r="CC17" i="37" s="1"/>
  <c r="H19" i="38"/>
  <c r="AB17" i="37" a="1"/>
  <c r="AB17" i="37" s="1"/>
  <c r="AG17" i="37" a="1"/>
  <c r="AG17" i="37" s="1"/>
  <c r="S17" i="37" a="1"/>
  <c r="S17" i="37" s="1"/>
  <c r="AK17" i="37" a="1"/>
  <c r="AK17" i="37" s="1"/>
  <c r="AP17" i="37" a="1"/>
  <c r="AP17" i="37" s="1"/>
  <c r="BF17" i="37" a="1"/>
  <c r="BF17" i="37" s="1"/>
  <c r="I19" i="38"/>
  <c r="AW17" i="37" a="1"/>
  <c r="AW17" i="37" s="1"/>
  <c r="U17" i="37" a="1"/>
  <c r="U17" i="37" s="1"/>
  <c r="BD17" i="37" a="1"/>
  <c r="BD17" i="37" s="1"/>
  <c r="CB17" i="37" a="1"/>
  <c r="CB17" i="37" s="1"/>
  <c r="BI17" i="37" a="1"/>
  <c r="BI17" i="37" s="1"/>
  <c r="BT17" i="37" a="1"/>
  <c r="BT17" i="37" s="1"/>
  <c r="AF17" i="37" a="1"/>
  <c r="AF17" i="37" s="1"/>
  <c r="BK17" i="37" a="1"/>
  <c r="BK17" i="37" s="1"/>
  <c r="AJ17" i="37" a="1"/>
  <c r="AJ17" i="37" s="1"/>
  <c r="AT17" i="37" a="1"/>
  <c r="AT17" i="37" s="1"/>
  <c r="BZ17" i="37" a="1"/>
  <c r="BZ17" i="37" s="1"/>
  <c r="T17" i="37" a="1"/>
  <c r="T17" i="37" s="1"/>
  <c r="AR17" i="37" a="1"/>
  <c r="AR17" i="37" s="1"/>
  <c r="X17" i="37" a="1"/>
  <c r="X17" i="37" s="1"/>
  <c r="BW17" i="37" a="1"/>
  <c r="BW17" i="37" s="1"/>
  <c r="AZ17" i="37" a="1"/>
  <c r="AZ17" i="37" s="1"/>
  <c r="AS17" i="37" a="1"/>
  <c r="AS17" i="37" s="1"/>
  <c r="CG17" i="37" a="1"/>
  <c r="CG17" i="37" s="1"/>
  <c r="BE17" i="37" a="1"/>
  <c r="BE17" i="37" s="1"/>
  <c r="W17" i="37" a="1"/>
  <c r="W17" i="37" s="1"/>
  <c r="BU17" i="37" a="1"/>
  <c r="BU17" i="37" s="1"/>
  <c r="AD17" i="37" a="1"/>
  <c r="AD17" i="37" s="1"/>
  <c r="Z17" i="37" a="1"/>
  <c r="Z17" i="37" s="1"/>
  <c r="AU17" i="37" a="1"/>
  <c r="AU17" i="37" s="1"/>
  <c r="AX17" i="37" a="1"/>
  <c r="AX17" i="37" s="1"/>
  <c r="CH17" i="37" a="1"/>
  <c r="CH17" i="37" s="1"/>
  <c r="BA17" i="37" a="1"/>
  <c r="BA17" i="37" s="1"/>
  <c r="AY17" i="37" a="1"/>
  <c r="AY17" i="37" s="1"/>
  <c r="BL17" i="37" a="1"/>
  <c r="BL17" i="37" s="1"/>
  <c r="CD17" i="37" a="1"/>
  <c r="CD17" i="37" s="1"/>
  <c r="BJ17" i="37" a="1"/>
  <c r="BJ17" i="37" s="1"/>
  <c r="BX17" i="37" a="1"/>
  <c r="BX17" i="37" s="1"/>
  <c r="BH17" i="37" a="1"/>
  <c r="BH17" i="37" s="1"/>
  <c r="AH17" i="37" a="1"/>
  <c r="AH17" i="37" s="1"/>
  <c r="BC17" i="37" a="1"/>
  <c r="BC17" i="37" s="1"/>
  <c r="BG17" i="37" a="1"/>
  <c r="BG17" i="37" s="1"/>
  <c r="AV17" i="37" a="1"/>
  <c r="AV17" i="37" s="1"/>
  <c r="BS17" i="37" a="1"/>
  <c r="BS17" i="37" s="1"/>
  <c r="BR17" i="37" a="1"/>
  <c r="BR17" i="37" s="1"/>
  <c r="BO17" i="37" a="1"/>
  <c r="BO17" i="37" s="1"/>
  <c r="BN17" i="37" a="1"/>
  <c r="BN17" i="37" s="1"/>
  <c r="AE17" i="37" a="1"/>
  <c r="AE17" i="37" s="1"/>
  <c r="BM17" i="37" a="1"/>
  <c r="BM17" i="37" s="1"/>
  <c r="AO17" i="37" a="1"/>
  <c r="AO17" i="37" s="1"/>
  <c r="BB17" i="37" a="1"/>
  <c r="BB17" i="37" s="1"/>
  <c r="AL17" i="37" a="1"/>
  <c r="AL17" i="37" s="1"/>
  <c r="Y17" i="37" a="1"/>
  <c r="Y17" i="37" s="1"/>
  <c r="AQ17" i="37" a="1"/>
  <c r="AQ17" i="37" s="1"/>
  <c r="AI17" i="37" a="1"/>
  <c r="AI17" i="37" s="1"/>
  <c r="AC17" i="37" a="1"/>
  <c r="AC17" i="37" s="1"/>
  <c r="V17" i="37" a="1"/>
  <c r="V17" i="37" s="1"/>
  <c r="CA17" i="37" a="1"/>
  <c r="CA17" i="37" s="1"/>
  <c r="BP17" i="37" a="1"/>
  <c r="BP17" i="37" s="1"/>
  <c r="AM17" i="37" a="1"/>
  <c r="AM17" i="37" s="1"/>
  <c r="BC18" i="37" a="1"/>
  <c r="BC18" i="37" s="1"/>
  <c r="BH18" i="37" a="1"/>
  <c r="BH18" i="37" s="1"/>
  <c r="AL18" i="37" a="1"/>
  <c r="AL18" i="37" s="1"/>
  <c r="CH18" i="37" a="1"/>
  <c r="CH18" i="37" s="1"/>
  <c r="AG18" i="37" a="1"/>
  <c r="AG18" i="37" s="1"/>
  <c r="I20" i="38"/>
  <c r="CA18" i="37" a="1"/>
  <c r="CA18" i="37" s="1"/>
  <c r="V18" i="37" a="1"/>
  <c r="V18" i="37" s="1"/>
  <c r="AF18" i="37" a="1"/>
  <c r="AF18" i="37" s="1"/>
  <c r="AI18" i="37" a="1"/>
  <c r="AI18" i="37" s="1"/>
  <c r="T18" i="37" a="1"/>
  <c r="T18" i="37" s="1"/>
  <c r="AA18" i="37" a="1"/>
  <c r="AA18" i="37" s="1"/>
  <c r="BI18" i="37" a="1"/>
  <c r="BI18" i="37" s="1"/>
  <c r="BQ18" i="37" a="1"/>
  <c r="BQ18" i="37" s="1"/>
  <c r="AQ18" i="37" a="1"/>
  <c r="AQ18" i="37" s="1"/>
  <c r="AT18" i="37" a="1"/>
  <c r="AT18" i="37" s="1"/>
  <c r="BS18" i="37" a="1"/>
  <c r="BS18" i="37" s="1"/>
  <c r="BL18" i="37" a="1"/>
  <c r="BL18" i="37" s="1"/>
  <c r="AP18" i="37" a="1"/>
  <c r="AP18" i="37" s="1"/>
  <c r="BM18" i="37" a="1"/>
  <c r="BM18" i="37" s="1"/>
  <c r="AH18" i="37" a="1"/>
  <c r="AH18" i="37" s="1"/>
  <c r="AD18" i="37" a="1"/>
  <c r="AD18" i="37" s="1"/>
  <c r="BW18" i="37" a="1"/>
  <c r="BW18" i="37" s="1"/>
  <c r="AX18" i="37" a="1"/>
  <c r="AX18" i="37" s="1"/>
  <c r="Y18" i="37" a="1"/>
  <c r="Y18" i="37" s="1"/>
  <c r="X18" i="37" a="1"/>
  <c r="X18" i="37" s="1"/>
  <c r="AM18" i="37" a="1"/>
  <c r="AM18" i="37" s="1"/>
  <c r="U18" i="37" a="1"/>
  <c r="U18" i="37" s="1"/>
  <c r="AZ18" i="37" a="1"/>
  <c r="AZ18" i="37" s="1"/>
  <c r="BK18" i="37" a="1"/>
  <c r="BK18" i="37" s="1"/>
  <c r="BT18" i="37" a="1"/>
  <c r="BT18" i="37" s="1"/>
  <c r="AN18" i="37" a="1"/>
  <c r="AN18" i="37" s="1"/>
  <c r="AS18" i="37" a="1"/>
  <c r="AS18" i="37" s="1"/>
  <c r="AE18" i="37" a="1"/>
  <c r="AE18" i="37" s="1"/>
  <c r="BU18" i="37" a="1"/>
  <c r="BU18" i="37" s="1"/>
  <c r="BJ18" i="37" a="1"/>
  <c r="BJ18" i="37" s="1"/>
  <c r="BX18" i="37" a="1"/>
  <c r="BX18" i="37" s="1"/>
  <c r="BZ18" i="37" a="1"/>
  <c r="BZ18" i="37" s="1"/>
  <c r="AV18" i="37" a="1"/>
  <c r="AV18" i="37" s="1"/>
  <c r="BG18" i="37" a="1"/>
  <c r="BG18" i="37" s="1"/>
  <c r="BV18" i="37" a="1"/>
  <c r="BV18" i="37" s="1"/>
  <c r="AR18" i="37" a="1"/>
  <c r="AR18" i="37" s="1"/>
  <c r="BA18" i="37" a="1"/>
  <c r="BA18" i="37" s="1"/>
  <c r="W18" i="37" a="1"/>
  <c r="W18" i="37" s="1"/>
  <c r="BR18" i="37" a="1"/>
  <c r="BR18" i="37" s="1"/>
  <c r="R18" i="37" a="1"/>
  <c r="R18" i="37" s="1"/>
  <c r="AC18" i="37" a="1"/>
  <c r="AC18" i="37" s="1"/>
  <c r="AB18" i="37" a="1"/>
  <c r="AB18" i="37" s="1"/>
  <c r="H20" i="38"/>
  <c r="CG18" i="37" a="1"/>
  <c r="CG18" i="37" s="1"/>
  <c r="CE18" i="37" a="1"/>
  <c r="CE18" i="37" s="1"/>
  <c r="BB18" i="37" a="1"/>
  <c r="BB18" i="37" s="1"/>
  <c r="AO18" i="37" a="1"/>
  <c r="AO18" i="37" s="1"/>
  <c r="AK18" i="37" a="1"/>
  <c r="AK18" i="37" s="1"/>
  <c r="BY18" i="37" a="1"/>
  <c r="BY18" i="37" s="1"/>
  <c r="CC18" i="37" a="1"/>
  <c r="CC18" i="37" s="1"/>
  <c r="S18" i="37" a="1"/>
  <c r="S18" i="37" s="1"/>
  <c r="Z18" i="37" a="1"/>
  <c r="Z18" i="37" s="1"/>
  <c r="CF18" i="37" a="1"/>
  <c r="CF18" i="37" s="1"/>
  <c r="CD18" i="37" a="1"/>
  <c r="CD18" i="37" s="1"/>
  <c r="AJ18" i="37" a="1"/>
  <c r="AJ18" i="37" s="1"/>
  <c r="BE18" i="37" a="1"/>
  <c r="BE18" i="37" s="1"/>
  <c r="CB18" i="37" a="1"/>
  <c r="CB18" i="37" s="1"/>
  <c r="BF18" i="37" a="1"/>
  <c r="BF18" i="37" s="1"/>
  <c r="BD18" i="37" a="1"/>
  <c r="BD18" i="37" s="1"/>
  <c r="BP18" i="37" a="1"/>
  <c r="BP18" i="37" s="1"/>
  <c r="AY18" i="37" a="1"/>
  <c r="AY18" i="37" s="1"/>
  <c r="AW18" i="37" a="1"/>
  <c r="AW18" i="37" s="1"/>
  <c r="BO18" i="37" a="1"/>
  <c r="BO18" i="37" s="1"/>
  <c r="AU18" i="37" a="1"/>
  <c r="AU18" i="37" s="1"/>
  <c r="BN18" i="37" a="1"/>
  <c r="BN18" i="37" s="1"/>
  <c r="AD31" i="37" a="1"/>
  <c r="AD31" i="37" s="1"/>
  <c r="CG31" i="37" a="1"/>
  <c r="CG31" i="37" s="1"/>
  <c r="H33" i="38"/>
  <c r="BV31" i="37" a="1"/>
  <c r="BV31" i="37" s="1"/>
  <c r="BW31" i="37" a="1"/>
  <c r="BW31" i="37" s="1"/>
  <c r="AP31" i="37" a="1"/>
  <c r="AP31" i="37" s="1"/>
  <c r="AO31" i="37" a="1"/>
  <c r="AO31" i="37" s="1"/>
  <c r="AV31" i="37" a="1"/>
  <c r="AV31" i="37" s="1"/>
  <c r="BK31" i="37" a="1"/>
  <c r="BK31" i="37" s="1"/>
  <c r="AZ31" i="37" a="1"/>
  <c r="AZ31" i="37" s="1"/>
  <c r="BX31" i="37" a="1"/>
  <c r="BX31" i="37" s="1"/>
  <c r="AE31" i="37" a="1"/>
  <c r="AE31" i="37" s="1"/>
  <c r="CC31" i="37" a="1"/>
  <c r="CC31" i="37" s="1"/>
  <c r="AG31" i="37" a="1"/>
  <c r="AG31" i="37" s="1"/>
  <c r="AS31" i="37" a="1"/>
  <c r="AS31" i="37" s="1"/>
  <c r="BP31" i="37" a="1"/>
  <c r="BP31" i="37" s="1"/>
  <c r="AR31" i="37" a="1"/>
  <c r="AR31" i="37" s="1"/>
  <c r="I33" i="38"/>
  <c r="BE31" i="37" a="1"/>
  <c r="BE31" i="37" s="1"/>
  <c r="BF31" i="37" a="1"/>
  <c r="BF31" i="37" s="1"/>
  <c r="BC31" i="37" a="1"/>
  <c r="BC31" i="37" s="1"/>
  <c r="BI31" i="37" a="1"/>
  <c r="BI31" i="37" s="1"/>
  <c r="CD31" i="37" a="1"/>
  <c r="CD31" i="37" s="1"/>
  <c r="AF31" i="37" a="1"/>
  <c r="AF31" i="37" s="1"/>
  <c r="AK31" i="37" a="1"/>
  <c r="AK31" i="37" s="1"/>
  <c r="BY31" i="37" a="1"/>
  <c r="BY31" i="37" s="1"/>
  <c r="AA31" i="37" a="1"/>
  <c r="AA31" i="37" s="1"/>
  <c r="CB31" i="37" a="1"/>
  <c r="CB31" i="37" s="1"/>
  <c r="AJ31" i="37" a="1"/>
  <c r="AJ31" i="37" s="1"/>
  <c r="W31" i="37" a="1"/>
  <c r="W31" i="37" s="1"/>
  <c r="BT31" i="37" a="1"/>
  <c r="BT31" i="37" s="1"/>
  <c r="CE31" i="37" a="1"/>
  <c r="CE31" i="37" s="1"/>
  <c r="V31" i="37" a="1"/>
  <c r="V31" i="37" s="1"/>
  <c r="AN31" i="37" a="1"/>
  <c r="AN31" i="37" s="1"/>
  <c r="AU31" i="37" a="1"/>
  <c r="AU31" i="37" s="1"/>
  <c r="CA31" i="37" a="1"/>
  <c r="CA31" i="37" s="1"/>
  <c r="T31" i="37" a="1"/>
  <c r="T31" i="37" s="1"/>
  <c r="AQ31" i="37" a="1"/>
  <c r="AQ31" i="37" s="1"/>
  <c r="CH31" i="37" a="1"/>
  <c r="CH31" i="37" s="1"/>
  <c r="BH31" i="37" a="1"/>
  <c r="BH31" i="37" s="1"/>
  <c r="BG31" i="37" a="1"/>
  <c r="BG31" i="37" s="1"/>
  <c r="BD31" i="37" a="1"/>
  <c r="BD31" i="37" s="1"/>
  <c r="Z31" i="37" a="1"/>
  <c r="Z31" i="37" s="1"/>
  <c r="AB31" i="37" a="1"/>
  <c r="AB31" i="37" s="1"/>
  <c r="BR31" i="37" a="1"/>
  <c r="BR31" i="37" s="1"/>
  <c r="BB31" i="37" a="1"/>
  <c r="BB31" i="37" s="1"/>
  <c r="BO31" i="37" a="1"/>
  <c r="BO31" i="37" s="1"/>
  <c r="CF31" i="37" a="1"/>
  <c r="CF31" i="37" s="1"/>
  <c r="BU31" i="37" a="1"/>
  <c r="BU31" i="37" s="1"/>
  <c r="X31" i="37" a="1"/>
  <c r="X31" i="37" s="1"/>
  <c r="AC31" i="37" a="1"/>
  <c r="AC31" i="37" s="1"/>
  <c r="R31" i="37" a="1"/>
  <c r="R31" i="37" s="1"/>
  <c r="BL31" i="37" a="1"/>
  <c r="BL31" i="37" s="1"/>
  <c r="BM31" i="37" a="1"/>
  <c r="BM31" i="37" s="1"/>
  <c r="BS31" i="37" a="1"/>
  <c r="BS31" i="37" s="1"/>
  <c r="AH31" i="37" a="1"/>
  <c r="AH31" i="37" s="1"/>
  <c r="AL31" i="37" a="1"/>
  <c r="AL31" i="37" s="1"/>
  <c r="AW31" i="37" a="1"/>
  <c r="AW31" i="37" s="1"/>
  <c r="BQ31" i="37" a="1"/>
  <c r="BQ31" i="37" s="1"/>
  <c r="S31" i="37" a="1"/>
  <c r="S31" i="37" s="1"/>
  <c r="AX31" i="37" a="1"/>
  <c r="AX31" i="37" s="1"/>
  <c r="AT31" i="37" a="1"/>
  <c r="AT31" i="37" s="1"/>
  <c r="AM31" i="37" a="1"/>
  <c r="AM31" i="37" s="1"/>
  <c r="U31" i="37" a="1"/>
  <c r="U31" i="37" s="1"/>
  <c r="BN31" i="37" a="1"/>
  <c r="BN31" i="37" s="1"/>
  <c r="AI31" i="37" a="1"/>
  <c r="AI31" i="37" s="1"/>
  <c r="BZ31" i="37" a="1"/>
  <c r="BZ31" i="37" s="1"/>
  <c r="Y31" i="37" a="1"/>
  <c r="Y31" i="37" s="1"/>
  <c r="AY31" i="37" a="1"/>
  <c r="AY31" i="37" s="1"/>
  <c r="BJ31" i="37" a="1"/>
  <c r="BJ31" i="37" s="1"/>
  <c r="BA31" i="37" a="1"/>
  <c r="BA31" i="37" s="1"/>
  <c r="AN15" i="41" a="1"/>
  <c r="AN15" i="41" s="1"/>
  <c r="Q15" i="41" a="1"/>
  <c r="Q15" i="41" s="1"/>
  <c r="E564" i="40" s="1" a="1"/>
  <c r="E564" i="40" s="1"/>
  <c r="E565" i="40" s="1"/>
  <c r="E566" i="40" s="1"/>
  <c r="E567" i="40" s="1"/>
  <c r="E568" i="40" s="1"/>
  <c r="E569" i="40" s="1"/>
  <c r="E570" i="40" s="1"/>
  <c r="E571" i="40" s="1"/>
  <c r="E572" i="40" s="1"/>
  <c r="E573" i="40" s="1"/>
  <c r="E574" i="40" s="1"/>
  <c r="E575" i="40" s="1"/>
  <c r="E576" i="40" s="1"/>
  <c r="E577" i="40" s="1"/>
  <c r="E578" i="40" s="1"/>
  <c r="E579" i="40" s="1"/>
  <c r="E580" i="40" s="1"/>
  <c r="E581" i="40" s="1"/>
  <c r="E582" i="40" s="1"/>
  <c r="E583" i="40" s="1"/>
  <c r="E584" i="40" s="1"/>
  <c r="E585" i="40" s="1"/>
  <c r="E586" i="40" s="1"/>
  <c r="E587" i="40" s="1"/>
  <c r="E588" i="40" s="1"/>
  <c r="E589" i="40" s="1"/>
  <c r="E590" i="40" s="1"/>
  <c r="E591" i="40" s="1"/>
  <c r="E592" i="40" s="1"/>
  <c r="E593" i="40" s="1"/>
  <c r="E594" i="40" s="1"/>
  <c r="E595" i="40" s="1"/>
  <c r="E596" i="40" s="1"/>
  <c r="E597" i="40" s="1"/>
  <c r="E598" i="40" s="1"/>
  <c r="E599" i="40" s="1"/>
  <c r="E600" i="40" s="1"/>
  <c r="E601" i="40" s="1"/>
  <c r="E602" i="40" s="1"/>
  <c r="E603" i="40" s="1"/>
  <c r="E604" i="40" s="1"/>
  <c r="E605" i="40" s="1"/>
  <c r="E606" i="40" s="1"/>
  <c r="E607" i="40" s="1"/>
  <c r="E608" i="40" s="1"/>
  <c r="E609" i="40" s="1"/>
  <c r="E610" i="40" s="1"/>
  <c r="E611" i="40" s="1"/>
  <c r="E612" i="40" s="1"/>
  <c r="E613" i="40" s="1"/>
  <c r="E614" i="40" s="1"/>
  <c r="BS15" i="41" a="1"/>
  <c r="BS15" i="41" s="1"/>
  <c r="AC15" i="41" a="1"/>
  <c r="AC15" i="41" s="1"/>
  <c r="AG15" i="41" a="1"/>
  <c r="AG15" i="41" s="1"/>
  <c r="F15" i="41" a="1"/>
  <c r="F15" i="41" s="1"/>
  <c r="AQ15" i="41" a="1"/>
  <c r="AQ15" i="41" s="1"/>
  <c r="AH15" i="41" a="1"/>
  <c r="AH15" i="41" s="1"/>
  <c r="Z15" i="41" a="1"/>
  <c r="Z15" i="41" s="1"/>
  <c r="P15" i="41" a="1"/>
  <c r="P15" i="41" s="1"/>
  <c r="D564" i="40" s="1" a="1"/>
  <c r="D564" i="40" s="1"/>
  <c r="D565" i="40" s="1"/>
  <c r="D566" i="40" s="1"/>
  <c r="D567" i="40" s="1"/>
  <c r="D568" i="40" s="1"/>
  <c r="D569" i="40" s="1"/>
  <c r="D570" i="40" s="1"/>
  <c r="D571" i="40" s="1"/>
  <c r="D572" i="40" s="1"/>
  <c r="D573" i="40" s="1"/>
  <c r="D574" i="40" s="1"/>
  <c r="D575" i="40" s="1"/>
  <c r="D576" i="40" s="1"/>
  <c r="D577" i="40" s="1"/>
  <c r="D578" i="40" s="1"/>
  <c r="D579" i="40" s="1"/>
  <c r="D580" i="40" s="1"/>
  <c r="D581" i="40" s="1"/>
  <c r="D582" i="40" s="1"/>
  <c r="D583" i="40" s="1"/>
  <c r="D584" i="40" s="1"/>
  <c r="D585" i="40" s="1"/>
  <c r="D586" i="40" s="1"/>
  <c r="D587" i="40" s="1"/>
  <c r="D588" i="40" s="1"/>
  <c r="D589" i="40" s="1"/>
  <c r="D590" i="40" s="1"/>
  <c r="D591" i="40" s="1"/>
  <c r="D592" i="40" s="1"/>
  <c r="D593" i="40" s="1"/>
  <c r="D594" i="40" s="1"/>
  <c r="D595" i="40" s="1"/>
  <c r="D596" i="40" s="1"/>
  <c r="D597" i="40" s="1"/>
  <c r="D598" i="40" s="1"/>
  <c r="D599" i="40" s="1"/>
  <c r="D600" i="40" s="1"/>
  <c r="D601" i="40" s="1"/>
  <c r="D602" i="40" s="1"/>
  <c r="D603" i="40" s="1"/>
  <c r="D604" i="40" s="1"/>
  <c r="D605" i="40" s="1"/>
  <c r="D606" i="40" s="1"/>
  <c r="D607" i="40" s="1"/>
  <c r="D608" i="40" s="1"/>
  <c r="D609" i="40" s="1"/>
  <c r="D610" i="40" s="1"/>
  <c r="D611" i="40" s="1"/>
  <c r="D612" i="40" s="1"/>
  <c r="D613" i="40" s="1"/>
  <c r="D614" i="40" s="1"/>
  <c r="X15" i="41" a="1"/>
  <c r="X15" i="41" s="1"/>
  <c r="AV15" i="41" a="1"/>
  <c r="AV15" i="41" s="1"/>
  <c r="Y15" i="41" a="1"/>
  <c r="Y15" i="41" s="1"/>
  <c r="AL15" i="41" a="1"/>
  <c r="AL15" i="41" s="1"/>
  <c r="BJ15" i="41" a="1"/>
  <c r="BJ15" i="41" s="1"/>
  <c r="AF15" i="41" a="1"/>
  <c r="AF15" i="41" s="1"/>
  <c r="BB15" i="41" a="1"/>
  <c r="BB15" i="41" s="1"/>
  <c r="BD15" i="41" a="1"/>
  <c r="BD15" i="41" s="1"/>
  <c r="AM15" i="41" a="1"/>
  <c r="AM15" i="41" s="1"/>
  <c r="R15" i="41" a="1"/>
  <c r="R15" i="41" s="1"/>
  <c r="F564" i="40" s="1" a="1"/>
  <c r="F564" i="40" s="1"/>
  <c r="F565" i="40" s="1"/>
  <c r="F566" i="40" s="1"/>
  <c r="F567" i="40" s="1"/>
  <c r="F568" i="40" s="1"/>
  <c r="F569" i="40" s="1"/>
  <c r="F570" i="40" s="1"/>
  <c r="F571" i="40" s="1"/>
  <c r="F572" i="40" s="1"/>
  <c r="F573" i="40" s="1"/>
  <c r="F574" i="40" s="1"/>
  <c r="F575" i="40" s="1"/>
  <c r="F576" i="40" s="1"/>
  <c r="F577" i="40" s="1"/>
  <c r="F578" i="40" s="1"/>
  <c r="F579" i="40" s="1"/>
  <c r="F580" i="40" s="1"/>
  <c r="F581" i="40" s="1"/>
  <c r="F582" i="40" s="1"/>
  <c r="F583" i="40" s="1"/>
  <c r="F584" i="40" s="1"/>
  <c r="F585" i="40" s="1"/>
  <c r="F586" i="40" s="1"/>
  <c r="F587" i="40" s="1"/>
  <c r="F588" i="40" s="1"/>
  <c r="F589" i="40" s="1"/>
  <c r="F590" i="40" s="1"/>
  <c r="F591" i="40" s="1"/>
  <c r="F592" i="40" s="1"/>
  <c r="F593" i="40" s="1"/>
  <c r="F594" i="40" s="1"/>
  <c r="F595" i="40" s="1"/>
  <c r="F596" i="40" s="1"/>
  <c r="F597" i="40" s="1"/>
  <c r="F598" i="40" s="1"/>
  <c r="F599" i="40" s="1"/>
  <c r="F600" i="40" s="1"/>
  <c r="F601" i="40" s="1"/>
  <c r="F602" i="40" s="1"/>
  <c r="F603" i="40" s="1"/>
  <c r="F604" i="40" s="1"/>
  <c r="F605" i="40" s="1"/>
  <c r="F606" i="40" s="1"/>
  <c r="F607" i="40" s="1"/>
  <c r="F608" i="40" s="1"/>
  <c r="F609" i="40" s="1"/>
  <c r="F610" i="40" s="1"/>
  <c r="F611" i="40" s="1"/>
  <c r="F612" i="40" s="1"/>
  <c r="F613" i="40" s="1"/>
  <c r="F614" i="40" s="1"/>
  <c r="BT15" i="41" a="1"/>
  <c r="BT15" i="41" s="1"/>
  <c r="AO15" i="41" a="1"/>
  <c r="AO15" i="41" s="1"/>
  <c r="AJ15" i="41" a="1"/>
  <c r="AJ15" i="41" s="1"/>
  <c r="BP15" i="41" a="1"/>
  <c r="BP15" i="41" s="1"/>
  <c r="T15" i="41" a="1"/>
  <c r="T15" i="41" s="1"/>
  <c r="AK15" i="41" a="1"/>
  <c r="AK15" i="41" s="1"/>
  <c r="AA15" i="41" a="1"/>
  <c r="AA15" i="41" s="1"/>
  <c r="BK15" i="41" a="1"/>
  <c r="BK15" i="41" s="1"/>
  <c r="BA15" i="41" a="1"/>
  <c r="BA15" i="41" s="1"/>
  <c r="AW15" i="41" a="1"/>
  <c r="AW15" i="41" s="1"/>
  <c r="S15" i="41" a="1"/>
  <c r="S15" i="41" s="1"/>
  <c r="G564" i="40" s="1" a="1"/>
  <c r="G564" i="40" s="1"/>
  <c r="G565" i="40" s="1"/>
  <c r="G566" i="40" s="1"/>
  <c r="G567" i="40" s="1"/>
  <c r="G568" i="40" s="1"/>
  <c r="G569" i="40" s="1"/>
  <c r="G570" i="40" s="1"/>
  <c r="G571" i="40" s="1"/>
  <c r="G572" i="40" s="1"/>
  <c r="G573" i="40" s="1"/>
  <c r="G574" i="40" s="1"/>
  <c r="G575" i="40" s="1"/>
  <c r="G576" i="40" s="1"/>
  <c r="G577" i="40" s="1"/>
  <c r="G578" i="40" s="1"/>
  <c r="G579" i="40" s="1"/>
  <c r="G580" i="40" s="1"/>
  <c r="G581" i="40" s="1"/>
  <c r="G582" i="40" s="1"/>
  <c r="G583" i="40" s="1"/>
  <c r="G584" i="40" s="1"/>
  <c r="G585" i="40" s="1"/>
  <c r="G586" i="40" s="1"/>
  <c r="G587" i="40" s="1"/>
  <c r="G588" i="40" s="1"/>
  <c r="G589" i="40" s="1"/>
  <c r="G590" i="40" s="1"/>
  <c r="G591" i="40" s="1"/>
  <c r="G592" i="40" s="1"/>
  <c r="G593" i="40" s="1"/>
  <c r="G594" i="40" s="1"/>
  <c r="G595" i="40" s="1"/>
  <c r="G596" i="40" s="1"/>
  <c r="G597" i="40" s="1"/>
  <c r="G598" i="40" s="1"/>
  <c r="G599" i="40" s="1"/>
  <c r="G600" i="40" s="1"/>
  <c r="G601" i="40" s="1"/>
  <c r="G602" i="40" s="1"/>
  <c r="G603" i="40" s="1"/>
  <c r="G604" i="40" s="1"/>
  <c r="G605" i="40" s="1"/>
  <c r="G606" i="40" s="1"/>
  <c r="G607" i="40" s="1"/>
  <c r="G608" i="40" s="1"/>
  <c r="G609" i="40" s="1"/>
  <c r="G610" i="40" s="1"/>
  <c r="G611" i="40" s="1"/>
  <c r="G612" i="40" s="1"/>
  <c r="G613" i="40" s="1"/>
  <c r="G614" i="40" s="1"/>
  <c r="BH15" i="41" a="1"/>
  <c r="BH15" i="41" s="1"/>
  <c r="AX15" i="41" a="1"/>
  <c r="AX15" i="41" s="1"/>
  <c r="U15" i="41" a="1"/>
  <c r="U15" i="41" s="1"/>
  <c r="AI15" i="41" a="1"/>
  <c r="AI15" i="41" s="1"/>
  <c r="BR15" i="41" a="1"/>
  <c r="BR15" i="41" s="1"/>
  <c r="BF15" i="41" a="1"/>
  <c r="BF15" i="41" s="1"/>
  <c r="BV15" i="41" a="1"/>
  <c r="BV15" i="41" s="1"/>
  <c r="BM15" i="41" a="1"/>
  <c r="BM15" i="41" s="1"/>
  <c r="BQ15" i="41" a="1"/>
  <c r="BQ15" i="41" s="1"/>
  <c r="G15" i="41" a="1"/>
  <c r="G15" i="41" s="1"/>
  <c r="BI15" i="41" a="1"/>
  <c r="BI15" i="41" s="1"/>
  <c r="BN15" i="41" a="1"/>
  <c r="BN15" i="41" s="1"/>
  <c r="BL15" i="41" a="1"/>
  <c r="BL15" i="41" s="1"/>
  <c r="BU15" i="41" a="1"/>
  <c r="BU15" i="41" s="1"/>
  <c r="AT15" i="41" a="1"/>
  <c r="AT15" i="41" s="1"/>
  <c r="BE15" i="41" a="1"/>
  <c r="BE15" i="41" s="1"/>
  <c r="AR15" i="41" a="1"/>
  <c r="AR15" i="41" s="1"/>
  <c r="AB15" i="41" a="1"/>
  <c r="AB15" i="41" s="1"/>
  <c r="AD15" i="41" a="1"/>
  <c r="AD15" i="41" s="1"/>
  <c r="AS15" i="41" a="1"/>
  <c r="AS15" i="41" s="1"/>
  <c r="AU15" i="41" a="1"/>
  <c r="AU15" i="41" s="1"/>
  <c r="BO15" i="41" a="1"/>
  <c r="BO15" i="41" s="1"/>
  <c r="BG15" i="41" a="1"/>
  <c r="BG15" i="41" s="1"/>
  <c r="BC15" i="41" a="1"/>
  <c r="BC15" i="41" s="1"/>
  <c r="AP15" i="41" a="1"/>
  <c r="AP15" i="41" s="1"/>
  <c r="V15" i="41" a="1"/>
  <c r="V15" i="41" s="1"/>
  <c r="W15" i="41" a="1"/>
  <c r="W15" i="41" s="1"/>
  <c r="AZ15" i="41" a="1"/>
  <c r="AZ15" i="41" s="1"/>
  <c r="AY15" i="41" a="1"/>
  <c r="AY15" i="41" s="1"/>
  <c r="AE15" i="41" a="1"/>
  <c r="AE15" i="41" s="1"/>
  <c r="AK25" i="37" a="1"/>
  <c r="AK25" i="37" s="1"/>
  <c r="CA25" i="37" a="1"/>
  <c r="CA25" i="37" s="1"/>
  <c r="CF25" i="37" a="1"/>
  <c r="CF25" i="37" s="1"/>
  <c r="BU25" i="37" a="1"/>
  <c r="BU25" i="37" s="1"/>
  <c r="BN25" i="37" a="1"/>
  <c r="BN25" i="37" s="1"/>
  <c r="CG25" i="37" a="1"/>
  <c r="CG25" i="37" s="1"/>
  <c r="BI25" i="37" a="1"/>
  <c r="BI25" i="37" s="1"/>
  <c r="AR25" i="37" a="1"/>
  <c r="AR25" i="37" s="1"/>
  <c r="V25" i="37" a="1"/>
  <c r="V25" i="37" s="1"/>
  <c r="BD25" i="37" a="1"/>
  <c r="BD25" i="37" s="1"/>
  <c r="BM25" i="37" a="1"/>
  <c r="BM25" i="37" s="1"/>
  <c r="CH25" i="37" a="1"/>
  <c r="CH25" i="37" s="1"/>
  <c r="AY25" i="37" a="1"/>
  <c r="AY25" i="37" s="1"/>
  <c r="AC25" i="37" a="1"/>
  <c r="AC25" i="37" s="1"/>
  <c r="S25" i="37" a="1"/>
  <c r="S25" i="37" s="1"/>
  <c r="AS25" i="37" a="1"/>
  <c r="AS25" i="37" s="1"/>
  <c r="AI25" i="37" a="1"/>
  <c r="AI25" i="37" s="1"/>
  <c r="X25" i="37" a="1"/>
  <c r="X25" i="37" s="1"/>
  <c r="BW25" i="37" a="1"/>
  <c r="BW25" i="37" s="1"/>
  <c r="AA25" i="37" a="1"/>
  <c r="AA25" i="37" s="1"/>
  <c r="BV25" i="37" a="1"/>
  <c r="BV25" i="37" s="1"/>
  <c r="T25" i="37" a="1"/>
  <c r="T25" i="37" s="1"/>
  <c r="BL25" i="37" a="1"/>
  <c r="BL25" i="37" s="1"/>
  <c r="CE25" i="37" a="1"/>
  <c r="CE25" i="37" s="1"/>
  <c r="BY25" i="37" a="1"/>
  <c r="BY25" i="37" s="1"/>
  <c r="BH25" i="37" a="1"/>
  <c r="BH25" i="37" s="1"/>
  <c r="AN25" i="37" a="1"/>
  <c r="AN25" i="37" s="1"/>
  <c r="BC25" i="37" a="1"/>
  <c r="BC25" i="37" s="1"/>
  <c r="BR25" i="37" a="1"/>
  <c r="BR25" i="37" s="1"/>
  <c r="AO25" i="37" a="1"/>
  <c r="AO25" i="37" s="1"/>
  <c r="BA25" i="37" a="1"/>
  <c r="BA25" i="37" s="1"/>
  <c r="Z25" i="37" a="1"/>
  <c r="Z25" i="37" s="1"/>
  <c r="AJ25" i="37" a="1"/>
  <c r="AJ25" i="37" s="1"/>
  <c r="AB25" i="37" a="1"/>
  <c r="AB25" i="37" s="1"/>
  <c r="BJ25" i="37" a="1"/>
  <c r="BJ25" i="37" s="1"/>
  <c r="AW25" i="37" a="1"/>
  <c r="AW25" i="37" s="1"/>
  <c r="I27" i="38"/>
  <c r="BZ25" i="37" a="1"/>
  <c r="BZ25" i="37" s="1"/>
  <c r="AX25" i="37" a="1"/>
  <c r="AX25" i="37" s="1"/>
  <c r="BQ25" i="37" a="1"/>
  <c r="BQ25" i="37" s="1"/>
  <c r="BB25" i="37" a="1"/>
  <c r="BB25" i="37" s="1"/>
  <c r="BO25" i="37" a="1"/>
  <c r="BO25" i="37" s="1"/>
  <c r="AM25" i="37" a="1"/>
  <c r="AM25" i="37" s="1"/>
  <c r="AT25" i="37" a="1"/>
  <c r="AT25" i="37" s="1"/>
  <c r="BP25" i="37" a="1"/>
  <c r="BP25" i="37" s="1"/>
  <c r="AD25" i="37" a="1"/>
  <c r="AD25" i="37" s="1"/>
  <c r="CC25" i="37" a="1"/>
  <c r="CC25" i="37" s="1"/>
  <c r="BF25" i="37" a="1"/>
  <c r="BF25" i="37" s="1"/>
  <c r="CD25" i="37" a="1"/>
  <c r="CD25" i="37" s="1"/>
  <c r="AV25" i="37" a="1"/>
  <c r="AV25" i="37" s="1"/>
  <c r="AF25" i="37" a="1"/>
  <c r="AF25" i="37" s="1"/>
  <c r="U25" i="37" a="1"/>
  <c r="U25" i="37" s="1"/>
  <c r="AE25" i="37" a="1"/>
  <c r="AE25" i="37" s="1"/>
  <c r="BT25" i="37" a="1"/>
  <c r="BT25" i="37" s="1"/>
  <c r="BX25" i="37" a="1"/>
  <c r="BX25" i="37" s="1"/>
  <c r="R25" i="37" a="1"/>
  <c r="R25" i="37" s="1"/>
  <c r="AH25" i="37" a="1"/>
  <c r="AH25" i="37" s="1"/>
  <c r="BE25" i="37" a="1"/>
  <c r="BE25" i="37" s="1"/>
  <c r="AP25" i="37" a="1"/>
  <c r="AP25" i="37" s="1"/>
  <c r="AL25" i="37" a="1"/>
  <c r="AL25" i="37" s="1"/>
  <c r="AZ25" i="37" a="1"/>
  <c r="AZ25" i="37" s="1"/>
  <c r="AU25" i="37" a="1"/>
  <c r="AU25" i="37" s="1"/>
  <c r="Y25" i="37" a="1"/>
  <c r="Y25" i="37" s="1"/>
  <c r="H27" i="38"/>
  <c r="W25" i="37" a="1"/>
  <c r="W25" i="37" s="1"/>
  <c r="AG25" i="37" a="1"/>
  <c r="AG25" i="37" s="1"/>
  <c r="CB25" i="37" a="1"/>
  <c r="CB25" i="37" s="1"/>
  <c r="BG25" i="37" a="1"/>
  <c r="BG25" i="37" s="1"/>
  <c r="AQ25" i="37" a="1"/>
  <c r="AQ25" i="37" s="1"/>
  <c r="BK25" i="37" a="1"/>
  <c r="BK25" i="37" s="1"/>
  <c r="BS25" i="37" a="1"/>
  <c r="BS25" i="37" s="1"/>
  <c r="BN23" i="37" a="1"/>
  <c r="BN23" i="37" s="1"/>
  <c r="AG23" i="37" a="1"/>
  <c r="AG23" i="37" s="1"/>
  <c r="BR23" i="37" a="1"/>
  <c r="BR23" i="37" s="1"/>
  <c r="BX23" i="37" a="1"/>
  <c r="BX23" i="37" s="1"/>
  <c r="BS23" i="37" a="1"/>
  <c r="BS23" i="37" s="1"/>
  <c r="AL23" i="37" a="1"/>
  <c r="AL23" i="37" s="1"/>
  <c r="AR23" i="37" a="1"/>
  <c r="AR23" i="37" s="1"/>
  <c r="BY23" i="37" a="1"/>
  <c r="BY23" i="37" s="1"/>
  <c r="CD23" i="37" a="1"/>
  <c r="CD23" i="37" s="1"/>
  <c r="BQ23" i="37" a="1"/>
  <c r="BQ23" i="37" s="1"/>
  <c r="AO23" i="37" a="1"/>
  <c r="AO23" i="37" s="1"/>
  <c r="S23" i="37" a="1"/>
  <c r="S23" i="37" s="1"/>
  <c r="CF23" i="37" a="1"/>
  <c r="CF23" i="37" s="1"/>
  <c r="AT23" i="37" a="1"/>
  <c r="AT23" i="37" s="1"/>
  <c r="CC23" i="37" a="1"/>
  <c r="CC23" i="37" s="1"/>
  <c r="CA23" i="37" a="1"/>
  <c r="CA23" i="37" s="1"/>
  <c r="BI23" i="37" a="1"/>
  <c r="BI23" i="37" s="1"/>
  <c r="AJ23" i="37" a="1"/>
  <c r="AJ23" i="37" s="1"/>
  <c r="AF23" i="37" a="1"/>
  <c r="AF23" i="37" s="1"/>
  <c r="AM23" i="37" a="1"/>
  <c r="AM23" i="37" s="1"/>
  <c r="Y23" i="37" a="1"/>
  <c r="Y23" i="37" s="1"/>
  <c r="BH23" i="37" a="1"/>
  <c r="BH23" i="37" s="1"/>
  <c r="BK23" i="37" a="1"/>
  <c r="BK23" i="37" s="1"/>
  <c r="BA23" i="37" a="1"/>
  <c r="BA23" i="37" s="1"/>
  <c r="AX23" i="37" a="1"/>
  <c r="AX23" i="37" s="1"/>
  <c r="AY23" i="37" a="1"/>
  <c r="AY23" i="37" s="1"/>
  <c r="AB23" i="37" a="1"/>
  <c r="AB23" i="37" s="1"/>
  <c r="AA23" i="37" a="1"/>
  <c r="AA23" i="37" s="1"/>
  <c r="AI23" i="37" a="1"/>
  <c r="AI23" i="37" s="1"/>
  <c r="BM23" i="37" a="1"/>
  <c r="BM23" i="37" s="1"/>
  <c r="R23" i="37" a="1"/>
  <c r="R23" i="37" s="1"/>
  <c r="BW23" i="37" a="1"/>
  <c r="BW23" i="37" s="1"/>
  <c r="BZ23" i="37" a="1"/>
  <c r="BZ23" i="37" s="1"/>
  <c r="AK23" i="37" a="1"/>
  <c r="AK23" i="37" s="1"/>
  <c r="AS23" i="37" a="1"/>
  <c r="AS23" i="37" s="1"/>
  <c r="AW23" i="37" a="1"/>
  <c r="AW23" i="37" s="1"/>
  <c r="BU23" i="37" a="1"/>
  <c r="BU23" i="37" s="1"/>
  <c r="H25" i="38"/>
  <c r="CG23" i="37" a="1"/>
  <c r="CG23" i="37" s="1"/>
  <c r="Z23" i="37" a="1"/>
  <c r="Z23" i="37" s="1"/>
  <c r="AP23" i="37" a="1"/>
  <c r="AP23" i="37" s="1"/>
  <c r="CB23" i="37" a="1"/>
  <c r="CB23" i="37" s="1"/>
  <c r="BB23" i="37" a="1"/>
  <c r="BB23" i="37" s="1"/>
  <c r="AD23" i="37" a="1"/>
  <c r="AD23" i="37" s="1"/>
  <c r="V23" i="37" a="1"/>
  <c r="V23" i="37" s="1"/>
  <c r="BO23" i="37" a="1"/>
  <c r="BO23" i="37" s="1"/>
  <c r="U23" i="37" a="1"/>
  <c r="U23" i="37" s="1"/>
  <c r="BP23" i="37" a="1"/>
  <c r="BP23" i="37" s="1"/>
  <c r="CH23" i="37" a="1"/>
  <c r="CH23" i="37" s="1"/>
  <c r="AZ23" i="37" a="1"/>
  <c r="AZ23" i="37" s="1"/>
  <c r="AQ23" i="37" a="1"/>
  <c r="AQ23" i="37" s="1"/>
  <c r="BT23" i="37" a="1"/>
  <c r="BT23" i="37" s="1"/>
  <c r="BF23" i="37" a="1"/>
  <c r="BF23" i="37" s="1"/>
  <c r="BG23" i="37" a="1"/>
  <c r="BG23" i="37" s="1"/>
  <c r="W23" i="37" a="1"/>
  <c r="W23" i="37" s="1"/>
  <c r="BV23" i="37" a="1"/>
  <c r="BV23" i="37" s="1"/>
  <c r="AV23" i="37" a="1"/>
  <c r="AV23" i="37" s="1"/>
  <c r="CE23" i="37" a="1"/>
  <c r="CE23" i="37" s="1"/>
  <c r="BE23" i="37" a="1"/>
  <c r="BE23" i="37" s="1"/>
  <c r="AN23" i="37" a="1"/>
  <c r="AN23" i="37" s="1"/>
  <c r="AC23" i="37" a="1"/>
  <c r="AC23" i="37" s="1"/>
  <c r="I25" i="38"/>
  <c r="AU23" i="37" a="1"/>
  <c r="AU23" i="37" s="1"/>
  <c r="BD23" i="37" a="1"/>
  <c r="BD23" i="37" s="1"/>
  <c r="AE23" i="37" a="1"/>
  <c r="AE23" i="37" s="1"/>
  <c r="BL23" i="37" a="1"/>
  <c r="BL23" i="37" s="1"/>
  <c r="BJ23" i="37" a="1"/>
  <c r="BJ23" i="37" s="1"/>
  <c r="BC23" i="37" a="1"/>
  <c r="BC23" i="37" s="1"/>
  <c r="X23" i="37" a="1"/>
  <c r="X23" i="37" s="1"/>
  <c r="AH23" i="37" a="1"/>
  <c r="AH23" i="37" s="1"/>
  <c r="T23" i="37" a="1"/>
  <c r="T23" i="37" s="1"/>
  <c r="BO16" i="41" a="1"/>
  <c r="BO16" i="41" s="1"/>
  <c r="AN16" i="41" a="1"/>
  <c r="AN16" i="41" s="1"/>
  <c r="AR16" i="41" a="1"/>
  <c r="AR16" i="41" s="1"/>
  <c r="T16" i="41" a="1"/>
  <c r="T16" i="41" s="1"/>
  <c r="U16" i="41" a="1"/>
  <c r="U16" i="41" s="1"/>
  <c r="BM16" i="41" a="1"/>
  <c r="BM16" i="41" s="1"/>
  <c r="BJ16" i="41" a="1"/>
  <c r="BJ16" i="41" s="1"/>
  <c r="AQ16" i="41" a="1"/>
  <c r="AQ16" i="41" s="1"/>
  <c r="BC16" i="41" a="1"/>
  <c r="BC16" i="41" s="1"/>
  <c r="Z16" i="41" a="1"/>
  <c r="Z16" i="41" s="1"/>
  <c r="X16" i="41" a="1"/>
  <c r="X16" i="41" s="1"/>
  <c r="AY16" i="41" a="1"/>
  <c r="AY16" i="41" s="1"/>
  <c r="AD16" i="41" a="1"/>
  <c r="AD16" i="41" s="1"/>
  <c r="BE16" i="41" a="1"/>
  <c r="BE16" i="41" s="1"/>
  <c r="AV16" i="41" a="1"/>
  <c r="AV16" i="41" s="1"/>
  <c r="AT16" i="41" a="1"/>
  <c r="AT16" i="41" s="1"/>
  <c r="BT16" i="41" a="1"/>
  <c r="BT16" i="41" s="1"/>
  <c r="BA16" i="41" a="1"/>
  <c r="BA16" i="41" s="1"/>
  <c r="BS16" i="41" a="1"/>
  <c r="BS16" i="41" s="1"/>
  <c r="AU16" i="41" a="1"/>
  <c r="AU16" i="41" s="1"/>
  <c r="BV16" i="41" a="1"/>
  <c r="BV16" i="41" s="1"/>
  <c r="BH16" i="41" a="1"/>
  <c r="BH16" i="41" s="1"/>
  <c r="AI16" i="41" a="1"/>
  <c r="AI16" i="41" s="1"/>
  <c r="AF16" i="41" a="1"/>
  <c r="AF16" i="41" s="1"/>
  <c r="BI16" i="41" a="1"/>
  <c r="BI16" i="41" s="1"/>
  <c r="AK16" i="41" a="1"/>
  <c r="AK16" i="41" s="1"/>
  <c r="BB16" i="41" a="1"/>
  <c r="BB16" i="41" s="1"/>
  <c r="F16" i="41" a="1"/>
  <c r="F16" i="41" s="1"/>
  <c r="BD16" i="41" a="1"/>
  <c r="BD16" i="41" s="1"/>
  <c r="S16" i="41" a="1"/>
  <c r="S16" i="41" s="1"/>
  <c r="AO16" i="41" a="1"/>
  <c r="AO16" i="41" s="1"/>
  <c r="V16" i="41" a="1"/>
  <c r="V16" i="41" s="1"/>
  <c r="BP16" i="41" a="1"/>
  <c r="BP16" i="41" s="1"/>
  <c r="AH16" i="41" a="1"/>
  <c r="AH16" i="41" s="1"/>
  <c r="AW16" i="41" a="1"/>
  <c r="AW16" i="41" s="1"/>
  <c r="AL16" i="41" a="1"/>
  <c r="AL16" i="41" s="1"/>
  <c r="P16" i="41" a="1"/>
  <c r="P16" i="41" s="1"/>
  <c r="BL16" i="41" a="1"/>
  <c r="BL16" i="41" s="1"/>
  <c r="W16" i="41" a="1"/>
  <c r="W16" i="41" s="1"/>
  <c r="AP16" i="41" a="1"/>
  <c r="AP16" i="41" s="1"/>
  <c r="AC16" i="41" a="1"/>
  <c r="AC16" i="41" s="1"/>
  <c r="AS16" i="41" a="1"/>
  <c r="AS16" i="41" s="1"/>
  <c r="AE16" i="41" a="1"/>
  <c r="AE16" i="41" s="1"/>
  <c r="BR16" i="41" a="1"/>
  <c r="BR16" i="41" s="1"/>
  <c r="AX16" i="41" a="1"/>
  <c r="AX16" i="41" s="1"/>
  <c r="BG16" i="41" a="1"/>
  <c r="BG16" i="41" s="1"/>
  <c r="BN16" i="41" a="1"/>
  <c r="BN16" i="41" s="1"/>
  <c r="BK16" i="41" a="1"/>
  <c r="BK16" i="41" s="1"/>
  <c r="Q16" i="41" a="1"/>
  <c r="Q16" i="41" s="1"/>
  <c r="G16" i="41" a="1"/>
  <c r="G16" i="41" s="1"/>
  <c r="AA16" i="41" a="1"/>
  <c r="AA16" i="41" s="1"/>
  <c r="Y16" i="41" a="1"/>
  <c r="Y16" i="41" s="1"/>
  <c r="BF16" i="41" a="1"/>
  <c r="BF16" i="41" s="1"/>
  <c r="AG16" i="41" a="1"/>
  <c r="AG16" i="41" s="1"/>
  <c r="AM16" i="41" a="1"/>
  <c r="AM16" i="41" s="1"/>
  <c r="R16" i="41" a="1"/>
  <c r="R16" i="41" s="1"/>
  <c r="AJ16" i="41" a="1"/>
  <c r="AJ16" i="41" s="1"/>
  <c r="BU16" i="41" a="1"/>
  <c r="BU16" i="41" s="1"/>
  <c r="AZ16" i="41" a="1"/>
  <c r="AZ16" i="41" s="1"/>
  <c r="BQ16" i="41" a="1"/>
  <c r="BQ16" i="41" s="1"/>
  <c r="AB16" i="41" a="1"/>
  <c r="AB16" i="41" s="1"/>
  <c r="Q20" i="41" a="1"/>
  <c r="Q20" i="41" s="1"/>
  <c r="R20" i="41" a="1"/>
  <c r="R20" i="41" s="1"/>
  <c r="BL20" i="41" a="1"/>
  <c r="BL20" i="41" s="1"/>
  <c r="AH20" i="41" a="1"/>
  <c r="AH20" i="41" s="1"/>
  <c r="V20" i="41" a="1"/>
  <c r="V20" i="41" s="1"/>
  <c r="BH20" i="41" a="1"/>
  <c r="BH20" i="41" s="1"/>
  <c r="AK20" i="41" a="1"/>
  <c r="AK20" i="41" s="1"/>
  <c r="BR20" i="41" a="1"/>
  <c r="BR20" i="41" s="1"/>
  <c r="AF20" i="41" a="1"/>
  <c r="AF20" i="41" s="1"/>
  <c r="BG20" i="41" a="1"/>
  <c r="BG20" i="41" s="1"/>
  <c r="BC20" i="41" a="1"/>
  <c r="BC20" i="41" s="1"/>
  <c r="P20" i="41" a="1"/>
  <c r="P20" i="41" s="1"/>
  <c r="BA20" i="41" a="1"/>
  <c r="BA20" i="41" s="1"/>
  <c r="AJ20" i="41" a="1"/>
  <c r="AJ20" i="41" s="1"/>
  <c r="AW20" i="41" a="1"/>
  <c r="AW20" i="41" s="1"/>
  <c r="AQ20" i="41" a="1"/>
  <c r="AQ20" i="41" s="1"/>
  <c r="AA20" i="41" a="1"/>
  <c r="AA20" i="41" s="1"/>
  <c r="AV20" i="41" a="1"/>
  <c r="AV20" i="41" s="1"/>
  <c r="BD20" i="41" a="1"/>
  <c r="BD20" i="41" s="1"/>
  <c r="BU20" i="41" a="1"/>
  <c r="BU20" i="41" s="1"/>
  <c r="W20" i="41" a="1"/>
  <c r="W20" i="41" s="1"/>
  <c r="AY20" i="41" a="1"/>
  <c r="AY20" i="41" s="1"/>
  <c r="AD20" i="41" a="1"/>
  <c r="AD20" i="41" s="1"/>
  <c r="AM20" i="41" a="1"/>
  <c r="AM20" i="41" s="1"/>
  <c r="X20" i="41" a="1"/>
  <c r="X20" i="41" s="1"/>
  <c r="BM20" i="41" a="1"/>
  <c r="BM20" i="41" s="1"/>
  <c r="F20" i="41" a="1"/>
  <c r="F20" i="41" s="1"/>
  <c r="Y20" i="41" a="1"/>
  <c r="Y20" i="41" s="1"/>
  <c r="G20" i="41" a="1"/>
  <c r="G20" i="41" s="1"/>
  <c r="AG20" i="41" a="1"/>
  <c r="AG20" i="41" s="1"/>
  <c r="BV20" i="41" a="1"/>
  <c r="BV20" i="41" s="1"/>
  <c r="BJ20" i="41" a="1"/>
  <c r="BJ20" i="41" s="1"/>
  <c r="BI20" i="41" a="1"/>
  <c r="BI20" i="41" s="1"/>
  <c r="BB20" i="41" a="1"/>
  <c r="BB20" i="41" s="1"/>
  <c r="BS20" i="41" a="1"/>
  <c r="BS20" i="41" s="1"/>
  <c r="BF20" i="41" a="1"/>
  <c r="BF20" i="41" s="1"/>
  <c r="AZ20" i="41" a="1"/>
  <c r="AZ20" i="41" s="1"/>
  <c r="AS20" i="41" a="1"/>
  <c r="AS20" i="41" s="1"/>
  <c r="AC20" i="41" a="1"/>
  <c r="AC20" i="41" s="1"/>
  <c r="BQ20" i="41" a="1"/>
  <c r="BQ20" i="41" s="1"/>
  <c r="AN20" i="41" a="1"/>
  <c r="AN20" i="41" s="1"/>
  <c r="AX20" i="41" a="1"/>
  <c r="AX20" i="41" s="1"/>
  <c r="AU20" i="41" a="1"/>
  <c r="AU20" i="41" s="1"/>
  <c r="AT20" i="41" a="1"/>
  <c r="AT20" i="41" s="1"/>
  <c r="AE20" i="41" a="1"/>
  <c r="AE20" i="41" s="1"/>
  <c r="U20" i="41" a="1"/>
  <c r="U20" i="41" s="1"/>
  <c r="AO20" i="41" a="1"/>
  <c r="AO20" i="41" s="1"/>
  <c r="BE20" i="41" a="1"/>
  <c r="BE20" i="41" s="1"/>
  <c r="T20" i="41" a="1"/>
  <c r="T20" i="41" s="1"/>
  <c r="AI20" i="41" a="1"/>
  <c r="AI20" i="41" s="1"/>
  <c r="BP20" i="41" a="1"/>
  <c r="BP20" i="41" s="1"/>
  <c r="AB20" i="41" a="1"/>
  <c r="AB20" i="41" s="1"/>
  <c r="Z20" i="41" a="1"/>
  <c r="Z20" i="41" s="1"/>
  <c r="BT20" i="41" a="1"/>
  <c r="BT20" i="41" s="1"/>
  <c r="S20" i="41" a="1"/>
  <c r="S20" i="41" s="1"/>
  <c r="AR20" i="41" a="1"/>
  <c r="AR20" i="41" s="1"/>
  <c r="AP20" i="41" a="1"/>
  <c r="AP20" i="41" s="1"/>
  <c r="BN20" i="41" a="1"/>
  <c r="BN20" i="41" s="1"/>
  <c r="AL20" i="41" a="1"/>
  <c r="AL20" i="41" s="1"/>
  <c r="BO20" i="41" a="1"/>
  <c r="BO20" i="41" s="1"/>
  <c r="BK20" i="41" a="1"/>
  <c r="BK20" i="41" s="1"/>
  <c r="BB10" i="37" a="1"/>
  <c r="BB10" i="37" s="1"/>
  <c r="AL10" i="37" a="1"/>
  <c r="AL10" i="37" s="1"/>
  <c r="AA10" i="37" a="1"/>
  <c r="AA10" i="37" s="1"/>
  <c r="BK10" i="37" a="1"/>
  <c r="BK10" i="37" s="1"/>
  <c r="AS10" i="37" a="1"/>
  <c r="AS10" i="37" s="1"/>
  <c r="AM10" i="37" a="1"/>
  <c r="AM10" i="37" s="1"/>
  <c r="CG10" i="37" a="1"/>
  <c r="CG10" i="37" s="1"/>
  <c r="AN10" i="37" a="1"/>
  <c r="AN10" i="37" s="1"/>
  <c r="H12" i="38"/>
  <c r="BA10" i="37" a="1"/>
  <c r="BA10" i="37" s="1"/>
  <c r="AU10" i="37" a="1"/>
  <c r="AU10" i="37" s="1"/>
  <c r="AP10" i="37" a="1"/>
  <c r="AP10" i="37" s="1"/>
  <c r="BU10" i="37" a="1"/>
  <c r="BU10" i="37" s="1"/>
  <c r="AC10" i="37" a="1"/>
  <c r="AC10" i="37" s="1"/>
  <c r="AF10" i="37" a="1"/>
  <c r="AF10" i="37" s="1"/>
  <c r="AO10" i="37" a="1"/>
  <c r="AO10" i="37" s="1"/>
  <c r="Z10" i="37" a="1"/>
  <c r="Z10" i="37" s="1"/>
  <c r="X10" i="37" a="1"/>
  <c r="X10" i="37" s="1"/>
  <c r="BR10" i="37" a="1"/>
  <c r="BR10" i="37" s="1"/>
  <c r="U10" i="37" a="1"/>
  <c r="U10" i="37" s="1"/>
  <c r="AE10" i="37" a="1"/>
  <c r="AE10" i="37" s="1"/>
  <c r="W10" i="37" a="1"/>
  <c r="W10" i="37" s="1"/>
  <c r="BI10" i="37" a="1"/>
  <c r="BI10" i="37" s="1"/>
  <c r="BN10" i="37" a="1"/>
  <c r="BN10" i="37" s="1"/>
  <c r="CH10" i="37" a="1"/>
  <c r="CH10" i="37" s="1"/>
  <c r="BW10" i="37" a="1"/>
  <c r="BW10" i="37" s="1"/>
  <c r="CC10" i="37" a="1"/>
  <c r="CC10" i="37" s="1"/>
  <c r="BF10" i="37" a="1"/>
  <c r="BF10" i="37" s="1"/>
  <c r="AR10" i="37" a="1"/>
  <c r="AR10" i="37" s="1"/>
  <c r="S10" i="37" a="1"/>
  <c r="S10" i="37" s="1"/>
  <c r="BZ10" i="37" a="1"/>
  <c r="BZ10" i="37" s="1"/>
  <c r="BX10" i="37" a="1"/>
  <c r="BX10" i="37" s="1"/>
  <c r="AI10" i="37" a="1"/>
  <c r="AI10" i="37" s="1"/>
  <c r="AW10" i="37" a="1"/>
  <c r="AW10" i="37" s="1"/>
  <c r="BV10" i="37" a="1"/>
  <c r="BV10" i="37" s="1"/>
  <c r="BS10" i="37" a="1"/>
  <c r="BS10" i="37" s="1"/>
  <c r="AZ10" i="37" a="1"/>
  <c r="AZ10" i="37" s="1"/>
  <c r="BT10" i="37" a="1"/>
  <c r="BT10" i="37" s="1"/>
  <c r="BY10" i="37" a="1"/>
  <c r="BY10" i="37" s="1"/>
  <c r="AQ10" i="37" a="1"/>
  <c r="AQ10" i="37" s="1"/>
  <c r="BQ10" i="37" a="1"/>
  <c r="BQ10" i="37" s="1"/>
  <c r="BP10" i="37" a="1"/>
  <c r="BP10" i="37" s="1"/>
  <c r="BL10" i="37" a="1"/>
  <c r="BL10" i="37" s="1"/>
  <c r="V10" i="37" a="1"/>
  <c r="V10" i="37" s="1"/>
  <c r="CF10" i="37" a="1"/>
  <c r="CF10" i="37" s="1"/>
  <c r="AH10" i="37" a="1"/>
  <c r="AH10" i="37" s="1"/>
  <c r="BG10" i="37" a="1"/>
  <c r="BG10" i="37" s="1"/>
  <c r="I12" i="38"/>
  <c r="T10" i="37" a="1"/>
  <c r="T10" i="37" s="1"/>
  <c r="CD10" i="37" a="1"/>
  <c r="CD10" i="37" s="1"/>
  <c r="BE10" i="37" a="1"/>
  <c r="BE10" i="37" s="1"/>
  <c r="BM10" i="37" a="1"/>
  <c r="BM10" i="37" s="1"/>
  <c r="BD10" i="37" a="1"/>
  <c r="BD10" i="37" s="1"/>
  <c r="AY10" i="37" a="1"/>
  <c r="AY10" i="37" s="1"/>
  <c r="BC10" i="37" a="1"/>
  <c r="BC10" i="37" s="1"/>
  <c r="AK10" i="37" a="1"/>
  <c r="AK10" i="37" s="1"/>
  <c r="CE10" i="37" a="1"/>
  <c r="CE10" i="37" s="1"/>
  <c r="BH10" i="37" a="1"/>
  <c r="BH10" i="37" s="1"/>
  <c r="AG10" i="37" a="1"/>
  <c r="AG10" i="37" s="1"/>
  <c r="R10" i="37" a="1"/>
  <c r="R10" i="37" s="1"/>
  <c r="AV10" i="37" a="1"/>
  <c r="AV10" i="37" s="1"/>
  <c r="CB10" i="37" a="1"/>
  <c r="CB10" i="37" s="1"/>
  <c r="BO10" i="37" a="1"/>
  <c r="BO10" i="37" s="1"/>
  <c r="AD10" i="37" a="1"/>
  <c r="AD10" i="37" s="1"/>
  <c r="CA10" i="37" a="1"/>
  <c r="CA10" i="37" s="1"/>
  <c r="AT10" i="37" a="1"/>
  <c r="AT10" i="37" s="1"/>
  <c r="BJ10" i="37" a="1"/>
  <c r="BJ10" i="37" s="1"/>
  <c r="AJ10" i="37" a="1"/>
  <c r="AJ10" i="37" s="1"/>
  <c r="AB10" i="37" a="1"/>
  <c r="AB10" i="37" s="1"/>
  <c r="AX10" i="37" a="1"/>
  <c r="AX10" i="37" s="1"/>
  <c r="Y10" i="37" a="1"/>
  <c r="Y10" i="37" s="1"/>
  <c r="Y14" i="37" a="1"/>
  <c r="Y14" i="37" s="1"/>
  <c r="Z14" i="37" a="1"/>
  <c r="Z14" i="37" s="1"/>
  <c r="AN14" i="37" a="1"/>
  <c r="AN14" i="37" s="1"/>
  <c r="CC14" i="37" a="1"/>
  <c r="CC14" i="37" s="1"/>
  <c r="W14" i="37" a="1"/>
  <c r="W14" i="37" s="1"/>
  <c r="AJ14" i="37" a="1"/>
  <c r="AJ14" i="37" s="1"/>
  <c r="CH14" i="37" a="1"/>
  <c r="CH14" i="37" s="1"/>
  <c r="AZ14" i="37" a="1"/>
  <c r="AZ14" i="37" s="1"/>
  <c r="BM14" i="37" a="1"/>
  <c r="BM14" i="37" s="1"/>
  <c r="AG14" i="37" a="1"/>
  <c r="AG14" i="37" s="1"/>
  <c r="BE14" i="37" a="1"/>
  <c r="BE14" i="37" s="1"/>
  <c r="AC14" i="37" a="1"/>
  <c r="AC14" i="37" s="1"/>
  <c r="AM14" i="37" a="1"/>
  <c r="AM14" i="37" s="1"/>
  <c r="I16" i="38"/>
  <c r="CD14" i="37" a="1"/>
  <c r="CD14" i="37" s="1"/>
  <c r="V14" i="37" a="1"/>
  <c r="V14" i="37" s="1"/>
  <c r="BX14" i="37" a="1"/>
  <c r="BX14" i="37" s="1"/>
  <c r="CG14" i="37" a="1"/>
  <c r="CG14" i="37" s="1"/>
  <c r="AV14" i="37" a="1"/>
  <c r="AV14" i="37" s="1"/>
  <c r="BU14" i="37" a="1"/>
  <c r="BU14" i="37" s="1"/>
  <c r="AA14" i="37" a="1"/>
  <c r="AA14" i="37" s="1"/>
  <c r="AY14" i="37" a="1"/>
  <c r="AY14" i="37" s="1"/>
  <c r="AP14" i="37" a="1"/>
  <c r="AP14" i="37" s="1"/>
  <c r="CF14" i="37" a="1"/>
  <c r="CF14" i="37" s="1"/>
  <c r="CB14" i="37" a="1"/>
  <c r="CB14" i="37" s="1"/>
  <c r="BA14" i="37" a="1"/>
  <c r="BA14" i="37" s="1"/>
  <c r="BZ14" i="37" a="1"/>
  <c r="BZ14" i="37" s="1"/>
  <c r="AB14" i="37" a="1"/>
  <c r="AB14" i="37" s="1"/>
  <c r="AE14" i="37" a="1"/>
  <c r="AE14" i="37" s="1"/>
  <c r="AU14" i="37" a="1"/>
  <c r="AU14" i="37" s="1"/>
  <c r="AK14" i="37" a="1"/>
  <c r="AK14" i="37" s="1"/>
  <c r="BK14" i="37" a="1"/>
  <c r="BK14" i="37" s="1"/>
  <c r="T14" i="37" a="1"/>
  <c r="T14" i="37" s="1"/>
  <c r="BH14" i="37" a="1"/>
  <c r="BH14" i="37" s="1"/>
  <c r="BQ14" i="37" a="1"/>
  <c r="BQ14" i="37" s="1"/>
  <c r="BF14" i="37" a="1"/>
  <c r="BF14" i="37" s="1"/>
  <c r="BO14" i="37" a="1"/>
  <c r="BO14" i="37" s="1"/>
  <c r="BT14" i="37" a="1"/>
  <c r="BT14" i="37" s="1"/>
  <c r="BS14" i="37" a="1"/>
  <c r="BS14" i="37" s="1"/>
  <c r="H16" i="38"/>
  <c r="BL14" i="37" a="1"/>
  <c r="BL14" i="37" s="1"/>
  <c r="BG14" i="37" a="1"/>
  <c r="BG14" i="37" s="1"/>
  <c r="AL14" i="37" a="1"/>
  <c r="AL14" i="37" s="1"/>
  <c r="BD14" i="37" a="1"/>
  <c r="BD14" i="37" s="1"/>
  <c r="BW14" i="37" a="1"/>
  <c r="BW14" i="37" s="1"/>
  <c r="AT14" i="37" a="1"/>
  <c r="AT14" i="37" s="1"/>
  <c r="BI14" i="37" a="1"/>
  <c r="BI14" i="37" s="1"/>
  <c r="U14" i="37" a="1"/>
  <c r="U14" i="37" s="1"/>
  <c r="BY14" i="37" a="1"/>
  <c r="BY14" i="37" s="1"/>
  <c r="AQ14" i="37" a="1"/>
  <c r="AQ14" i="37" s="1"/>
  <c r="BC14" i="37" a="1"/>
  <c r="BC14" i="37" s="1"/>
  <c r="BB14" i="37" a="1"/>
  <c r="BB14" i="37" s="1"/>
  <c r="X14" i="37" a="1"/>
  <c r="X14" i="37" s="1"/>
  <c r="AW14" i="37" a="1"/>
  <c r="AW14" i="37" s="1"/>
  <c r="CA14" i="37" a="1"/>
  <c r="CA14" i="37" s="1"/>
  <c r="AI14" i="37" a="1"/>
  <c r="AI14" i="37" s="1"/>
  <c r="R14" i="37" a="1"/>
  <c r="R14" i="37" s="1"/>
  <c r="BR14" i="37" a="1"/>
  <c r="BR14" i="37" s="1"/>
  <c r="AD14" i="37" a="1"/>
  <c r="AD14" i="37" s="1"/>
  <c r="AS14" i="37" a="1"/>
  <c r="AS14" i="37" s="1"/>
  <c r="CE14" i="37" a="1"/>
  <c r="CE14" i="37" s="1"/>
  <c r="BP14" i="37" a="1"/>
  <c r="BP14" i="37" s="1"/>
  <c r="AF14" i="37" a="1"/>
  <c r="AF14" i="37" s="1"/>
  <c r="AX14" i="37" a="1"/>
  <c r="AX14" i="37" s="1"/>
  <c r="AO14" i="37" a="1"/>
  <c r="AO14" i="37" s="1"/>
  <c r="AH14" i="37" a="1"/>
  <c r="AH14" i="37" s="1"/>
  <c r="BJ14" i="37" a="1"/>
  <c r="BJ14" i="37" s="1"/>
  <c r="S14" i="37" a="1"/>
  <c r="S14" i="37" s="1"/>
  <c r="BV14" i="37" a="1"/>
  <c r="BV14" i="37" s="1"/>
  <c r="BN14" i="37" a="1"/>
  <c r="BN14" i="37" s="1"/>
  <c r="AR14" i="37" a="1"/>
  <c r="AR14" i="37" s="1"/>
  <c r="BM26" i="41" a="1"/>
  <c r="BM26" i="41" s="1"/>
  <c r="BO26" i="41" a="1"/>
  <c r="BO26" i="41" s="1"/>
  <c r="AM26" i="41" a="1"/>
  <c r="AM26" i="41" s="1"/>
  <c r="AB26" i="41" a="1"/>
  <c r="AB26" i="41" s="1"/>
  <c r="AX26" i="41" a="1"/>
  <c r="AX26" i="41" s="1"/>
  <c r="AI26" i="41" a="1"/>
  <c r="AI26" i="41" s="1"/>
  <c r="V26" i="41" a="1"/>
  <c r="V26" i="41" s="1"/>
  <c r="BG26" i="41" a="1"/>
  <c r="BG26" i="41" s="1"/>
  <c r="G26" i="41" a="1"/>
  <c r="G26" i="41" s="1"/>
  <c r="BJ26" i="41" a="1"/>
  <c r="BJ26" i="41" s="1"/>
  <c r="BR26" i="41" a="1"/>
  <c r="BR26" i="41" s="1"/>
  <c r="BE26" i="41" a="1"/>
  <c r="BE26" i="41" s="1"/>
  <c r="BU26" i="41" a="1"/>
  <c r="BU26" i="41" s="1"/>
  <c r="Z26" i="41" a="1"/>
  <c r="Z26" i="41" s="1"/>
  <c r="U26" i="41" a="1"/>
  <c r="U26" i="41" s="1"/>
  <c r="BP26" i="41" a="1"/>
  <c r="BP26" i="41" s="1"/>
  <c r="Q26" i="41" a="1"/>
  <c r="Q26" i="41" s="1"/>
  <c r="BK26" i="41" a="1"/>
  <c r="BK26" i="41" s="1"/>
  <c r="AK26" i="41" a="1"/>
  <c r="AK26" i="41" s="1"/>
  <c r="AH26" i="41" a="1"/>
  <c r="AH26" i="41" s="1"/>
  <c r="W26" i="41" a="1"/>
  <c r="W26" i="41" s="1"/>
  <c r="AP26" i="41" a="1"/>
  <c r="AP26" i="41" s="1"/>
  <c r="AF26" i="41" a="1"/>
  <c r="AF26" i="41" s="1"/>
  <c r="AU26" i="41" a="1"/>
  <c r="AU26" i="41" s="1"/>
  <c r="AV26" i="41" a="1"/>
  <c r="AV26" i="41" s="1"/>
  <c r="AJ26" i="41" a="1"/>
  <c r="AJ26" i="41" s="1"/>
  <c r="BL26" i="41" a="1"/>
  <c r="BL26" i="41" s="1"/>
  <c r="AN26" i="41" a="1"/>
  <c r="AN26" i="41" s="1"/>
  <c r="BD26" i="41" a="1"/>
  <c r="BD26" i="41" s="1"/>
  <c r="AL26" i="41" a="1"/>
  <c r="AL26" i="41" s="1"/>
  <c r="BT26" i="41" a="1"/>
  <c r="BT26" i="41" s="1"/>
  <c r="AS26" i="41" a="1"/>
  <c r="AS26" i="41" s="1"/>
  <c r="T26" i="41" a="1"/>
  <c r="T26" i="41" s="1"/>
  <c r="AC26" i="41" a="1"/>
  <c r="AC26" i="41" s="1"/>
  <c r="AO26" i="41" a="1"/>
  <c r="AO26" i="41" s="1"/>
  <c r="AD26" i="41" a="1"/>
  <c r="AD26" i="41" s="1"/>
  <c r="R26" i="41" a="1"/>
  <c r="R26" i="41" s="1"/>
  <c r="BC26" i="41" a="1"/>
  <c r="BC26" i="41" s="1"/>
  <c r="BN26" i="41" a="1"/>
  <c r="BN26" i="41" s="1"/>
  <c r="P26" i="41" a="1"/>
  <c r="P26" i="41" s="1"/>
  <c r="F26" i="41" a="1"/>
  <c r="F26" i="41" s="1"/>
  <c r="BA26" i="41" a="1"/>
  <c r="BA26" i="41" s="1"/>
  <c r="S26" i="41" a="1"/>
  <c r="S26" i="41" s="1"/>
  <c r="BH26" i="41" a="1"/>
  <c r="BH26" i="41" s="1"/>
  <c r="X26" i="41" a="1"/>
  <c r="X26" i="41" s="1"/>
  <c r="BF26" i="41" a="1"/>
  <c r="BF26" i="41" s="1"/>
  <c r="BV26" i="41" a="1"/>
  <c r="BV26" i="41" s="1"/>
  <c r="AW26" i="41" a="1"/>
  <c r="AW26" i="41" s="1"/>
  <c r="Y26" i="41" a="1"/>
  <c r="Y26" i="41" s="1"/>
  <c r="AT26" i="41" a="1"/>
  <c r="AT26" i="41" s="1"/>
  <c r="BQ26" i="41" a="1"/>
  <c r="BQ26" i="41" s="1"/>
  <c r="AQ26" i="41" a="1"/>
  <c r="AQ26" i="41" s="1"/>
  <c r="AR26" i="41" a="1"/>
  <c r="AR26" i="41" s="1"/>
  <c r="BI26" i="41" a="1"/>
  <c r="BI26" i="41" s="1"/>
  <c r="BB26" i="41" a="1"/>
  <c r="BB26" i="41" s="1"/>
  <c r="AA26" i="41" a="1"/>
  <c r="AA26" i="41" s="1"/>
  <c r="AZ26" i="41" a="1"/>
  <c r="AZ26" i="41" s="1"/>
  <c r="AE26" i="41" a="1"/>
  <c r="AE26" i="41" s="1"/>
  <c r="AY26" i="41" a="1"/>
  <c r="AY26" i="41" s="1"/>
  <c r="AG26" i="41" a="1"/>
  <c r="AG26" i="41" s="1"/>
  <c r="BS26" i="41" a="1"/>
  <c r="BS26" i="41" s="1"/>
  <c r="V5" i="41" a="1"/>
  <c r="V5" i="41" s="1"/>
  <c r="AC5" i="41" a="1"/>
  <c r="AC5" i="41" s="1"/>
  <c r="BQ5" i="41" a="1"/>
  <c r="BQ5" i="41" s="1"/>
  <c r="BN5" i="41" a="1"/>
  <c r="BN5" i="41" s="1"/>
  <c r="BK5" i="41" a="1"/>
  <c r="BK5" i="41" s="1"/>
  <c r="AI5" i="41" a="1"/>
  <c r="AI5" i="41" s="1"/>
  <c r="AS5" i="41" a="1"/>
  <c r="AS5" i="41" s="1"/>
  <c r="AD5" i="41" a="1"/>
  <c r="AD5" i="41" s="1"/>
  <c r="AO5" i="41" a="1"/>
  <c r="AO5" i="41" s="1"/>
  <c r="AY5" i="41" a="1"/>
  <c r="AY5" i="41" s="1"/>
  <c r="BO5" i="41" a="1"/>
  <c r="BO5" i="41" s="1"/>
  <c r="AE5" i="41" a="1"/>
  <c r="AE5" i="41" s="1"/>
  <c r="AW5" i="41" a="1"/>
  <c r="AW5" i="41" s="1"/>
  <c r="AF5" i="41" a="1"/>
  <c r="AF5" i="41" s="1"/>
  <c r="AT5" i="41" a="1"/>
  <c r="AT5" i="41" s="1"/>
  <c r="BV5" i="41" a="1"/>
  <c r="BV5" i="41" s="1"/>
  <c r="AR5" i="41" a="1"/>
  <c r="AR5" i="41" s="1"/>
  <c r="BU5" i="41" a="1"/>
  <c r="BU5" i="41" s="1"/>
  <c r="X5" i="41" a="1"/>
  <c r="X5" i="41" s="1"/>
  <c r="U5" i="41" a="1"/>
  <c r="U5" i="41" s="1"/>
  <c r="AV5" i="41" a="1"/>
  <c r="AV5" i="41" s="1"/>
  <c r="BT5" i="41" a="1"/>
  <c r="BT5" i="41" s="1"/>
  <c r="Z5" i="41" a="1"/>
  <c r="Z5" i="41" s="1"/>
  <c r="BB5" i="41" a="1"/>
  <c r="BB5" i="41" s="1"/>
  <c r="G5" i="41" a="1"/>
  <c r="G5" i="41" s="1"/>
  <c r="BE5" i="41" a="1"/>
  <c r="BE5" i="41" s="1"/>
  <c r="BR5" i="41" a="1"/>
  <c r="BR5" i="41" s="1"/>
  <c r="BL5" i="41" a="1"/>
  <c r="BL5" i="41" s="1"/>
  <c r="AU5" i="41" a="1"/>
  <c r="AU5" i="41" s="1"/>
  <c r="BC5" i="41" a="1"/>
  <c r="BC5" i="41" s="1"/>
  <c r="BI5" i="41" a="1"/>
  <c r="BI5" i="41" s="1"/>
  <c r="AP5" i="41" a="1"/>
  <c r="AP5" i="41" s="1"/>
  <c r="AX5" i="41" a="1"/>
  <c r="AX5" i="41" s="1"/>
  <c r="Y5" i="41" a="1"/>
  <c r="Y5" i="41" s="1"/>
  <c r="BH5" i="41" a="1"/>
  <c r="BH5" i="41" s="1"/>
  <c r="AJ5" i="41" a="1"/>
  <c r="AJ5" i="41" s="1"/>
  <c r="S5" i="41" a="1"/>
  <c r="S5" i="41" s="1"/>
  <c r="G54" i="40" s="1" a="1"/>
  <c r="G54" i="40" s="1"/>
  <c r="G55" i="40" s="1"/>
  <c r="G56" i="40" s="1"/>
  <c r="G57" i="40" s="1"/>
  <c r="G58" i="40" s="1"/>
  <c r="G59" i="40" s="1"/>
  <c r="G60" i="40" s="1"/>
  <c r="G61" i="40" s="1"/>
  <c r="G62" i="40" s="1"/>
  <c r="G63" i="40" s="1"/>
  <c r="G64" i="40" s="1"/>
  <c r="G65" i="40" s="1"/>
  <c r="G66" i="40" s="1"/>
  <c r="G67" i="40" s="1"/>
  <c r="G68" i="40" s="1"/>
  <c r="G69" i="40" s="1"/>
  <c r="G70" i="40" s="1"/>
  <c r="G71" i="40" s="1"/>
  <c r="G72" i="40" s="1"/>
  <c r="G73" i="40" s="1"/>
  <c r="G74" i="40" s="1"/>
  <c r="G75" i="40" s="1"/>
  <c r="G76" i="40" s="1"/>
  <c r="G77" i="40" s="1"/>
  <c r="G78" i="40" s="1"/>
  <c r="G79" i="40" s="1"/>
  <c r="G80" i="40" s="1"/>
  <c r="G81" i="40" s="1"/>
  <c r="G82" i="40" s="1"/>
  <c r="G83" i="40" s="1"/>
  <c r="G84" i="40" s="1"/>
  <c r="G85" i="40" s="1"/>
  <c r="G86" i="40" s="1"/>
  <c r="G87" i="40" s="1"/>
  <c r="G88" i="40" s="1"/>
  <c r="G89" i="40" s="1"/>
  <c r="G90" i="40" s="1"/>
  <c r="G91" i="40" s="1"/>
  <c r="G92" i="40" s="1"/>
  <c r="G93" i="40" s="1"/>
  <c r="G94" i="40" s="1"/>
  <c r="G95" i="40" s="1"/>
  <c r="G96" i="40" s="1"/>
  <c r="G97" i="40" s="1"/>
  <c r="G98" i="40" s="1"/>
  <c r="G99" i="40" s="1"/>
  <c r="G100" i="40" s="1"/>
  <c r="G101" i="40" s="1"/>
  <c r="G102" i="40" s="1"/>
  <c r="G103" i="40" s="1"/>
  <c r="G104" i="40" s="1"/>
  <c r="P5" i="41" a="1"/>
  <c r="P5" i="41" s="1"/>
  <c r="D54" i="40" s="1" a="1"/>
  <c r="D54" i="40" s="1"/>
  <c r="D55" i="40" s="1"/>
  <c r="D56" i="40" s="1"/>
  <c r="D57" i="40" s="1"/>
  <c r="D58" i="40" s="1"/>
  <c r="D59" i="40" s="1"/>
  <c r="D60" i="40" s="1"/>
  <c r="D61" i="40" s="1"/>
  <c r="D62" i="40" s="1"/>
  <c r="D63" i="40" s="1"/>
  <c r="D64" i="40" s="1"/>
  <c r="D65" i="40" s="1"/>
  <c r="D66" i="40" s="1"/>
  <c r="D67" i="40" s="1"/>
  <c r="D68" i="40" s="1"/>
  <c r="D69" i="40" s="1"/>
  <c r="D70" i="40" s="1"/>
  <c r="D71" i="40" s="1"/>
  <c r="D72" i="40" s="1"/>
  <c r="D73" i="40" s="1"/>
  <c r="D74" i="40" s="1"/>
  <c r="D75" i="40" s="1"/>
  <c r="D76" i="40" s="1"/>
  <c r="D77" i="40" s="1"/>
  <c r="D78" i="40" s="1"/>
  <c r="D79" i="40" s="1"/>
  <c r="D80" i="40" s="1"/>
  <c r="D81" i="40" s="1"/>
  <c r="D82" i="40" s="1"/>
  <c r="D83" i="40" s="1"/>
  <c r="D84" i="40" s="1"/>
  <c r="D85" i="40" s="1"/>
  <c r="D86" i="40" s="1"/>
  <c r="D87" i="40" s="1"/>
  <c r="D88" i="40" s="1"/>
  <c r="D89" i="40" s="1"/>
  <c r="D90" i="40" s="1"/>
  <c r="D91" i="40" s="1"/>
  <c r="D92" i="40" s="1"/>
  <c r="D93" i="40" s="1"/>
  <c r="D94" i="40" s="1"/>
  <c r="D95" i="40" s="1"/>
  <c r="D96" i="40" s="1"/>
  <c r="D97" i="40" s="1"/>
  <c r="D98" i="40" s="1"/>
  <c r="D99" i="40" s="1"/>
  <c r="D100" i="40" s="1"/>
  <c r="D101" i="40" s="1"/>
  <c r="D102" i="40" s="1"/>
  <c r="D103" i="40" s="1"/>
  <c r="D104" i="40" s="1"/>
  <c r="BP5" i="41" a="1"/>
  <c r="BP5" i="41" s="1"/>
  <c r="Q5" i="41" a="1"/>
  <c r="Q5" i="41" s="1"/>
  <c r="E54" i="40" s="1" a="1"/>
  <c r="E54" i="40" s="1"/>
  <c r="E55" i="40" s="1"/>
  <c r="E56" i="40" s="1"/>
  <c r="E57" i="40" s="1"/>
  <c r="E58" i="40" s="1"/>
  <c r="E59" i="40" s="1"/>
  <c r="E60" i="40" s="1"/>
  <c r="E61" i="40" s="1"/>
  <c r="E62" i="40" s="1"/>
  <c r="E63" i="40" s="1"/>
  <c r="E64" i="40" s="1"/>
  <c r="E65" i="40" s="1"/>
  <c r="E66" i="40" s="1"/>
  <c r="E67" i="40" s="1"/>
  <c r="E68" i="40" s="1"/>
  <c r="E69" i="40" s="1"/>
  <c r="E70" i="40" s="1"/>
  <c r="E71" i="40" s="1"/>
  <c r="E72" i="40" s="1"/>
  <c r="E73" i="40" s="1"/>
  <c r="E74" i="40" s="1"/>
  <c r="E75" i="40" s="1"/>
  <c r="E76" i="40" s="1"/>
  <c r="E77" i="40" s="1"/>
  <c r="E78" i="40" s="1"/>
  <c r="E79" i="40" s="1"/>
  <c r="E80" i="40" s="1"/>
  <c r="E81" i="40" s="1"/>
  <c r="E82" i="40" s="1"/>
  <c r="E83" i="40" s="1"/>
  <c r="E84" i="40" s="1"/>
  <c r="E85" i="40" s="1"/>
  <c r="E86" i="40" s="1"/>
  <c r="E87" i="40" s="1"/>
  <c r="E88" i="40" s="1"/>
  <c r="E89" i="40" s="1"/>
  <c r="E90" i="40" s="1"/>
  <c r="E91" i="40" s="1"/>
  <c r="E92" i="40" s="1"/>
  <c r="E93" i="40" s="1"/>
  <c r="E94" i="40" s="1"/>
  <c r="E95" i="40" s="1"/>
  <c r="E96" i="40" s="1"/>
  <c r="E97" i="40" s="1"/>
  <c r="E98" i="40" s="1"/>
  <c r="E99" i="40" s="1"/>
  <c r="E100" i="40" s="1"/>
  <c r="E101" i="40" s="1"/>
  <c r="E102" i="40" s="1"/>
  <c r="E103" i="40" s="1"/>
  <c r="E104" i="40" s="1"/>
  <c r="AQ5" i="41" a="1"/>
  <c r="AQ5" i="41" s="1"/>
  <c r="T5" i="41" a="1"/>
  <c r="T5" i="41" s="1"/>
  <c r="AZ5" i="41" a="1"/>
  <c r="AZ5" i="41" s="1"/>
  <c r="BD5" i="41" a="1"/>
  <c r="BD5" i="41" s="1"/>
  <c r="F5" i="41" a="1"/>
  <c r="F5" i="41" s="1"/>
  <c r="AL5" i="41" a="1"/>
  <c r="AL5" i="41" s="1"/>
  <c r="AA5" i="41" a="1"/>
  <c r="AA5" i="41" s="1"/>
  <c r="BG5" i="41" a="1"/>
  <c r="BG5" i="41" s="1"/>
  <c r="AN5" i="41" a="1"/>
  <c r="AN5" i="41" s="1"/>
  <c r="BM5" i="41" a="1"/>
  <c r="BM5" i="41" s="1"/>
  <c r="BA5" i="41" a="1"/>
  <c r="BA5" i="41" s="1"/>
  <c r="AG5" i="41" a="1"/>
  <c r="AG5" i="41" s="1"/>
  <c r="BJ5" i="41" a="1"/>
  <c r="BJ5" i="41" s="1"/>
  <c r="AM5" i="41" a="1"/>
  <c r="AM5" i="41" s="1"/>
  <c r="BF5" i="41" a="1"/>
  <c r="BF5" i="41" s="1"/>
  <c r="AK5" i="41" a="1"/>
  <c r="AK5" i="41" s="1"/>
  <c r="R5" i="41" a="1"/>
  <c r="R5" i="41" s="1"/>
  <c r="F54" i="40" s="1" a="1"/>
  <c r="F54" i="40" s="1"/>
  <c r="F55" i="40" s="1"/>
  <c r="F56" i="40" s="1"/>
  <c r="F57" i="40" s="1"/>
  <c r="F58" i="40" s="1"/>
  <c r="F59" i="40" s="1"/>
  <c r="F60" i="40" s="1"/>
  <c r="F61" i="40" s="1"/>
  <c r="F62" i="40" s="1"/>
  <c r="F63" i="40" s="1"/>
  <c r="F64" i="40" s="1"/>
  <c r="F65" i="40" s="1"/>
  <c r="F66" i="40" s="1"/>
  <c r="F67" i="40" s="1"/>
  <c r="F68" i="40" s="1"/>
  <c r="F69" i="40" s="1"/>
  <c r="F70" i="40" s="1"/>
  <c r="F71" i="40" s="1"/>
  <c r="F72" i="40" s="1"/>
  <c r="F73" i="40" s="1"/>
  <c r="F74" i="40" s="1"/>
  <c r="F75" i="40" s="1"/>
  <c r="F76" i="40" s="1"/>
  <c r="F77" i="40" s="1"/>
  <c r="F78" i="40" s="1"/>
  <c r="F79" i="40" s="1"/>
  <c r="F80" i="40" s="1"/>
  <c r="F81" i="40" s="1"/>
  <c r="F82" i="40" s="1"/>
  <c r="F83" i="40" s="1"/>
  <c r="F84" i="40" s="1"/>
  <c r="F85" i="40" s="1"/>
  <c r="F86" i="40" s="1"/>
  <c r="F87" i="40" s="1"/>
  <c r="F88" i="40" s="1"/>
  <c r="F89" i="40" s="1"/>
  <c r="F90" i="40" s="1"/>
  <c r="F91" i="40" s="1"/>
  <c r="F92" i="40" s="1"/>
  <c r="F93" i="40" s="1"/>
  <c r="F94" i="40" s="1"/>
  <c r="F95" i="40" s="1"/>
  <c r="F96" i="40" s="1"/>
  <c r="F97" i="40" s="1"/>
  <c r="F98" i="40" s="1"/>
  <c r="F99" i="40" s="1"/>
  <c r="F100" i="40" s="1"/>
  <c r="F101" i="40" s="1"/>
  <c r="F102" i="40" s="1"/>
  <c r="F103" i="40" s="1"/>
  <c r="F104" i="40" s="1"/>
  <c r="AB5" i="41" a="1"/>
  <c r="AB5" i="41" s="1"/>
  <c r="W5" i="41" a="1"/>
  <c r="W5" i="41" s="1"/>
  <c r="AH5" i="41" a="1"/>
  <c r="AH5" i="41" s="1"/>
  <c r="BS5" i="41" a="1"/>
  <c r="BS5" i="41" s="1"/>
  <c r="CF5" i="37" a="1"/>
  <c r="CF5" i="37" s="1"/>
  <c r="BJ5" i="37" a="1"/>
  <c r="BJ5" i="37" s="1"/>
  <c r="BG5" i="37" a="1"/>
  <c r="BG5" i="37" s="1"/>
  <c r="BC5" i="37" a="1"/>
  <c r="BC5" i="37" s="1"/>
  <c r="X5" i="37" a="1"/>
  <c r="X5" i="37" s="1"/>
  <c r="CE5" i="37" a="1"/>
  <c r="CE5" i="37" s="1"/>
  <c r="AQ5" i="37" a="1"/>
  <c r="AQ5" i="37" s="1"/>
  <c r="AP5" i="37" a="1"/>
  <c r="AP5" i="37" s="1"/>
  <c r="CC5" i="37" a="1"/>
  <c r="CC5" i="37" s="1"/>
  <c r="BR5" i="37" a="1"/>
  <c r="BR5" i="37" s="1"/>
  <c r="BI5" i="37" a="1"/>
  <c r="BI5" i="37" s="1"/>
  <c r="AU5" i="37" a="1"/>
  <c r="AU5" i="37" s="1"/>
  <c r="AT5" i="37" a="1"/>
  <c r="AT5" i="37" s="1"/>
  <c r="AC5" i="37" a="1"/>
  <c r="AC5" i="37" s="1"/>
  <c r="CB5" i="37" a="1"/>
  <c r="CB5" i="37" s="1"/>
  <c r="BM5" i="37" a="1"/>
  <c r="BM5" i="37" s="1"/>
  <c r="BU5" i="37" a="1"/>
  <c r="BU5" i="37" s="1"/>
  <c r="CH5" i="37" a="1"/>
  <c r="CH5" i="37" s="1"/>
  <c r="BE5" i="37" a="1"/>
  <c r="BE5" i="37" s="1"/>
  <c r="BW5" i="37" a="1"/>
  <c r="BW5" i="37" s="1"/>
  <c r="AV5" i="37" a="1"/>
  <c r="AV5" i="37" s="1"/>
  <c r="BS5" i="37" a="1"/>
  <c r="BS5" i="37" s="1"/>
  <c r="AN5" i="37" a="1"/>
  <c r="AN5" i="37" s="1"/>
  <c r="AI5" i="37" a="1"/>
  <c r="AI5" i="37" s="1"/>
  <c r="CD5" i="37" a="1"/>
  <c r="CD5" i="37" s="1"/>
  <c r="Y5" i="37" a="1"/>
  <c r="Y5" i="37" s="1"/>
  <c r="AE5" i="37" a="1"/>
  <c r="AE5" i="37" s="1"/>
  <c r="AA5" i="37" a="1"/>
  <c r="AA5" i="37" s="1"/>
  <c r="AR5" i="37" a="1"/>
  <c r="AR5" i="37" s="1"/>
  <c r="AL5" i="37" a="1"/>
  <c r="AL5" i="37" s="1"/>
  <c r="BD5" i="37" a="1"/>
  <c r="BD5" i="37" s="1"/>
  <c r="BY5" i="37" a="1"/>
  <c r="BY5" i="37" s="1"/>
  <c r="AK5" i="37" a="1"/>
  <c r="AK5" i="37" s="1"/>
  <c r="AX5" i="37" a="1"/>
  <c r="AX5" i="37" s="1"/>
  <c r="Z5" i="37" a="1"/>
  <c r="Z5" i="37" s="1"/>
  <c r="U5" i="37" a="1"/>
  <c r="U5" i="37" s="1"/>
  <c r="BN5" i="37" a="1"/>
  <c r="BN5" i="37" s="1"/>
  <c r="BK5" i="37" a="1"/>
  <c r="BK5" i="37" s="1"/>
  <c r="BP5" i="37" a="1"/>
  <c r="BP5" i="37" s="1"/>
  <c r="BL5" i="37" a="1"/>
  <c r="BL5" i="37" s="1"/>
  <c r="AW5" i="37" a="1"/>
  <c r="AW5" i="37" s="1"/>
  <c r="BZ5" i="37" a="1"/>
  <c r="BZ5" i="37" s="1"/>
  <c r="BX5" i="37" a="1"/>
  <c r="BX5" i="37" s="1"/>
  <c r="AG5" i="37" a="1"/>
  <c r="AG5" i="37" s="1"/>
  <c r="CA5" i="37" a="1"/>
  <c r="CA5" i="37" s="1"/>
  <c r="BV5" i="37" a="1"/>
  <c r="BV5" i="37" s="1"/>
  <c r="BF5" i="37" a="1"/>
  <c r="BF5" i="37" s="1"/>
  <c r="AH5" i="37" a="1"/>
  <c r="AH5" i="37" s="1"/>
  <c r="AZ5" i="37" a="1"/>
  <c r="AZ5" i="37" s="1"/>
  <c r="BO5" i="37" a="1"/>
  <c r="BO5" i="37" s="1"/>
  <c r="AD5" i="37" a="1"/>
  <c r="AD5" i="37" s="1"/>
  <c r="AJ5" i="37" a="1"/>
  <c r="AJ5" i="37" s="1"/>
  <c r="R5" i="37" a="1"/>
  <c r="R5" i="37" s="1"/>
  <c r="CG5" i="37" a="1"/>
  <c r="CG5" i="37" s="1"/>
  <c r="BB5" i="37" a="1"/>
  <c r="BB5" i="37" s="1"/>
  <c r="AO5" i="37" a="1"/>
  <c r="AO5" i="37" s="1"/>
  <c r="H7" i="38"/>
  <c r="S5" i="37" a="1"/>
  <c r="S5" i="37" s="1"/>
  <c r="I7" i="38" s="1"/>
  <c r="V5" i="37" a="1"/>
  <c r="V5" i="37" s="1"/>
  <c r="T5" i="37" a="1"/>
  <c r="T5" i="37" s="1"/>
  <c r="BA5" i="37" a="1"/>
  <c r="BA5" i="37" s="1"/>
  <c r="AY5" i="37" a="1"/>
  <c r="AY5" i="37" s="1"/>
  <c r="BT5" i="37" a="1"/>
  <c r="BT5" i="37" s="1"/>
  <c r="BQ5" i="37" a="1"/>
  <c r="BQ5" i="37" s="1"/>
  <c r="AB5" i="37" a="1"/>
  <c r="AB5" i="37" s="1"/>
  <c r="BH5" i="37" a="1"/>
  <c r="BH5" i="37" s="1"/>
  <c r="AF5" i="37" a="1"/>
  <c r="AF5" i="37" s="1"/>
  <c r="W5" i="37" a="1"/>
  <c r="W5" i="37" s="1"/>
  <c r="AM5" i="37" a="1"/>
  <c r="AM5" i="37" s="1"/>
  <c r="AS5" i="37" a="1"/>
  <c r="AS5" i="37" s="1"/>
  <c r="AR20" i="37" a="1"/>
  <c r="AR20" i="37" s="1"/>
  <c r="BW20" i="37" a="1"/>
  <c r="BW20" i="37" s="1"/>
  <c r="BF20" i="37" a="1"/>
  <c r="BF20" i="37" s="1"/>
  <c r="BM20" i="37" a="1"/>
  <c r="BM20" i="37" s="1"/>
  <c r="AX20" i="37" a="1"/>
  <c r="AX20" i="37" s="1"/>
  <c r="AP20" i="37" a="1"/>
  <c r="AP20" i="37" s="1"/>
  <c r="U20" i="37" a="1"/>
  <c r="U20" i="37" s="1"/>
  <c r="CH20" i="37" a="1"/>
  <c r="CH20" i="37" s="1"/>
  <c r="BJ20" i="37" a="1"/>
  <c r="BJ20" i="37" s="1"/>
  <c r="W20" i="37" a="1"/>
  <c r="W20" i="37" s="1"/>
  <c r="AA20" i="37" a="1"/>
  <c r="AA20" i="37" s="1"/>
  <c r="AG20" i="37" a="1"/>
  <c r="AG20" i="37" s="1"/>
  <c r="BA20" i="37" a="1"/>
  <c r="BA20" i="37" s="1"/>
  <c r="AW20" i="37" a="1"/>
  <c r="AW20" i="37" s="1"/>
  <c r="BH20" i="37" a="1"/>
  <c r="BH20" i="37" s="1"/>
  <c r="BV20" i="37" a="1"/>
  <c r="BV20" i="37" s="1"/>
  <c r="Y20" i="37" a="1"/>
  <c r="Y20" i="37" s="1"/>
  <c r="BZ20" i="37" a="1"/>
  <c r="BZ20" i="37" s="1"/>
  <c r="AE20" i="37" a="1"/>
  <c r="AE20" i="37" s="1"/>
  <c r="AH20" i="37" a="1"/>
  <c r="AH20" i="37" s="1"/>
  <c r="S20" i="37" a="1"/>
  <c r="S20" i="37" s="1"/>
  <c r="AZ20" i="37" a="1"/>
  <c r="AZ20" i="37" s="1"/>
  <c r="I22" i="38"/>
  <c r="BS20" i="37" a="1"/>
  <c r="BS20" i="37" s="1"/>
  <c r="BX20" i="37" a="1"/>
  <c r="BX20" i="37" s="1"/>
  <c r="CF20" i="37" a="1"/>
  <c r="CF20" i="37" s="1"/>
  <c r="BQ20" i="37" a="1"/>
  <c r="BQ20" i="37" s="1"/>
  <c r="AK20" i="37" a="1"/>
  <c r="AK20" i="37" s="1"/>
  <c r="BU20" i="37" a="1"/>
  <c r="BU20" i="37" s="1"/>
  <c r="CG20" i="37" a="1"/>
  <c r="CG20" i="37" s="1"/>
  <c r="AO20" i="37" a="1"/>
  <c r="AO20" i="37" s="1"/>
  <c r="R20" i="37" a="1"/>
  <c r="R20" i="37" s="1"/>
  <c r="BL20" i="37" a="1"/>
  <c r="BL20" i="37" s="1"/>
  <c r="CE20" i="37" a="1"/>
  <c r="CE20" i="37" s="1"/>
  <c r="AL20" i="37" a="1"/>
  <c r="AL20" i="37" s="1"/>
  <c r="AI20" i="37" a="1"/>
  <c r="AI20" i="37" s="1"/>
  <c r="BP20" i="37" a="1"/>
  <c r="BP20" i="37" s="1"/>
  <c r="AC20" i="37" a="1"/>
  <c r="AC20" i="37" s="1"/>
  <c r="AV20" i="37" a="1"/>
  <c r="AV20" i="37" s="1"/>
  <c r="BK20" i="37" a="1"/>
  <c r="BK20" i="37" s="1"/>
  <c r="AT20" i="37" a="1"/>
  <c r="AT20" i="37" s="1"/>
  <c r="Z20" i="37" a="1"/>
  <c r="Z20" i="37" s="1"/>
  <c r="BR20" i="37" a="1"/>
  <c r="BR20" i="37" s="1"/>
  <c r="BC20" i="37" a="1"/>
  <c r="BC20" i="37" s="1"/>
  <c r="AU20" i="37" a="1"/>
  <c r="AU20" i="37" s="1"/>
  <c r="BG20" i="37" a="1"/>
  <c r="BG20" i="37" s="1"/>
  <c r="AM20" i="37" a="1"/>
  <c r="AM20" i="37" s="1"/>
  <c r="X20" i="37" a="1"/>
  <c r="X20" i="37" s="1"/>
  <c r="H22" i="38"/>
  <c r="BI20" i="37" a="1"/>
  <c r="BI20" i="37" s="1"/>
  <c r="CA20" i="37" a="1"/>
  <c r="CA20" i="37" s="1"/>
  <c r="BO20" i="37" a="1"/>
  <c r="BO20" i="37" s="1"/>
  <c r="AJ20" i="37" a="1"/>
  <c r="AJ20" i="37" s="1"/>
  <c r="BY20" i="37" a="1"/>
  <c r="BY20" i="37" s="1"/>
  <c r="AN20" i="37" a="1"/>
  <c r="AN20" i="37" s="1"/>
  <c r="V20" i="37" a="1"/>
  <c r="V20" i="37" s="1"/>
  <c r="BD20" i="37" a="1"/>
  <c r="BD20" i="37" s="1"/>
  <c r="BE20" i="37" a="1"/>
  <c r="BE20" i="37" s="1"/>
  <c r="CD20" i="37" a="1"/>
  <c r="CD20" i="37" s="1"/>
  <c r="AQ20" i="37" a="1"/>
  <c r="AQ20" i="37" s="1"/>
  <c r="BT20" i="37" a="1"/>
  <c r="BT20" i="37" s="1"/>
  <c r="T20" i="37" a="1"/>
  <c r="T20" i="37" s="1"/>
  <c r="AD20" i="37" a="1"/>
  <c r="AD20" i="37" s="1"/>
  <c r="AF20" i="37" a="1"/>
  <c r="AF20" i="37" s="1"/>
  <c r="CC20" i="37" a="1"/>
  <c r="CC20" i="37" s="1"/>
  <c r="AB20" i="37" a="1"/>
  <c r="AB20" i="37" s="1"/>
  <c r="AS20" i="37" a="1"/>
  <c r="AS20" i="37" s="1"/>
  <c r="BB20" i="37" a="1"/>
  <c r="BB20" i="37" s="1"/>
  <c r="CB20" i="37" a="1"/>
  <c r="CB20" i="37" s="1"/>
  <c r="AY20" i="37" a="1"/>
  <c r="AY20" i="37" s="1"/>
  <c r="BN20" i="37" a="1"/>
  <c r="BN20" i="37" s="1"/>
  <c r="AO4" i="37" a="1"/>
  <c r="AO4" i="37" s="1"/>
  <c r="X4" i="37" a="1"/>
  <c r="X4" i="37" s="1"/>
  <c r="BR4" i="37" a="1"/>
  <c r="BR4" i="37" s="1"/>
  <c r="BL4" i="37" a="1"/>
  <c r="BL4" i="37" s="1"/>
  <c r="BJ4" i="37" a="1"/>
  <c r="BJ4" i="37" s="1"/>
  <c r="AD4" i="37" a="1"/>
  <c r="AD4" i="37" s="1"/>
  <c r="AQ4" i="37" a="1"/>
  <c r="AQ4" i="37" s="1"/>
  <c r="AG4" i="37" a="1"/>
  <c r="AG4" i="37" s="1"/>
  <c r="BU4" i="37" a="1"/>
  <c r="BU4" i="37" s="1"/>
  <c r="CB4" i="37" a="1"/>
  <c r="CB4" i="37" s="1"/>
  <c r="AI4" i="37" a="1"/>
  <c r="AI4" i="37" s="1"/>
  <c r="AF4" i="37" a="1"/>
  <c r="AF4" i="37" s="1"/>
  <c r="BF4" i="37" a="1"/>
  <c r="BF4" i="37" s="1"/>
  <c r="AJ4" i="37" a="1"/>
  <c r="AJ4" i="37" s="1"/>
  <c r="S4" i="37" a="1"/>
  <c r="S4" i="37" s="1"/>
  <c r="I6" i="38" s="1"/>
  <c r="BW4" i="37" a="1"/>
  <c r="BW4" i="37" s="1"/>
  <c r="BE4" i="37" a="1"/>
  <c r="BE4" i="37" s="1"/>
  <c r="AE4" i="37" a="1"/>
  <c r="AE4" i="37" s="1"/>
  <c r="BK4" i="37" a="1"/>
  <c r="BK4" i="37" s="1"/>
  <c r="AV4" i="37" a="1"/>
  <c r="AV4" i="37" s="1"/>
  <c r="BD4" i="37" a="1"/>
  <c r="BD4" i="37" s="1"/>
  <c r="AP4" i="37" a="1"/>
  <c r="AP4" i="37" s="1"/>
  <c r="BQ4" i="37" a="1"/>
  <c r="BQ4" i="37" s="1"/>
  <c r="CG4" i="37" a="1"/>
  <c r="CG4" i="37" s="1"/>
  <c r="AZ4" i="37" a="1"/>
  <c r="AZ4" i="37" s="1"/>
  <c r="AX4" i="37" a="1"/>
  <c r="AX4" i="37" s="1"/>
  <c r="BA4" i="37" a="1"/>
  <c r="BA4" i="37" s="1"/>
  <c r="BX4" i="37" a="1"/>
  <c r="BX4" i="37" s="1"/>
  <c r="AR4" i="37" a="1"/>
  <c r="AR4" i="37" s="1"/>
  <c r="BY4" i="37" a="1"/>
  <c r="BY4" i="37" s="1"/>
  <c r="BZ4" i="37" a="1"/>
  <c r="BZ4" i="37" s="1"/>
  <c r="AB4" i="37" a="1"/>
  <c r="AB4" i="37" s="1"/>
  <c r="AC4" i="37" a="1"/>
  <c r="AC4" i="37" s="1"/>
  <c r="BV4" i="37" a="1"/>
  <c r="BV4" i="37" s="1"/>
  <c r="AW4" i="37" a="1"/>
  <c r="AW4" i="37" s="1"/>
  <c r="AY4" i="37" a="1"/>
  <c r="AY4" i="37" s="1"/>
  <c r="BO4" i="37" a="1"/>
  <c r="BO4" i="37" s="1"/>
  <c r="CD4" i="37" a="1"/>
  <c r="CD4" i="37" s="1"/>
  <c r="W4" i="37" a="1"/>
  <c r="W4" i="37" s="1"/>
  <c r="AK4" i="37" a="1"/>
  <c r="AK4" i="37" s="1"/>
  <c r="BN4" i="37" a="1"/>
  <c r="BN4" i="37" s="1"/>
  <c r="BP4" i="37" a="1"/>
  <c r="BP4" i="37" s="1"/>
  <c r="CF4" i="37" a="1"/>
  <c r="CF4" i="37" s="1"/>
  <c r="BG4" i="37" a="1"/>
  <c r="BG4" i="37" s="1"/>
  <c r="BM4" i="37" a="1"/>
  <c r="BM4" i="37" s="1"/>
  <c r="AN4" i="37" a="1"/>
  <c r="AN4" i="37" s="1"/>
  <c r="BT4" i="37" a="1"/>
  <c r="BT4" i="37" s="1"/>
  <c r="AL4" i="37" a="1"/>
  <c r="AL4" i="37" s="1"/>
  <c r="V4" i="37" a="1"/>
  <c r="V4" i="37" s="1"/>
  <c r="R4" i="37" a="1"/>
  <c r="R4" i="37" s="1"/>
  <c r="H6" i="38" s="1"/>
  <c r="AT4" i="37" a="1"/>
  <c r="AT4" i="37" s="1"/>
  <c r="CA4" i="37" a="1"/>
  <c r="CA4" i="37" s="1"/>
  <c r="Z4" i="37" a="1"/>
  <c r="Z4" i="37" s="1"/>
  <c r="AA4" i="37" a="1"/>
  <c r="AA4" i="37" s="1"/>
  <c r="Y4" i="37" a="1"/>
  <c r="Y4" i="37" s="1"/>
  <c r="CE4" i="37" a="1"/>
  <c r="CE4" i="37" s="1"/>
  <c r="BH4" i="37" a="1"/>
  <c r="BH4" i="37" s="1"/>
  <c r="CH4" i="37" a="1"/>
  <c r="CH4" i="37" s="1"/>
  <c r="T4" i="37" a="1"/>
  <c r="T4" i="37" s="1"/>
  <c r="AS4" i="37" a="1"/>
  <c r="AS4" i="37" s="1"/>
  <c r="U4" i="37" a="1"/>
  <c r="U4" i="37" s="1"/>
  <c r="AH4" i="37" a="1"/>
  <c r="AH4" i="37" s="1"/>
  <c r="BC4" i="37" a="1"/>
  <c r="BC4" i="37" s="1"/>
  <c r="CC4" i="37" a="1"/>
  <c r="CC4" i="37" s="1"/>
  <c r="BB4" i="37" a="1"/>
  <c r="BB4" i="37" s="1"/>
  <c r="BS4" i="37" a="1"/>
  <c r="BS4" i="37" s="1"/>
  <c r="BI4" i="37" a="1"/>
  <c r="BI4" i="37" s="1"/>
  <c r="AU4" i="37" a="1"/>
  <c r="AU4" i="37" s="1"/>
  <c r="AM4" i="37" a="1"/>
  <c r="AM4" i="37" s="1"/>
  <c r="BD28" i="41" a="1"/>
  <c r="BD28" i="41" s="1"/>
  <c r="AV28" i="41" a="1"/>
  <c r="AV28" i="41" s="1"/>
  <c r="AS28" i="41" a="1"/>
  <c r="AS28" i="41" s="1"/>
  <c r="BO28" i="41" a="1"/>
  <c r="BO28" i="41" s="1"/>
  <c r="AH28" i="41" a="1"/>
  <c r="AH28" i="41" s="1"/>
  <c r="Z28" i="41" a="1"/>
  <c r="Z28" i="41" s="1"/>
  <c r="T28" i="41" a="1"/>
  <c r="T28" i="41" s="1"/>
  <c r="BE28" i="41" a="1"/>
  <c r="BE28" i="41" s="1"/>
  <c r="BU28" i="41" a="1"/>
  <c r="BU28" i="41" s="1"/>
  <c r="AG28" i="41" a="1"/>
  <c r="AG28" i="41" s="1"/>
  <c r="AN28" i="41" a="1"/>
  <c r="AN28" i="41" s="1"/>
  <c r="Y28" i="41" a="1"/>
  <c r="Y28" i="41" s="1"/>
  <c r="BG28" i="41" a="1"/>
  <c r="BG28" i="41" s="1"/>
  <c r="Q28" i="41" a="1"/>
  <c r="Q28" i="41" s="1"/>
  <c r="AR28" i="41" a="1"/>
  <c r="AR28" i="41" s="1"/>
  <c r="AO28" i="41" a="1"/>
  <c r="AO28" i="41" s="1"/>
  <c r="AU28" i="41" a="1"/>
  <c r="AU28" i="41" s="1"/>
  <c r="AX28" i="41" a="1"/>
  <c r="AX28" i="41" s="1"/>
  <c r="BC28" i="41" a="1"/>
  <c r="BC28" i="41" s="1"/>
  <c r="BT28" i="41" a="1"/>
  <c r="BT28" i="41" s="1"/>
  <c r="BV28" i="41" a="1"/>
  <c r="BV28" i="41" s="1"/>
  <c r="BH28" i="41" a="1"/>
  <c r="BH28" i="41" s="1"/>
  <c r="AA28" i="41" a="1"/>
  <c r="AA28" i="41" s="1"/>
  <c r="BB28" i="41" a="1"/>
  <c r="BB28" i="41" s="1"/>
  <c r="AW28" i="41" a="1"/>
  <c r="AW28" i="41" s="1"/>
  <c r="AC28" i="41" a="1"/>
  <c r="AC28" i="41" s="1"/>
  <c r="BQ28" i="41" a="1"/>
  <c r="BQ28" i="41" s="1"/>
  <c r="AZ28" i="41" a="1"/>
  <c r="AZ28" i="41" s="1"/>
  <c r="W28" i="41" a="1"/>
  <c r="W28" i="41" s="1"/>
  <c r="BJ28" i="41" a="1"/>
  <c r="BJ28" i="41" s="1"/>
  <c r="R28" i="41" a="1"/>
  <c r="R28" i="41" s="1"/>
  <c r="AM28" i="41" a="1"/>
  <c r="AM28" i="41" s="1"/>
  <c r="AF28" i="41" a="1"/>
  <c r="AF28" i="41" s="1"/>
  <c r="BM28" i="41" a="1"/>
  <c r="BM28" i="41" s="1"/>
  <c r="AQ28" i="41" a="1"/>
  <c r="AQ28" i="41" s="1"/>
  <c r="P28" i="41" a="1"/>
  <c r="P28" i="41" s="1"/>
  <c r="AL28" i="41" a="1"/>
  <c r="AL28" i="41" s="1"/>
  <c r="X28" i="41" a="1"/>
  <c r="X28" i="41" s="1"/>
  <c r="BS28" i="41" a="1"/>
  <c r="BS28" i="41" s="1"/>
  <c r="BI28" i="41" a="1"/>
  <c r="BI28" i="41" s="1"/>
  <c r="AD28" i="41" a="1"/>
  <c r="AD28" i="41" s="1"/>
  <c r="BK28" i="41" a="1"/>
  <c r="BK28" i="41" s="1"/>
  <c r="BP28" i="41" a="1"/>
  <c r="BP28" i="41" s="1"/>
  <c r="BA28" i="41" a="1"/>
  <c r="BA28" i="41" s="1"/>
  <c r="AY28" i="41" a="1"/>
  <c r="AY28" i="41" s="1"/>
  <c r="V28" i="41" a="1"/>
  <c r="V28" i="41" s="1"/>
  <c r="S28" i="41" a="1"/>
  <c r="S28" i="41" s="1"/>
  <c r="AI28" i="41" a="1"/>
  <c r="AI28" i="41" s="1"/>
  <c r="G28" i="41" a="1"/>
  <c r="G28" i="41" s="1"/>
  <c r="AK28" i="41" a="1"/>
  <c r="AK28" i="41" s="1"/>
  <c r="AJ28" i="41" a="1"/>
  <c r="AJ28" i="41" s="1"/>
  <c r="U28" i="41" a="1"/>
  <c r="U28" i="41" s="1"/>
  <c r="AE28" i="41" a="1"/>
  <c r="AE28" i="41" s="1"/>
  <c r="AP28" i="41" a="1"/>
  <c r="AP28" i="41" s="1"/>
  <c r="BN28" i="41" a="1"/>
  <c r="BN28" i="41" s="1"/>
  <c r="AB28" i="41" a="1"/>
  <c r="AB28" i="41" s="1"/>
  <c r="AT28" i="41" a="1"/>
  <c r="AT28" i="41" s="1"/>
  <c r="F28" i="41" a="1"/>
  <c r="F28" i="41" s="1"/>
  <c r="BR28" i="41" a="1"/>
  <c r="BR28" i="41" s="1"/>
  <c r="BL28" i="41" a="1"/>
  <c r="BL28" i="41" s="1"/>
  <c r="BF28" i="41" a="1"/>
  <c r="BF28" i="41" s="1"/>
  <c r="BJ33" i="37" a="1"/>
  <c r="BJ33" i="37" s="1"/>
  <c r="AD33" i="37" a="1"/>
  <c r="AD33" i="37" s="1"/>
  <c r="BZ33" i="37" a="1"/>
  <c r="BZ33" i="37" s="1"/>
  <c r="AY33" i="37" a="1"/>
  <c r="AY33" i="37" s="1"/>
  <c r="CH33" i="37" a="1"/>
  <c r="CH33" i="37" s="1"/>
  <c r="AB33" i="37" a="1"/>
  <c r="AB33" i="37" s="1"/>
  <c r="BE33" i="37" a="1"/>
  <c r="BE33" i="37" s="1"/>
  <c r="BS33" i="37" a="1"/>
  <c r="BS33" i="37" s="1"/>
  <c r="BL33" i="37" a="1"/>
  <c r="BL33" i="37" s="1"/>
  <c r="BX33" i="37" a="1"/>
  <c r="BX33" i="37" s="1"/>
  <c r="BD33" i="37" a="1"/>
  <c r="BD33" i="37" s="1"/>
  <c r="AG33" i="37" a="1"/>
  <c r="AG33" i="37" s="1"/>
  <c r="AF33" i="37" a="1"/>
  <c r="AF33" i="37" s="1"/>
  <c r="BY33" i="37" a="1"/>
  <c r="BY33" i="37" s="1"/>
  <c r="X33" i="37" a="1"/>
  <c r="X33" i="37" s="1"/>
  <c r="AC33" i="37" a="1"/>
  <c r="AC33" i="37" s="1"/>
  <c r="CA33" i="37" a="1"/>
  <c r="CA33" i="37" s="1"/>
  <c r="T33" i="37" a="1"/>
  <c r="T33" i="37" s="1"/>
  <c r="AO33" i="37" a="1"/>
  <c r="AO33" i="37" s="1"/>
  <c r="CD33" i="37" a="1"/>
  <c r="CD33" i="37" s="1"/>
  <c r="AH33" i="37" a="1"/>
  <c r="AH33" i="37" s="1"/>
  <c r="AL33" i="37" a="1"/>
  <c r="AL33" i="37" s="1"/>
  <c r="V33" i="37" a="1"/>
  <c r="V33" i="37" s="1"/>
  <c r="CC33" i="37" a="1"/>
  <c r="CC33" i="37" s="1"/>
  <c r="AJ33" i="37" a="1"/>
  <c r="AJ33" i="37" s="1"/>
  <c r="AP33" i="37" a="1"/>
  <c r="AP33" i="37" s="1"/>
  <c r="BR33" i="37" a="1"/>
  <c r="BR33" i="37" s="1"/>
  <c r="BU33" i="37" a="1"/>
  <c r="BU33" i="37" s="1"/>
  <c r="BO33" i="37" a="1"/>
  <c r="BO33" i="37" s="1"/>
  <c r="CG33" i="37" a="1"/>
  <c r="CG33" i="37" s="1"/>
  <c r="Z33" i="37" a="1"/>
  <c r="Z33" i="37" s="1"/>
  <c r="BT33" i="37" a="1"/>
  <c r="BT33" i="37" s="1"/>
  <c r="BC33" i="37" a="1"/>
  <c r="BC33" i="37" s="1"/>
  <c r="BF33" i="37" a="1"/>
  <c r="BF33" i="37" s="1"/>
  <c r="BN33" i="37" a="1"/>
  <c r="BN33" i="37" s="1"/>
  <c r="BP33" i="37" a="1"/>
  <c r="BP33" i="37" s="1"/>
  <c r="H35" i="38"/>
  <c r="I35" i="38"/>
  <c r="AX33" i="37" a="1"/>
  <c r="AX33" i="37" s="1"/>
  <c r="AW33" i="37" a="1"/>
  <c r="AW33" i="37" s="1"/>
  <c r="AZ33" i="37" a="1"/>
  <c r="AZ33" i="37" s="1"/>
  <c r="CE33" i="37" a="1"/>
  <c r="CE33" i="37" s="1"/>
  <c r="AT33" i="37" a="1"/>
  <c r="AT33" i="37" s="1"/>
  <c r="BI33" i="37" a="1"/>
  <c r="BI33" i="37" s="1"/>
  <c r="S33" i="37" a="1"/>
  <c r="S33" i="37" s="1"/>
  <c r="AE33" i="37" a="1"/>
  <c r="AE33" i="37" s="1"/>
  <c r="R33" i="37" a="1"/>
  <c r="R33" i="37" s="1"/>
  <c r="BW33" i="37" a="1"/>
  <c r="BW33" i="37" s="1"/>
  <c r="AA33" i="37" a="1"/>
  <c r="AA33" i="37" s="1"/>
  <c r="AM33" i="37" a="1"/>
  <c r="AM33" i="37" s="1"/>
  <c r="BV33" i="37" a="1"/>
  <c r="BV33" i="37" s="1"/>
  <c r="BK33" i="37" a="1"/>
  <c r="BK33" i="37" s="1"/>
  <c r="BH33" i="37" a="1"/>
  <c r="BH33" i="37" s="1"/>
  <c r="AV33" i="37" a="1"/>
  <c r="AV33" i="37" s="1"/>
  <c r="AN33" i="37" a="1"/>
  <c r="AN33" i="37" s="1"/>
  <c r="AI33" i="37" a="1"/>
  <c r="AI33" i="37" s="1"/>
  <c r="AR33" i="37" a="1"/>
  <c r="AR33" i="37" s="1"/>
  <c r="BG33" i="37" a="1"/>
  <c r="BG33" i="37" s="1"/>
  <c r="BA33" i="37" a="1"/>
  <c r="BA33" i="37" s="1"/>
  <c r="BB33" i="37" a="1"/>
  <c r="BB33" i="37" s="1"/>
  <c r="BM33" i="37" a="1"/>
  <c r="BM33" i="37" s="1"/>
  <c r="BQ33" i="37" a="1"/>
  <c r="BQ33" i="37" s="1"/>
  <c r="CF33" i="37" a="1"/>
  <c r="CF33" i="37" s="1"/>
  <c r="AK33" i="37" a="1"/>
  <c r="AK33" i="37" s="1"/>
  <c r="AU33" i="37" a="1"/>
  <c r="AU33" i="37" s="1"/>
  <c r="AQ33" i="37" a="1"/>
  <c r="AQ33" i="37" s="1"/>
  <c r="CB33" i="37" a="1"/>
  <c r="CB33" i="37" s="1"/>
  <c r="AS33" i="37" a="1"/>
  <c r="AS33" i="37" s="1"/>
  <c r="W33" i="37" a="1"/>
  <c r="W33" i="37" s="1"/>
  <c r="Y33" i="37" a="1"/>
  <c r="Y33" i="37" s="1"/>
  <c r="U33" i="37" a="1"/>
  <c r="U33" i="37" s="1"/>
  <c r="BN27" i="37" a="1"/>
  <c r="BN27" i="37" s="1"/>
  <c r="AU27" i="37" a="1"/>
  <c r="AU27" i="37" s="1"/>
  <c r="BT27" i="37" a="1"/>
  <c r="BT27" i="37" s="1"/>
  <c r="BD27" i="37" a="1"/>
  <c r="BD27" i="37" s="1"/>
  <c r="AJ27" i="37" a="1"/>
  <c r="AJ27" i="37" s="1"/>
  <c r="I29" i="38"/>
  <c r="AM27" i="37" a="1"/>
  <c r="AM27" i="37" s="1"/>
  <c r="BB27" i="37" a="1"/>
  <c r="BB27" i="37" s="1"/>
  <c r="CE27" i="37" a="1"/>
  <c r="CE27" i="37" s="1"/>
  <c r="BI27" i="37" a="1"/>
  <c r="BI27" i="37" s="1"/>
  <c r="AQ27" i="37" a="1"/>
  <c r="AQ27" i="37" s="1"/>
  <c r="AV27" i="37" a="1"/>
  <c r="AV27" i="37" s="1"/>
  <c r="S27" i="37" a="1"/>
  <c r="S27" i="37" s="1"/>
  <c r="AI27" i="37" a="1"/>
  <c r="AI27" i="37" s="1"/>
  <c r="AN27" i="37" a="1"/>
  <c r="AN27" i="37" s="1"/>
  <c r="BO27" i="37" a="1"/>
  <c r="BO27" i="37" s="1"/>
  <c r="BF27" i="37" a="1"/>
  <c r="BF27" i="37" s="1"/>
  <c r="AX27" i="37" a="1"/>
  <c r="AX27" i="37" s="1"/>
  <c r="BC27" i="37" a="1"/>
  <c r="BC27" i="37" s="1"/>
  <c r="AG27" i="37" a="1"/>
  <c r="AG27" i="37" s="1"/>
  <c r="U27" i="37" a="1"/>
  <c r="U27" i="37" s="1"/>
  <c r="BZ27" i="37" a="1"/>
  <c r="BZ27" i="37" s="1"/>
  <c r="Y27" i="37" a="1"/>
  <c r="Y27" i="37" s="1"/>
  <c r="BS27" i="37" a="1"/>
  <c r="BS27" i="37" s="1"/>
  <c r="CB27" i="37" a="1"/>
  <c r="CB27" i="37" s="1"/>
  <c r="BR27" i="37" a="1"/>
  <c r="BR27" i="37" s="1"/>
  <c r="X27" i="37" a="1"/>
  <c r="X27" i="37" s="1"/>
  <c r="AR27" i="37" a="1"/>
  <c r="AR27" i="37" s="1"/>
  <c r="AD27" i="37" a="1"/>
  <c r="AD27" i="37" s="1"/>
  <c r="W27" i="37" a="1"/>
  <c r="W27" i="37" s="1"/>
  <c r="AB27" i="37" a="1"/>
  <c r="AB27" i="37" s="1"/>
  <c r="BX27" i="37" a="1"/>
  <c r="BX27" i="37" s="1"/>
  <c r="BK27" i="37" a="1"/>
  <c r="BK27" i="37" s="1"/>
  <c r="CA27" i="37" a="1"/>
  <c r="CA27" i="37" s="1"/>
  <c r="AP27" i="37" a="1"/>
  <c r="AP27" i="37" s="1"/>
  <c r="AS27" i="37" a="1"/>
  <c r="AS27" i="37" s="1"/>
  <c r="BP27" i="37" a="1"/>
  <c r="BP27" i="37" s="1"/>
  <c r="AO27" i="37" a="1"/>
  <c r="AO27" i="37" s="1"/>
  <c r="T27" i="37" a="1"/>
  <c r="T27" i="37" s="1"/>
  <c r="BA27" i="37" a="1"/>
  <c r="BA27" i="37" s="1"/>
  <c r="CD27" i="37" a="1"/>
  <c r="CD27" i="37" s="1"/>
  <c r="AC27" i="37" a="1"/>
  <c r="AC27" i="37" s="1"/>
  <c r="R27" i="37" a="1"/>
  <c r="R27" i="37" s="1"/>
  <c r="BJ27" i="37" a="1"/>
  <c r="BJ27" i="37" s="1"/>
  <c r="AT27" i="37" a="1"/>
  <c r="AT27" i="37" s="1"/>
  <c r="AW27" i="37" a="1"/>
  <c r="AW27" i="37" s="1"/>
  <c r="BW27" i="37" a="1"/>
  <c r="BW27" i="37" s="1"/>
  <c r="CH27" i="37" a="1"/>
  <c r="CH27" i="37" s="1"/>
  <c r="AY27" i="37" a="1"/>
  <c r="AY27" i="37" s="1"/>
  <c r="BY27" i="37" a="1"/>
  <c r="BY27" i="37" s="1"/>
  <c r="CC27" i="37" a="1"/>
  <c r="CC27" i="37" s="1"/>
  <c r="V27" i="37" a="1"/>
  <c r="V27" i="37" s="1"/>
  <c r="AF27" i="37" a="1"/>
  <c r="AF27" i="37" s="1"/>
  <c r="BL27" i="37" a="1"/>
  <c r="BL27" i="37" s="1"/>
  <c r="Z27" i="37" a="1"/>
  <c r="Z27" i="37" s="1"/>
  <c r="AH27" i="37" a="1"/>
  <c r="AH27" i="37" s="1"/>
  <c r="AK27" i="37" a="1"/>
  <c r="AK27" i="37" s="1"/>
  <c r="CG27" i="37" a="1"/>
  <c r="CG27" i="37" s="1"/>
  <c r="AE27" i="37" a="1"/>
  <c r="AE27" i="37" s="1"/>
  <c r="CF27" i="37" a="1"/>
  <c r="CF27" i="37" s="1"/>
  <c r="AL27" i="37" a="1"/>
  <c r="AL27" i="37" s="1"/>
  <c r="AZ27" i="37" a="1"/>
  <c r="AZ27" i="37" s="1"/>
  <c r="H29" i="38"/>
  <c r="BM27" i="37" a="1"/>
  <c r="BM27" i="37" s="1"/>
  <c r="AA27" i="37" a="1"/>
  <c r="AA27" i="37" s="1"/>
  <c r="BG27" i="37" a="1"/>
  <c r="BG27" i="37" s="1"/>
  <c r="BH27" i="37" a="1"/>
  <c r="BH27" i="37" s="1"/>
  <c r="BV27" i="37" a="1"/>
  <c r="BV27" i="37" s="1"/>
  <c r="BE27" i="37" a="1"/>
  <c r="BE27" i="37" s="1"/>
  <c r="BU27" i="37" a="1"/>
  <c r="BU27" i="37" s="1"/>
  <c r="BQ27" i="37" a="1"/>
  <c r="BQ27" i="37" s="1"/>
  <c r="AX9" i="37" a="1"/>
  <c r="AX9" i="37" s="1"/>
  <c r="BR9" i="37" a="1"/>
  <c r="BR9" i="37" s="1"/>
  <c r="AP9" i="37" a="1"/>
  <c r="AP9" i="37" s="1"/>
  <c r="AR9" i="37" a="1"/>
  <c r="AR9" i="37" s="1"/>
  <c r="BZ9" i="37" a="1"/>
  <c r="BZ9" i="37" s="1"/>
  <c r="AJ9" i="37" a="1"/>
  <c r="AJ9" i="37" s="1"/>
  <c r="CG9" i="37" a="1"/>
  <c r="CG9" i="37" s="1"/>
  <c r="BV9" i="37" a="1"/>
  <c r="BV9" i="37" s="1"/>
  <c r="BL9" i="37" a="1"/>
  <c r="BL9" i="37" s="1"/>
  <c r="AN9" i="37" a="1"/>
  <c r="AN9" i="37" s="1"/>
  <c r="BD9" i="37" a="1"/>
  <c r="BD9" i="37" s="1"/>
  <c r="BG9" i="37" a="1"/>
  <c r="BG9" i="37" s="1"/>
  <c r="AL9" i="37" a="1"/>
  <c r="AL9" i="37" s="1"/>
  <c r="CB9" i="37" a="1"/>
  <c r="CB9" i="37" s="1"/>
  <c r="BN9" i="37" a="1"/>
  <c r="BN9" i="37" s="1"/>
  <c r="CC9" i="37" a="1"/>
  <c r="CC9" i="37" s="1"/>
  <c r="BU9" i="37" a="1"/>
  <c r="BU9" i="37" s="1"/>
  <c r="AI9" i="37" a="1"/>
  <c r="AI9" i="37" s="1"/>
  <c r="AK9" i="37" a="1"/>
  <c r="AK9" i="37" s="1"/>
  <c r="AD9" i="37" a="1"/>
  <c r="AD9" i="37" s="1"/>
  <c r="BY9" i="37" a="1"/>
  <c r="BY9" i="37" s="1"/>
  <c r="AB9" i="37" a="1"/>
  <c r="AB9" i="37" s="1"/>
  <c r="BS9" i="37" a="1"/>
  <c r="BS9" i="37" s="1"/>
  <c r="CA9" i="37" a="1"/>
  <c r="CA9" i="37" s="1"/>
  <c r="BA9" i="37" a="1"/>
  <c r="BA9" i="37" s="1"/>
  <c r="AC9" i="37" a="1"/>
  <c r="AC9" i="37" s="1"/>
  <c r="CE9" i="37" a="1"/>
  <c r="CE9" i="37" s="1"/>
  <c r="CD9" i="37" a="1"/>
  <c r="CD9" i="37" s="1"/>
  <c r="BH9" i="37" a="1"/>
  <c r="BH9" i="37" s="1"/>
  <c r="BM9" i="37" a="1"/>
  <c r="BM9" i="37" s="1"/>
  <c r="Z9" i="37" a="1"/>
  <c r="Z9" i="37" s="1"/>
  <c r="BP9" i="37" a="1"/>
  <c r="BP9" i="37" s="1"/>
  <c r="R9" i="37" a="1"/>
  <c r="R9" i="37" s="1"/>
  <c r="BF9" i="37" a="1"/>
  <c r="BF9" i="37" s="1"/>
  <c r="AY9" i="37" a="1"/>
  <c r="AY9" i="37" s="1"/>
  <c r="BE9" i="37" a="1"/>
  <c r="BE9" i="37" s="1"/>
  <c r="BW9" i="37" a="1"/>
  <c r="BW9" i="37" s="1"/>
  <c r="AE9" i="37" a="1"/>
  <c r="AE9" i="37" s="1"/>
  <c r="AA9" i="37" a="1"/>
  <c r="AA9" i="37" s="1"/>
  <c r="BJ9" i="37" a="1"/>
  <c r="BJ9" i="37" s="1"/>
  <c r="BI9" i="37" a="1"/>
  <c r="BI9" i="37" s="1"/>
  <c r="BX9" i="37" a="1"/>
  <c r="BX9" i="37" s="1"/>
  <c r="AZ9" i="37" a="1"/>
  <c r="AZ9" i="37" s="1"/>
  <c r="V9" i="37" a="1"/>
  <c r="V9" i="37" s="1"/>
  <c r="AO9" i="37" a="1"/>
  <c r="AO9" i="37" s="1"/>
  <c r="AF9" i="37" a="1"/>
  <c r="AF9" i="37" s="1"/>
  <c r="BB9" i="37" a="1"/>
  <c r="BB9" i="37" s="1"/>
  <c r="AV9" i="37" a="1"/>
  <c r="AV9" i="37" s="1"/>
  <c r="AQ9" i="37" a="1"/>
  <c r="AQ9" i="37" s="1"/>
  <c r="H11" i="38"/>
  <c r="BK9" i="37" a="1"/>
  <c r="BK9" i="37" s="1"/>
  <c r="X9" i="37" a="1"/>
  <c r="X9" i="37" s="1"/>
  <c r="I11" i="38"/>
  <c r="CF9" i="37" a="1"/>
  <c r="CF9" i="37" s="1"/>
  <c r="AS9" i="37" a="1"/>
  <c r="AS9" i="37" s="1"/>
  <c r="AH9" i="37" a="1"/>
  <c r="AH9" i="37" s="1"/>
  <c r="AG9" i="37" a="1"/>
  <c r="AG9" i="37" s="1"/>
  <c r="Y9" i="37" a="1"/>
  <c r="Y9" i="37" s="1"/>
  <c r="BO9" i="37" a="1"/>
  <c r="BO9" i="37" s="1"/>
  <c r="U9" i="37" a="1"/>
  <c r="U9" i="37" s="1"/>
  <c r="W9" i="37" a="1"/>
  <c r="W9" i="37" s="1"/>
  <c r="BT9" i="37" a="1"/>
  <c r="BT9" i="37" s="1"/>
  <c r="S9" i="37" a="1"/>
  <c r="S9" i="37" s="1"/>
  <c r="BQ9" i="37" a="1"/>
  <c r="BQ9" i="37" s="1"/>
  <c r="BC9" i="37" a="1"/>
  <c r="BC9" i="37" s="1"/>
  <c r="AM9" i="37" a="1"/>
  <c r="AM9" i="37" s="1"/>
  <c r="T9" i="37" a="1"/>
  <c r="T9" i="37" s="1"/>
  <c r="CH9" i="37" a="1"/>
  <c r="CH9" i="37" s="1"/>
  <c r="AU9" i="37" a="1"/>
  <c r="AU9" i="37" s="1"/>
  <c r="AW9" i="37" a="1"/>
  <c r="AW9" i="37" s="1"/>
  <c r="AT9" i="37" a="1"/>
  <c r="AT9" i="37" s="1"/>
  <c r="AU13" i="41" a="1"/>
  <c r="AU13" i="41" s="1"/>
  <c r="BS13" i="41" a="1"/>
  <c r="BS13" i="41" s="1"/>
  <c r="S13" i="41" a="1"/>
  <c r="S13" i="41" s="1"/>
  <c r="G462" i="40" s="1" a="1"/>
  <c r="G462" i="40" s="1"/>
  <c r="G463" i="40" s="1"/>
  <c r="G464" i="40" s="1"/>
  <c r="G465" i="40" s="1"/>
  <c r="G466" i="40" s="1"/>
  <c r="G467" i="40" s="1"/>
  <c r="G468" i="40" s="1"/>
  <c r="G469" i="40" s="1"/>
  <c r="G470" i="40" s="1"/>
  <c r="G471" i="40" s="1"/>
  <c r="G472" i="40" s="1"/>
  <c r="G473" i="40" s="1"/>
  <c r="G474" i="40" s="1"/>
  <c r="G475" i="40" s="1"/>
  <c r="G476" i="40" s="1"/>
  <c r="G477" i="40" s="1"/>
  <c r="G478" i="40" s="1"/>
  <c r="G479" i="40" s="1"/>
  <c r="G480" i="40" s="1"/>
  <c r="G481" i="40" s="1"/>
  <c r="G482" i="40" s="1"/>
  <c r="G483" i="40" s="1"/>
  <c r="G484" i="40" s="1"/>
  <c r="G485" i="40" s="1"/>
  <c r="G486" i="40" s="1"/>
  <c r="G487" i="40" s="1"/>
  <c r="G488" i="40" s="1"/>
  <c r="G489" i="40" s="1"/>
  <c r="G490" i="40" s="1"/>
  <c r="G491" i="40" s="1"/>
  <c r="G492" i="40" s="1"/>
  <c r="G493" i="40" s="1"/>
  <c r="G494" i="40" s="1"/>
  <c r="G495" i="40" s="1"/>
  <c r="G496" i="40" s="1"/>
  <c r="G497" i="40" s="1"/>
  <c r="G498" i="40" s="1"/>
  <c r="G499" i="40" s="1"/>
  <c r="G500" i="40" s="1"/>
  <c r="G501" i="40" s="1"/>
  <c r="G502" i="40" s="1"/>
  <c r="G503" i="40" s="1"/>
  <c r="G504" i="40" s="1"/>
  <c r="G505" i="40" s="1"/>
  <c r="G506" i="40" s="1"/>
  <c r="G507" i="40" s="1"/>
  <c r="G508" i="40" s="1"/>
  <c r="G509" i="40" s="1"/>
  <c r="G510" i="40" s="1"/>
  <c r="G511" i="40" s="1"/>
  <c r="G512" i="40" s="1"/>
  <c r="BA13" i="41" a="1"/>
  <c r="BA13" i="41" s="1"/>
  <c r="BF13" i="41" a="1"/>
  <c r="BF13" i="41" s="1"/>
  <c r="AM13" i="41" a="1"/>
  <c r="AM13" i="41" s="1"/>
  <c r="BC13" i="41" a="1"/>
  <c r="BC13" i="41" s="1"/>
  <c r="BL13" i="41" a="1"/>
  <c r="BL13" i="41" s="1"/>
  <c r="BM13" i="41" a="1"/>
  <c r="BM13" i="41" s="1"/>
  <c r="AJ13" i="41" a="1"/>
  <c r="AJ13" i="41" s="1"/>
  <c r="AK13" i="41" a="1"/>
  <c r="AK13" i="41" s="1"/>
  <c r="BR13" i="41" a="1"/>
  <c r="BR13" i="41" s="1"/>
  <c r="AP13" i="41" a="1"/>
  <c r="AP13" i="41" s="1"/>
  <c r="AE13" i="41" a="1"/>
  <c r="AE13" i="41" s="1"/>
  <c r="AC13" i="41" a="1"/>
  <c r="AC13" i="41" s="1"/>
  <c r="BH13" i="41" a="1"/>
  <c r="BH13" i="41" s="1"/>
  <c r="AH13" i="41" a="1"/>
  <c r="AH13" i="41" s="1"/>
  <c r="Y13" i="41" a="1"/>
  <c r="Y13" i="41" s="1"/>
  <c r="AV13" i="41" a="1"/>
  <c r="AV13" i="41" s="1"/>
  <c r="Z13" i="41" a="1"/>
  <c r="Z13" i="41" s="1"/>
  <c r="AI13" i="41" a="1"/>
  <c r="AI13" i="41" s="1"/>
  <c r="Q13" i="41" a="1"/>
  <c r="Q13" i="41" s="1"/>
  <c r="E462" i="40" s="1" a="1"/>
  <c r="E462" i="40" s="1"/>
  <c r="E463" i="40" s="1"/>
  <c r="E464" i="40" s="1"/>
  <c r="E465" i="40" s="1"/>
  <c r="E466" i="40" s="1"/>
  <c r="E467" i="40" s="1"/>
  <c r="E468" i="40" s="1"/>
  <c r="E469" i="40" s="1"/>
  <c r="E470" i="40" s="1"/>
  <c r="E471" i="40" s="1"/>
  <c r="E472" i="40" s="1"/>
  <c r="E473" i="40" s="1"/>
  <c r="E474" i="40" s="1"/>
  <c r="E475" i="40" s="1"/>
  <c r="E476" i="40" s="1"/>
  <c r="E477" i="40" s="1"/>
  <c r="E478" i="40" s="1"/>
  <c r="E479" i="40" s="1"/>
  <c r="E480" i="40" s="1"/>
  <c r="E481" i="40" s="1"/>
  <c r="E482" i="40" s="1"/>
  <c r="E483" i="40" s="1"/>
  <c r="E484" i="40" s="1"/>
  <c r="E485" i="40" s="1"/>
  <c r="E486" i="40" s="1"/>
  <c r="E487" i="40" s="1"/>
  <c r="E488" i="40" s="1"/>
  <c r="E489" i="40" s="1"/>
  <c r="E490" i="40" s="1"/>
  <c r="E491" i="40" s="1"/>
  <c r="E492" i="40" s="1"/>
  <c r="E493" i="40" s="1"/>
  <c r="E494" i="40" s="1"/>
  <c r="E495" i="40" s="1"/>
  <c r="E496" i="40" s="1"/>
  <c r="E497" i="40" s="1"/>
  <c r="E498" i="40" s="1"/>
  <c r="E499" i="40" s="1"/>
  <c r="E500" i="40" s="1"/>
  <c r="E501" i="40" s="1"/>
  <c r="E502" i="40" s="1"/>
  <c r="E503" i="40" s="1"/>
  <c r="E504" i="40" s="1"/>
  <c r="E505" i="40" s="1"/>
  <c r="E506" i="40" s="1"/>
  <c r="E507" i="40" s="1"/>
  <c r="E508" i="40" s="1"/>
  <c r="E509" i="40" s="1"/>
  <c r="E510" i="40" s="1"/>
  <c r="E511" i="40" s="1"/>
  <c r="E512" i="40" s="1"/>
  <c r="BJ13" i="41" a="1"/>
  <c r="BJ13" i="41" s="1"/>
  <c r="AL13" i="41" a="1"/>
  <c r="AL13" i="41" s="1"/>
  <c r="F13" i="41" a="1"/>
  <c r="F13" i="41" s="1"/>
  <c r="AX13" i="41" a="1"/>
  <c r="AX13" i="41" s="1"/>
  <c r="BB13" i="41" a="1"/>
  <c r="BB13" i="41" s="1"/>
  <c r="AA13" i="41" a="1"/>
  <c r="AA13" i="41" s="1"/>
  <c r="AS13" i="41" a="1"/>
  <c r="AS13" i="41" s="1"/>
  <c r="AN13" i="41" a="1"/>
  <c r="AN13" i="41" s="1"/>
  <c r="BK13" i="41" a="1"/>
  <c r="BK13" i="41" s="1"/>
  <c r="BN13" i="41" a="1"/>
  <c r="BN13" i="41" s="1"/>
  <c r="U13" i="41" a="1"/>
  <c r="U13" i="41" s="1"/>
  <c r="BI13" i="41" a="1"/>
  <c r="BI13" i="41" s="1"/>
  <c r="X13" i="41" a="1"/>
  <c r="X13" i="41" s="1"/>
  <c r="BV13" i="41" a="1"/>
  <c r="BV13" i="41" s="1"/>
  <c r="BQ13" i="41" a="1"/>
  <c r="BQ13" i="41" s="1"/>
  <c r="BT13" i="41" a="1"/>
  <c r="BT13" i="41" s="1"/>
  <c r="AG13" i="41" a="1"/>
  <c r="AG13" i="41" s="1"/>
  <c r="BD13" i="41" a="1"/>
  <c r="BD13" i="41" s="1"/>
  <c r="AO13" i="41" a="1"/>
  <c r="AO13" i="41" s="1"/>
  <c r="T13" i="41" a="1"/>
  <c r="T13" i="41" s="1"/>
  <c r="AB13" i="41" a="1"/>
  <c r="AB13" i="41" s="1"/>
  <c r="BG13" i="41" a="1"/>
  <c r="BG13" i="41" s="1"/>
  <c r="BO13" i="41" a="1"/>
  <c r="BO13" i="41" s="1"/>
  <c r="AF13" i="41" a="1"/>
  <c r="AF13" i="41" s="1"/>
  <c r="G13" i="41" a="1"/>
  <c r="G13" i="41" s="1"/>
  <c r="BU13" i="41" a="1"/>
  <c r="BU13" i="41" s="1"/>
  <c r="AD13" i="41" a="1"/>
  <c r="AD13" i="41" s="1"/>
  <c r="AY13" i="41" a="1"/>
  <c r="AY13" i="41" s="1"/>
  <c r="AQ13" i="41" a="1"/>
  <c r="AQ13" i="41" s="1"/>
  <c r="BP13" i="41" a="1"/>
  <c r="BP13" i="41" s="1"/>
  <c r="AT13" i="41" a="1"/>
  <c r="AT13" i="41" s="1"/>
  <c r="V13" i="41" a="1"/>
  <c r="V13" i="41" s="1"/>
  <c r="AW13" i="41" a="1"/>
  <c r="AW13" i="41" s="1"/>
  <c r="BE13" i="41" a="1"/>
  <c r="BE13" i="41" s="1"/>
  <c r="AR13" i="41" a="1"/>
  <c r="AR13" i="41" s="1"/>
  <c r="AZ13" i="41" a="1"/>
  <c r="AZ13" i="41" s="1"/>
  <c r="P13" i="41" a="1"/>
  <c r="P13" i="41" s="1"/>
  <c r="D462" i="40" s="1" a="1"/>
  <c r="D462" i="40" s="1"/>
  <c r="D463" i="40" s="1"/>
  <c r="D464" i="40" s="1"/>
  <c r="D465" i="40" s="1"/>
  <c r="D466" i="40" s="1"/>
  <c r="D467" i="40" s="1"/>
  <c r="D468" i="40" s="1"/>
  <c r="D469" i="40" s="1"/>
  <c r="D470" i="40" s="1"/>
  <c r="D471" i="40" s="1"/>
  <c r="D472" i="40" s="1"/>
  <c r="D473" i="40" s="1"/>
  <c r="D474" i="40" s="1"/>
  <c r="D475" i="40" s="1"/>
  <c r="D476" i="40" s="1"/>
  <c r="D477" i="40" s="1"/>
  <c r="D478" i="40" s="1"/>
  <c r="D479" i="40" s="1"/>
  <c r="D480" i="40" s="1"/>
  <c r="D481" i="40" s="1"/>
  <c r="D482" i="40" s="1"/>
  <c r="D483" i="40" s="1"/>
  <c r="D484" i="40" s="1"/>
  <c r="D485" i="40" s="1"/>
  <c r="D486" i="40" s="1"/>
  <c r="D487" i="40" s="1"/>
  <c r="D488" i="40" s="1"/>
  <c r="D489" i="40" s="1"/>
  <c r="D490" i="40" s="1"/>
  <c r="D491" i="40" s="1"/>
  <c r="D492" i="40" s="1"/>
  <c r="D493" i="40" s="1"/>
  <c r="D494" i="40" s="1"/>
  <c r="D495" i="40" s="1"/>
  <c r="D496" i="40" s="1"/>
  <c r="D497" i="40" s="1"/>
  <c r="D498" i="40" s="1"/>
  <c r="D499" i="40" s="1"/>
  <c r="D500" i="40" s="1"/>
  <c r="D501" i="40" s="1"/>
  <c r="D502" i="40" s="1"/>
  <c r="D503" i="40" s="1"/>
  <c r="D504" i="40" s="1"/>
  <c r="D505" i="40" s="1"/>
  <c r="D506" i="40" s="1"/>
  <c r="D507" i="40" s="1"/>
  <c r="D508" i="40" s="1"/>
  <c r="D509" i="40" s="1"/>
  <c r="D510" i="40" s="1"/>
  <c r="D511" i="40" s="1"/>
  <c r="D512" i="40" s="1"/>
  <c r="R13" i="41" a="1"/>
  <c r="R13" i="41" s="1"/>
  <c r="F462" i="40" s="1" a="1"/>
  <c r="F462" i="40" s="1"/>
  <c r="F463" i="40" s="1"/>
  <c r="F464" i="40" s="1"/>
  <c r="F465" i="40" s="1"/>
  <c r="F466" i="40" s="1"/>
  <c r="F467" i="40" s="1"/>
  <c r="F468" i="40" s="1"/>
  <c r="F469" i="40" s="1"/>
  <c r="F470" i="40" s="1"/>
  <c r="F471" i="40" s="1"/>
  <c r="F472" i="40" s="1"/>
  <c r="F473" i="40" s="1"/>
  <c r="F474" i="40" s="1"/>
  <c r="F475" i="40" s="1"/>
  <c r="F476" i="40" s="1"/>
  <c r="F477" i="40" s="1"/>
  <c r="F478" i="40" s="1"/>
  <c r="F479" i="40" s="1"/>
  <c r="F480" i="40" s="1"/>
  <c r="F481" i="40" s="1"/>
  <c r="F482" i="40" s="1"/>
  <c r="F483" i="40" s="1"/>
  <c r="F484" i="40" s="1"/>
  <c r="F485" i="40" s="1"/>
  <c r="F486" i="40" s="1"/>
  <c r="F487" i="40" s="1"/>
  <c r="F488" i="40" s="1"/>
  <c r="F489" i="40" s="1"/>
  <c r="F490" i="40" s="1"/>
  <c r="F491" i="40" s="1"/>
  <c r="F492" i="40" s="1"/>
  <c r="F493" i="40" s="1"/>
  <c r="F494" i="40" s="1"/>
  <c r="F495" i="40" s="1"/>
  <c r="F496" i="40" s="1"/>
  <c r="F497" i="40" s="1"/>
  <c r="F498" i="40" s="1"/>
  <c r="F499" i="40" s="1"/>
  <c r="F500" i="40" s="1"/>
  <c r="F501" i="40" s="1"/>
  <c r="F502" i="40" s="1"/>
  <c r="F503" i="40" s="1"/>
  <c r="F504" i="40" s="1"/>
  <c r="F505" i="40" s="1"/>
  <c r="F506" i="40" s="1"/>
  <c r="F507" i="40" s="1"/>
  <c r="F508" i="40" s="1"/>
  <c r="F509" i="40" s="1"/>
  <c r="F510" i="40" s="1"/>
  <c r="F511" i="40" s="1"/>
  <c r="F512" i="40" s="1"/>
  <c r="W13" i="41" a="1"/>
  <c r="W13" i="41" s="1"/>
  <c r="H30" i="38"/>
  <c r="AR28" i="37" a="1"/>
  <c r="AR28" i="37" s="1"/>
  <c r="AE28" i="37" a="1"/>
  <c r="AE28" i="37" s="1"/>
  <c r="CB28" i="37" a="1"/>
  <c r="CB28" i="37" s="1"/>
  <c r="AZ28" i="37" a="1"/>
  <c r="AZ28" i="37" s="1"/>
  <c r="AN28" i="37" a="1"/>
  <c r="AN28" i="37" s="1"/>
  <c r="S28" i="37" a="1"/>
  <c r="S28" i="37" s="1"/>
  <c r="BY28" i="37" a="1"/>
  <c r="BY28" i="37" s="1"/>
  <c r="BT28" i="37" a="1"/>
  <c r="BT28" i="37" s="1"/>
  <c r="CF28" i="37" a="1"/>
  <c r="CF28" i="37" s="1"/>
  <c r="BH28" i="37" a="1"/>
  <c r="BH28" i="37" s="1"/>
  <c r="AH28" i="37" a="1"/>
  <c r="AH28" i="37" s="1"/>
  <c r="AW28" i="37" a="1"/>
  <c r="AW28" i="37" s="1"/>
  <c r="AI28" i="37" a="1"/>
  <c r="AI28" i="37" s="1"/>
  <c r="AS28" i="37" a="1"/>
  <c r="AS28" i="37" s="1"/>
  <c r="BP28" i="37" a="1"/>
  <c r="BP28" i="37" s="1"/>
  <c r="AY28" i="37" a="1"/>
  <c r="AY28" i="37" s="1"/>
  <c r="BF28" i="37" a="1"/>
  <c r="BF28" i="37" s="1"/>
  <c r="BC28" i="37" a="1"/>
  <c r="BC28" i="37" s="1"/>
  <c r="BI28" i="37" a="1"/>
  <c r="BI28" i="37" s="1"/>
  <c r="AK28" i="37" a="1"/>
  <c r="AK28" i="37" s="1"/>
  <c r="AT28" i="37" a="1"/>
  <c r="AT28" i="37" s="1"/>
  <c r="AL28" i="37" a="1"/>
  <c r="AL28" i="37" s="1"/>
  <c r="BQ28" i="37" a="1"/>
  <c r="BQ28" i="37" s="1"/>
  <c r="BJ28" i="37" a="1"/>
  <c r="BJ28" i="37" s="1"/>
  <c r="CH28" i="37" a="1"/>
  <c r="CH28" i="37" s="1"/>
  <c r="CD28" i="37" a="1"/>
  <c r="CD28" i="37" s="1"/>
  <c r="BU28" i="37" a="1"/>
  <c r="BU28" i="37" s="1"/>
  <c r="AD28" i="37" a="1"/>
  <c r="AD28" i="37" s="1"/>
  <c r="BM28" i="37" a="1"/>
  <c r="BM28" i="37" s="1"/>
  <c r="BG28" i="37" a="1"/>
  <c r="BG28" i="37" s="1"/>
  <c r="BW28" i="37" a="1"/>
  <c r="BW28" i="37" s="1"/>
  <c r="BD28" i="37" a="1"/>
  <c r="BD28" i="37" s="1"/>
  <c r="Z28" i="37" a="1"/>
  <c r="Z28" i="37" s="1"/>
  <c r="AC28" i="37" a="1"/>
  <c r="AC28" i="37" s="1"/>
  <c r="BE28" i="37" a="1"/>
  <c r="BE28" i="37" s="1"/>
  <c r="AM28" i="37" a="1"/>
  <c r="AM28" i="37" s="1"/>
  <c r="AJ28" i="37" a="1"/>
  <c r="AJ28" i="37" s="1"/>
  <c r="BX28" i="37" a="1"/>
  <c r="BX28" i="37" s="1"/>
  <c r="CA28" i="37" a="1"/>
  <c r="CA28" i="37" s="1"/>
  <c r="AF28" i="37" a="1"/>
  <c r="AF28" i="37" s="1"/>
  <c r="X28" i="37" a="1"/>
  <c r="X28" i="37" s="1"/>
  <c r="CE28" i="37" a="1"/>
  <c r="CE28" i="37" s="1"/>
  <c r="AX28" i="37" a="1"/>
  <c r="AX28" i="37" s="1"/>
  <c r="U28" i="37" a="1"/>
  <c r="U28" i="37" s="1"/>
  <c r="BL28" i="37" a="1"/>
  <c r="BL28" i="37" s="1"/>
  <c r="W28" i="37" a="1"/>
  <c r="W28" i="37" s="1"/>
  <c r="BA28" i="37" a="1"/>
  <c r="BA28" i="37" s="1"/>
  <c r="AA28" i="37" a="1"/>
  <c r="AA28" i="37" s="1"/>
  <c r="V28" i="37" a="1"/>
  <c r="V28" i="37" s="1"/>
  <c r="BR28" i="37" a="1"/>
  <c r="BR28" i="37" s="1"/>
  <c r="R28" i="37" a="1"/>
  <c r="R28" i="37" s="1"/>
  <c r="Y28" i="37" a="1"/>
  <c r="Y28" i="37" s="1"/>
  <c r="AP28" i="37" a="1"/>
  <c r="AP28" i="37" s="1"/>
  <c r="AG28" i="37" a="1"/>
  <c r="AG28" i="37" s="1"/>
  <c r="BO28" i="37" a="1"/>
  <c r="BO28" i="37" s="1"/>
  <c r="AU28" i="37" a="1"/>
  <c r="AU28" i="37" s="1"/>
  <c r="T28" i="37" a="1"/>
  <c r="T28" i="37" s="1"/>
  <c r="AQ28" i="37" a="1"/>
  <c r="AQ28" i="37" s="1"/>
  <c r="CC28" i="37" a="1"/>
  <c r="CC28" i="37" s="1"/>
  <c r="BB28" i="37" a="1"/>
  <c r="BB28" i="37" s="1"/>
  <c r="BZ28" i="37" a="1"/>
  <c r="BZ28" i="37" s="1"/>
  <c r="AB28" i="37" a="1"/>
  <c r="AB28" i="37" s="1"/>
  <c r="BS28" i="37" a="1"/>
  <c r="BS28" i="37" s="1"/>
  <c r="BN28" i="37" a="1"/>
  <c r="BN28" i="37" s="1"/>
  <c r="CG28" i="37" a="1"/>
  <c r="CG28" i="37" s="1"/>
  <c r="AV28" i="37" a="1"/>
  <c r="AV28" i="37" s="1"/>
  <c r="BK28" i="37" a="1"/>
  <c r="BK28" i="37" s="1"/>
  <c r="AO28" i="37" a="1"/>
  <c r="AO28" i="37" s="1"/>
  <c r="BV28" i="37" a="1"/>
  <c r="BV28" i="37" s="1"/>
  <c r="I30" i="38"/>
  <c r="Z6" i="37" a="1"/>
  <c r="Z6" i="37" s="1"/>
  <c r="AH6" i="37" a="1"/>
  <c r="AH6" i="37" s="1"/>
  <c r="CE6" i="37" a="1"/>
  <c r="CE6" i="37" s="1"/>
  <c r="AZ6" i="37" a="1"/>
  <c r="AZ6" i="37" s="1"/>
  <c r="AK6" i="37" a="1"/>
  <c r="AK6" i="37" s="1"/>
  <c r="V6" i="37" a="1"/>
  <c r="V6" i="37" s="1"/>
  <c r="AE6" i="37" a="1"/>
  <c r="AE6" i="37" s="1"/>
  <c r="CG6" i="37" a="1"/>
  <c r="CG6" i="37" s="1"/>
  <c r="CH6" i="37" a="1"/>
  <c r="CH6" i="37" s="1"/>
  <c r="AN6" i="37" a="1"/>
  <c r="AN6" i="37" s="1"/>
  <c r="AO6" i="37" a="1"/>
  <c r="AO6" i="37" s="1"/>
  <c r="BY6" i="37" a="1"/>
  <c r="BY6" i="37" s="1"/>
  <c r="BP6" i="37" a="1"/>
  <c r="BP6" i="37" s="1"/>
  <c r="AP6" i="37" a="1"/>
  <c r="AP6" i="37" s="1"/>
  <c r="BK6" i="37" a="1"/>
  <c r="BK6" i="37" s="1"/>
  <c r="AT6" i="37" a="1"/>
  <c r="AT6" i="37" s="1"/>
  <c r="BF6" i="37" a="1"/>
  <c r="BF6" i="37" s="1"/>
  <c r="BH6" i="37" a="1"/>
  <c r="BH6" i="37" s="1"/>
  <c r="BU6" i="37" a="1"/>
  <c r="BU6" i="37" s="1"/>
  <c r="BM6" i="37" a="1"/>
  <c r="BM6" i="37" s="1"/>
  <c r="Y6" i="37" a="1"/>
  <c r="Y6" i="37" s="1"/>
  <c r="X6" i="37" a="1"/>
  <c r="X6" i="37" s="1"/>
  <c r="AW6" i="37" a="1"/>
  <c r="AW6" i="37" s="1"/>
  <c r="BW6" i="37" a="1"/>
  <c r="BW6" i="37" s="1"/>
  <c r="CD6" i="37" a="1"/>
  <c r="CD6" i="37" s="1"/>
  <c r="AU6" i="37" a="1"/>
  <c r="AU6" i="37" s="1"/>
  <c r="CB6" i="37" a="1"/>
  <c r="CB6" i="37" s="1"/>
  <c r="AR6" i="37" a="1"/>
  <c r="AR6" i="37" s="1"/>
  <c r="BN6" i="37" a="1"/>
  <c r="BN6" i="37" s="1"/>
  <c r="BA6" i="37" a="1"/>
  <c r="BA6" i="37" s="1"/>
  <c r="AF6" i="37" a="1"/>
  <c r="AF6" i="37" s="1"/>
  <c r="BS6" i="37" a="1"/>
  <c r="BS6" i="37" s="1"/>
  <c r="BE6" i="37" a="1"/>
  <c r="BE6" i="37" s="1"/>
  <c r="W6" i="37" a="1"/>
  <c r="W6" i="37" s="1"/>
  <c r="BQ6" i="37" a="1"/>
  <c r="BQ6" i="37" s="1"/>
  <c r="AC6" i="37" a="1"/>
  <c r="AC6" i="37" s="1"/>
  <c r="AS6" i="37" a="1"/>
  <c r="AS6" i="37" s="1"/>
  <c r="AB6" i="37" a="1"/>
  <c r="AB6" i="37" s="1"/>
  <c r="AM6" i="37" a="1"/>
  <c r="AM6" i="37" s="1"/>
  <c r="AL6" i="37" a="1"/>
  <c r="AL6" i="37" s="1"/>
  <c r="AX6" i="37" a="1"/>
  <c r="AX6" i="37" s="1"/>
  <c r="BR6" i="37" a="1"/>
  <c r="BR6" i="37" s="1"/>
  <c r="AQ6" i="37" a="1"/>
  <c r="AQ6" i="37" s="1"/>
  <c r="BL6" i="37" a="1"/>
  <c r="BL6" i="37" s="1"/>
  <c r="AJ6" i="37" a="1"/>
  <c r="AJ6" i="37" s="1"/>
  <c r="BB6" i="37" a="1"/>
  <c r="BB6" i="37" s="1"/>
  <c r="BO6" i="37" a="1"/>
  <c r="BO6" i="37" s="1"/>
  <c r="AY6" i="37" a="1"/>
  <c r="AY6" i="37" s="1"/>
  <c r="CF6" i="37" a="1"/>
  <c r="CF6" i="37" s="1"/>
  <c r="T6" i="37" a="1"/>
  <c r="T6" i="37" s="1"/>
  <c r="R6" i="37" a="1"/>
  <c r="R6" i="37" s="1"/>
  <c r="H8" i="38" s="1"/>
  <c r="BZ6" i="37" a="1"/>
  <c r="BZ6" i="37" s="1"/>
  <c r="AI6" i="37" a="1"/>
  <c r="AI6" i="37" s="1"/>
  <c r="U6" i="37" a="1"/>
  <c r="U6" i="37" s="1"/>
  <c r="BX6" i="37" a="1"/>
  <c r="BX6" i="37" s="1"/>
  <c r="BD6" i="37" a="1"/>
  <c r="BD6" i="37" s="1"/>
  <c r="BG6" i="37" a="1"/>
  <c r="BG6" i="37" s="1"/>
  <c r="AV6" i="37" a="1"/>
  <c r="AV6" i="37" s="1"/>
  <c r="BJ6" i="37" a="1"/>
  <c r="BJ6" i="37" s="1"/>
  <c r="AG6" i="37" a="1"/>
  <c r="AG6" i="37" s="1"/>
  <c r="CA6" i="37" a="1"/>
  <c r="CA6" i="37" s="1"/>
  <c r="BT6" i="37" a="1"/>
  <c r="BT6" i="37" s="1"/>
  <c r="CC6" i="37" a="1"/>
  <c r="CC6" i="37" s="1"/>
  <c r="S6" i="37" a="1"/>
  <c r="S6" i="37" s="1"/>
  <c r="I8" i="38" s="1"/>
  <c r="BV6" i="37" a="1"/>
  <c r="BV6" i="37" s="1"/>
  <c r="BC6" i="37" a="1"/>
  <c r="BC6" i="37" s="1"/>
  <c r="BI6" i="37" a="1"/>
  <c r="BI6" i="37" s="1"/>
  <c r="AD6" i="37" a="1"/>
  <c r="AD6" i="37" s="1"/>
  <c r="AA6" i="37" a="1"/>
  <c r="AA6" i="37" s="1"/>
  <c r="C8" i="14"/>
  <c r="E8" i="14" s="1"/>
  <c r="B17" i="14"/>
  <c r="D17" i="14" s="1"/>
  <c r="B42" i="14"/>
  <c r="D42" i="14" s="1"/>
  <c r="C17" i="14"/>
  <c r="E17" i="14" s="1"/>
  <c r="B27" i="14"/>
  <c r="D27" i="14" s="1"/>
  <c r="B28" i="18"/>
  <c r="B53" i="14"/>
  <c r="D53" i="14" s="1"/>
  <c r="B23" i="18"/>
  <c r="B38" i="14"/>
  <c r="D38" i="14" s="1"/>
  <c r="C51" i="14"/>
  <c r="E51" i="14" s="1"/>
  <c r="B24" i="18"/>
  <c r="B31" i="18"/>
  <c r="B32" i="18"/>
  <c r="B41" i="14"/>
  <c r="D41" i="14" s="1"/>
  <c r="C5" i="14"/>
  <c r="E5" i="14" s="1"/>
  <c r="B32" i="14"/>
  <c r="D32" i="14" s="1"/>
  <c r="B26" i="14"/>
  <c r="D26" i="14" s="1"/>
  <c r="C14" i="14"/>
  <c r="E14" i="14" s="1"/>
  <c r="B56" i="14"/>
  <c r="D56" i="14" s="1"/>
  <c r="C55" i="14"/>
  <c r="E55" i="14" s="1"/>
  <c r="C38" i="14"/>
  <c r="E38" i="14" s="1"/>
  <c r="B36" i="14"/>
  <c r="D36" i="14" s="1"/>
  <c r="B13" i="14"/>
  <c r="D13" i="14" s="1"/>
  <c r="B37" i="14"/>
  <c r="D37" i="14" s="1"/>
  <c r="C50" i="14"/>
  <c r="E50" i="14" s="1"/>
  <c r="C23" i="14"/>
  <c r="E23" i="14" s="1"/>
  <c r="B6" i="14"/>
  <c r="B10" i="14"/>
  <c r="D10" i="14" s="1"/>
  <c r="B36" i="18"/>
  <c r="C36" i="14"/>
  <c r="E36" i="14" s="1"/>
  <c r="C27" i="14"/>
  <c r="E27" i="14" s="1"/>
  <c r="B47" i="14"/>
  <c r="D47" i="14" s="1"/>
  <c r="B18" i="14"/>
  <c r="D18" i="14" s="1"/>
  <c r="C54" i="14"/>
  <c r="E54" i="14" s="1"/>
  <c r="B12" i="14"/>
  <c r="D12" i="14" s="1"/>
  <c r="B49" i="14"/>
  <c r="D49" i="14" s="1"/>
  <c r="B37" i="18"/>
  <c r="B14" i="14"/>
  <c r="D14" i="14" s="1"/>
  <c r="B55" i="14"/>
  <c r="D55" i="14" s="1"/>
  <c r="B27" i="18"/>
  <c r="B51" i="14"/>
  <c r="D51" i="14" s="1"/>
  <c r="C35" i="14"/>
  <c r="E35" i="14" s="1"/>
  <c r="C11" i="14"/>
  <c r="E11" i="14" s="1"/>
  <c r="B45" i="14"/>
  <c r="D45" i="14" s="1"/>
  <c r="B50" i="14"/>
  <c r="D50" i="14" s="1"/>
  <c r="C9" i="14"/>
  <c r="E9" i="14" s="1"/>
  <c r="B34" i="18"/>
  <c r="C34" i="14"/>
  <c r="E34" i="14" s="1"/>
  <c r="B33" i="18"/>
  <c r="B29" i="14"/>
  <c r="D29" i="14" s="1"/>
  <c r="B35" i="14"/>
  <c r="D35" i="14" s="1"/>
  <c r="C7" i="14"/>
  <c r="E7" i="14" s="1"/>
  <c r="B15" i="14"/>
  <c r="D15" i="14" s="1"/>
  <c r="C56" i="14"/>
  <c r="E56" i="14" s="1"/>
  <c r="C37" i="14"/>
  <c r="E37" i="14" s="1"/>
  <c r="B4" i="14"/>
  <c r="C52" i="14"/>
  <c r="E52" i="14" s="1"/>
  <c r="C3" i="14"/>
  <c r="E3" i="14" s="1"/>
  <c r="C39" i="14"/>
  <c r="E39" i="14" s="1"/>
  <c r="B24" i="14"/>
  <c r="D24" i="14" s="1"/>
  <c r="C57" i="14"/>
  <c r="E57" i="14" s="1"/>
  <c r="C25" i="14"/>
  <c r="E25" i="14" s="1"/>
  <c r="C48" i="14"/>
  <c r="E48" i="14" s="1"/>
  <c r="C33" i="14"/>
  <c r="E33" i="14" s="1"/>
  <c r="B11" i="14"/>
  <c r="D11" i="14" s="1"/>
  <c r="C21" i="14"/>
  <c r="E21" i="14" s="1"/>
  <c r="B34" i="14"/>
  <c r="D34" i="14" s="1"/>
  <c r="C28" i="14"/>
  <c r="E28" i="14" s="1"/>
  <c r="B44" i="14"/>
  <c r="D44" i="14" s="1"/>
  <c r="C12" i="14"/>
  <c r="E12" i="14" s="1"/>
  <c r="B23" i="14"/>
  <c r="D23" i="14" s="1"/>
  <c r="B26" i="18"/>
  <c r="B5" i="14"/>
  <c r="B9" i="14"/>
  <c r="D9" i="14" s="1"/>
  <c r="C41" i="14"/>
  <c r="E41" i="14" s="1"/>
  <c r="B29" i="18"/>
  <c r="C47" i="14"/>
  <c r="E47" i="14" s="1"/>
  <c r="B40" i="18"/>
  <c r="P3" i="14" s="1"/>
  <c r="C45" i="14"/>
  <c r="E45" i="14" s="1"/>
  <c r="C6" i="14"/>
  <c r="E6" i="14" s="1"/>
  <c r="C53" i="14"/>
  <c r="E53" i="14" s="1"/>
  <c r="C13" i="14"/>
  <c r="E13" i="14" s="1"/>
  <c r="B54" i="14"/>
  <c r="D54" i="14" s="1"/>
  <c r="C19" i="14"/>
  <c r="E19" i="14" s="1"/>
  <c r="C16" i="14"/>
  <c r="E16" i="14" s="1"/>
  <c r="B39" i="14"/>
  <c r="D39" i="14" s="1"/>
  <c r="C30" i="14"/>
  <c r="E30" i="14" s="1"/>
  <c r="C4" i="14"/>
  <c r="E4" i="14" s="1"/>
  <c r="C42" i="14"/>
  <c r="E42" i="14" s="1"/>
  <c r="C32" i="14"/>
  <c r="E32" i="14" s="1"/>
  <c r="B7" i="14"/>
  <c r="B40" i="14"/>
  <c r="D40" i="14" s="1"/>
  <c r="B20" i="14"/>
  <c r="D20" i="14" s="1"/>
  <c r="B25" i="14"/>
  <c r="D25" i="14" s="1"/>
  <c r="B31" i="14"/>
  <c r="D31" i="14" s="1"/>
  <c r="C43" i="14"/>
  <c r="E43" i="14" s="1"/>
  <c r="B30" i="14"/>
  <c r="D30" i="14" s="1"/>
  <c r="C46" i="14"/>
  <c r="E46" i="14" s="1"/>
  <c r="C49" i="14"/>
  <c r="E49" i="14" s="1"/>
  <c r="B3" i="14"/>
  <c r="B21" i="14"/>
  <c r="D21" i="14" s="1"/>
  <c r="B33" i="14"/>
  <c r="D33" i="14" s="1"/>
  <c r="C40" i="14"/>
  <c r="E40" i="14" s="1"/>
  <c r="B28" i="14"/>
  <c r="D28" i="14" s="1"/>
  <c r="B16" i="14"/>
  <c r="D16" i="14" s="1"/>
  <c r="C29" i="14"/>
  <c r="E29" i="14" s="1"/>
  <c r="C26" i="14"/>
  <c r="E26" i="14" s="1"/>
  <c r="B8" i="14"/>
  <c r="B46" i="14"/>
  <c r="D46" i="14" s="1"/>
  <c r="B19" i="14"/>
  <c r="D19" i="14" s="1"/>
  <c r="B39" i="18"/>
  <c r="B44" i="18" s="1"/>
  <c r="B43" i="18" s="1"/>
  <c r="B41" i="18"/>
  <c r="C24" i="14"/>
  <c r="E24" i="14" s="1"/>
  <c r="C18" i="14"/>
  <c r="E18" i="14" s="1"/>
  <c r="B52" i="14"/>
  <c r="D52" i="14" s="1"/>
  <c r="C10" i="14"/>
  <c r="E10" i="14" s="1"/>
  <c r="C44" i="14"/>
  <c r="E44" i="14" s="1"/>
  <c r="B43" i="14"/>
  <c r="D43" i="14" s="1"/>
  <c r="C22" i="14"/>
  <c r="E22" i="14" s="1"/>
  <c r="C15" i="14"/>
  <c r="E15" i="14" s="1"/>
  <c r="B22" i="14"/>
  <c r="D22" i="14" s="1"/>
  <c r="B57" i="14"/>
  <c r="D57" i="14" s="1"/>
  <c r="B48" i="14"/>
  <c r="D48" i="14" s="1"/>
  <c r="C20" i="14"/>
  <c r="E20" i="14" s="1"/>
  <c r="C31" i="14"/>
  <c r="E31" i="14" s="1"/>
  <c r="B38" i="18"/>
  <c r="AT18" i="41" a="1"/>
  <c r="AT18" i="41" s="1"/>
  <c r="AD18" i="41" a="1"/>
  <c r="AD18" i="41" s="1"/>
  <c r="R18" i="41" a="1"/>
  <c r="R18" i="41" s="1"/>
  <c r="AP18" i="41" a="1"/>
  <c r="AP18" i="41" s="1"/>
  <c r="U18" i="41" a="1"/>
  <c r="U18" i="41" s="1"/>
  <c r="X18" i="41" a="1"/>
  <c r="X18" i="41" s="1"/>
  <c r="AV18" i="41" a="1"/>
  <c r="AV18" i="41" s="1"/>
  <c r="V18" i="41" a="1"/>
  <c r="V18" i="41" s="1"/>
  <c r="BH18" i="41" a="1"/>
  <c r="BH18" i="41" s="1"/>
  <c r="Y18" i="41" a="1"/>
  <c r="Y18" i="41" s="1"/>
  <c r="AK18" i="41" a="1"/>
  <c r="AK18" i="41" s="1"/>
  <c r="AU18" i="41" a="1"/>
  <c r="AU18" i="41" s="1"/>
  <c r="AN18" i="41" a="1"/>
  <c r="AN18" i="41" s="1"/>
  <c r="AI18" i="41" a="1"/>
  <c r="AI18" i="41" s="1"/>
  <c r="BF18" i="41" a="1"/>
  <c r="BF18" i="41" s="1"/>
  <c r="BG18" i="41" a="1"/>
  <c r="BG18" i="41" s="1"/>
  <c r="AX18" i="41" a="1"/>
  <c r="AX18" i="41" s="1"/>
  <c r="BK18" i="41" a="1"/>
  <c r="BK18" i="41" s="1"/>
  <c r="AF18" i="41" a="1"/>
  <c r="AF18" i="41" s="1"/>
  <c r="BU18" i="41" a="1"/>
  <c r="BU18" i="41" s="1"/>
  <c r="Q18" i="41" a="1"/>
  <c r="Q18" i="41" s="1"/>
  <c r="AJ18" i="41" a="1"/>
  <c r="AJ18" i="41" s="1"/>
  <c r="AA18" i="41" a="1"/>
  <c r="AA18" i="41" s="1"/>
  <c r="AE18" i="41" a="1"/>
  <c r="AE18" i="41" s="1"/>
  <c r="AW18" i="41" a="1"/>
  <c r="AW18" i="41" s="1"/>
  <c r="BT18" i="41" a="1"/>
  <c r="BT18" i="41" s="1"/>
  <c r="Z18" i="41" a="1"/>
  <c r="Z18" i="41" s="1"/>
  <c r="BV18" i="41" a="1"/>
  <c r="BV18" i="41" s="1"/>
  <c r="P18" i="41" a="1"/>
  <c r="P18" i="41" s="1"/>
  <c r="AS18" i="41" a="1"/>
  <c r="AS18" i="41" s="1"/>
  <c r="AH18" i="41" a="1"/>
  <c r="AH18" i="41" s="1"/>
  <c r="S18" i="41" a="1"/>
  <c r="S18" i="41" s="1"/>
  <c r="G18" i="41" a="1"/>
  <c r="G18" i="41" s="1"/>
  <c r="BO18" i="41" a="1"/>
  <c r="BO18" i="41" s="1"/>
  <c r="BJ18" i="41" a="1"/>
  <c r="BJ18" i="41" s="1"/>
  <c r="BP18" i="41" a="1"/>
  <c r="BP18" i="41" s="1"/>
  <c r="BI18" i="41" a="1"/>
  <c r="BI18" i="41" s="1"/>
  <c r="BQ18" i="41" a="1"/>
  <c r="BQ18" i="41" s="1"/>
  <c r="BM18" i="41" a="1"/>
  <c r="BM18" i="41" s="1"/>
  <c r="AB18" i="41" a="1"/>
  <c r="AB18" i="41" s="1"/>
  <c r="AL18" i="41" a="1"/>
  <c r="AL18" i="41" s="1"/>
  <c r="BB18" i="41" a="1"/>
  <c r="BB18" i="41" s="1"/>
  <c r="AY18" i="41" a="1"/>
  <c r="AY18" i="41" s="1"/>
  <c r="AR18" i="41" a="1"/>
  <c r="AR18" i="41" s="1"/>
  <c r="AM18" i="41" a="1"/>
  <c r="AM18" i="41" s="1"/>
  <c r="BA18" i="41" a="1"/>
  <c r="BA18" i="41" s="1"/>
  <c r="F18" i="41" a="1"/>
  <c r="F18" i="41" s="1"/>
  <c r="BC18" i="41" a="1"/>
  <c r="BC18" i="41" s="1"/>
  <c r="AO18" i="41" a="1"/>
  <c r="AO18" i="41" s="1"/>
  <c r="AG18" i="41" a="1"/>
  <c r="AG18" i="41" s="1"/>
  <c r="BN18" i="41" a="1"/>
  <c r="BN18" i="41" s="1"/>
  <c r="BD18" i="41" a="1"/>
  <c r="BD18" i="41" s="1"/>
  <c r="BR18" i="41" a="1"/>
  <c r="BR18" i="41" s="1"/>
  <c r="AC18" i="41" a="1"/>
  <c r="AC18" i="41" s="1"/>
  <c r="BL18" i="41" a="1"/>
  <c r="BL18" i="41" s="1"/>
  <c r="AQ18" i="41" a="1"/>
  <c r="AQ18" i="41" s="1"/>
  <c r="W18" i="41" a="1"/>
  <c r="W18" i="41" s="1"/>
  <c r="T18" i="41" a="1"/>
  <c r="T18" i="41" s="1"/>
  <c r="BE18" i="41" a="1"/>
  <c r="BE18" i="41" s="1"/>
  <c r="AZ18" i="41" a="1"/>
  <c r="AZ18" i="41" s="1"/>
  <c r="BS18" i="41" a="1"/>
  <c r="BS18" i="41" s="1"/>
  <c r="BV10" i="41" a="1"/>
  <c r="BV10" i="41" s="1"/>
  <c r="Z10" i="41" a="1"/>
  <c r="Z10" i="41" s="1"/>
  <c r="BG10" i="41" a="1"/>
  <c r="BG10" i="41" s="1"/>
  <c r="P10" i="41" a="1"/>
  <c r="P10" i="41" s="1"/>
  <c r="D309" i="40" s="1" a="1"/>
  <c r="D309" i="40" s="1"/>
  <c r="D310" i="40" s="1"/>
  <c r="D311" i="40" s="1"/>
  <c r="D312" i="40" s="1"/>
  <c r="D313" i="40" s="1"/>
  <c r="D314" i="40" s="1"/>
  <c r="D315" i="40" s="1"/>
  <c r="D316" i="40" s="1"/>
  <c r="D317" i="40" s="1"/>
  <c r="D318" i="40" s="1"/>
  <c r="D319" i="40" s="1"/>
  <c r="D320" i="40" s="1"/>
  <c r="D321" i="40" s="1"/>
  <c r="D322" i="40" s="1"/>
  <c r="D323" i="40" s="1"/>
  <c r="D324" i="40" s="1"/>
  <c r="D325" i="40" s="1"/>
  <c r="D326" i="40" s="1"/>
  <c r="D327" i="40" s="1"/>
  <c r="D328" i="40" s="1"/>
  <c r="D329" i="40" s="1"/>
  <c r="D330" i="40" s="1"/>
  <c r="D331" i="40" s="1"/>
  <c r="D332" i="40" s="1"/>
  <c r="D333" i="40" s="1"/>
  <c r="D334" i="40" s="1"/>
  <c r="D335" i="40" s="1"/>
  <c r="D336" i="40" s="1"/>
  <c r="D337" i="40" s="1"/>
  <c r="D338" i="40" s="1"/>
  <c r="D339" i="40" s="1"/>
  <c r="D340" i="40" s="1"/>
  <c r="D341" i="40" s="1"/>
  <c r="D342" i="40" s="1"/>
  <c r="D343" i="40" s="1"/>
  <c r="D344" i="40" s="1"/>
  <c r="D345" i="40" s="1"/>
  <c r="D346" i="40" s="1"/>
  <c r="D347" i="40" s="1"/>
  <c r="D348" i="40" s="1"/>
  <c r="D349" i="40" s="1"/>
  <c r="D350" i="40" s="1"/>
  <c r="D351" i="40" s="1"/>
  <c r="D352" i="40" s="1"/>
  <c r="D353" i="40" s="1"/>
  <c r="D354" i="40" s="1"/>
  <c r="D355" i="40" s="1"/>
  <c r="D356" i="40" s="1"/>
  <c r="D357" i="40" s="1"/>
  <c r="D358" i="40" s="1"/>
  <c r="D359" i="40" s="1"/>
  <c r="Y10" i="41" a="1"/>
  <c r="Y10" i="41" s="1"/>
  <c r="BF10" i="41" a="1"/>
  <c r="BF10" i="41" s="1"/>
  <c r="AD10" i="41" a="1"/>
  <c r="AD10" i="41" s="1"/>
  <c r="AR10" i="41" a="1"/>
  <c r="AR10" i="41" s="1"/>
  <c r="BB10" i="41" a="1"/>
  <c r="BB10" i="41" s="1"/>
  <c r="AG10" i="41" a="1"/>
  <c r="AG10" i="41" s="1"/>
  <c r="W10" i="41" a="1"/>
  <c r="W10" i="41" s="1"/>
  <c r="AY10" i="41" a="1"/>
  <c r="AY10" i="41" s="1"/>
  <c r="S10" i="41" a="1"/>
  <c r="S10" i="41" s="1"/>
  <c r="G309" i="40" s="1" a="1"/>
  <c r="G309" i="40" s="1"/>
  <c r="G310" i="40" s="1"/>
  <c r="G311" i="40" s="1"/>
  <c r="G312" i="40" s="1"/>
  <c r="G313" i="40" s="1"/>
  <c r="G314" i="40" s="1"/>
  <c r="G315" i="40" s="1"/>
  <c r="G316" i="40" s="1"/>
  <c r="G317" i="40" s="1"/>
  <c r="G318" i="40" s="1"/>
  <c r="G319" i="40" s="1"/>
  <c r="G320" i="40" s="1"/>
  <c r="G321" i="40" s="1"/>
  <c r="G322" i="40" s="1"/>
  <c r="G323" i="40" s="1"/>
  <c r="G324" i="40" s="1"/>
  <c r="G325" i="40" s="1"/>
  <c r="G326" i="40" s="1"/>
  <c r="G327" i="40" s="1"/>
  <c r="G328" i="40" s="1"/>
  <c r="G329" i="40" s="1"/>
  <c r="G330" i="40" s="1"/>
  <c r="G331" i="40" s="1"/>
  <c r="G332" i="40" s="1"/>
  <c r="G333" i="40" s="1"/>
  <c r="G334" i="40" s="1"/>
  <c r="G335" i="40" s="1"/>
  <c r="G336" i="40" s="1"/>
  <c r="G337" i="40" s="1"/>
  <c r="G338" i="40" s="1"/>
  <c r="G339" i="40" s="1"/>
  <c r="G340" i="40" s="1"/>
  <c r="G341" i="40" s="1"/>
  <c r="G342" i="40" s="1"/>
  <c r="G343" i="40" s="1"/>
  <c r="G344" i="40" s="1"/>
  <c r="G345" i="40" s="1"/>
  <c r="G346" i="40" s="1"/>
  <c r="G347" i="40" s="1"/>
  <c r="G348" i="40" s="1"/>
  <c r="G349" i="40" s="1"/>
  <c r="G350" i="40" s="1"/>
  <c r="G351" i="40" s="1"/>
  <c r="G352" i="40" s="1"/>
  <c r="G353" i="40" s="1"/>
  <c r="G354" i="40" s="1"/>
  <c r="G355" i="40" s="1"/>
  <c r="G356" i="40" s="1"/>
  <c r="G357" i="40" s="1"/>
  <c r="G358" i="40" s="1"/>
  <c r="G359" i="40" s="1"/>
  <c r="BN10" i="41" a="1"/>
  <c r="BN10" i="41" s="1"/>
  <c r="AE10" i="41" a="1"/>
  <c r="AE10" i="41" s="1"/>
  <c r="BD10" i="41" a="1"/>
  <c r="BD10" i="41" s="1"/>
  <c r="BA10" i="41" a="1"/>
  <c r="BA10" i="41" s="1"/>
  <c r="BE10" i="41" a="1"/>
  <c r="BE10" i="41" s="1"/>
  <c r="BU10" i="41" a="1"/>
  <c r="BU10" i="41" s="1"/>
  <c r="AK10" i="41" a="1"/>
  <c r="AK10" i="41" s="1"/>
  <c r="BK10" i="41" a="1"/>
  <c r="BK10" i="41" s="1"/>
  <c r="BI10" i="41" a="1"/>
  <c r="BI10" i="41" s="1"/>
  <c r="F10" i="41" a="1"/>
  <c r="F10" i="41" s="1"/>
  <c r="AL10" i="41" a="1"/>
  <c r="AL10" i="41" s="1"/>
  <c r="BM10" i="41" a="1"/>
  <c r="BM10" i="41" s="1"/>
  <c r="BP10" i="41" a="1"/>
  <c r="BP10" i="41" s="1"/>
  <c r="AM10" i="41" a="1"/>
  <c r="AM10" i="41" s="1"/>
  <c r="AA10" i="41" a="1"/>
  <c r="AA10" i="41" s="1"/>
  <c r="X10" i="41" a="1"/>
  <c r="X10" i="41" s="1"/>
  <c r="AU10" i="41" a="1"/>
  <c r="AU10" i="41" s="1"/>
  <c r="AQ10" i="41" a="1"/>
  <c r="AQ10" i="41" s="1"/>
  <c r="G10" i="41" a="1"/>
  <c r="G10" i="41" s="1"/>
  <c r="BO10" i="41" a="1"/>
  <c r="BO10" i="41" s="1"/>
  <c r="AJ10" i="41" a="1"/>
  <c r="AJ10" i="41" s="1"/>
  <c r="BL10" i="41" a="1"/>
  <c r="BL10" i="41" s="1"/>
  <c r="BS10" i="41" a="1"/>
  <c r="BS10" i="41" s="1"/>
  <c r="AB10" i="41" a="1"/>
  <c r="AB10" i="41" s="1"/>
  <c r="U10" i="41" a="1"/>
  <c r="U10" i="41" s="1"/>
  <c r="AO10" i="41" a="1"/>
  <c r="AO10" i="41" s="1"/>
  <c r="T10" i="41" a="1"/>
  <c r="T10" i="41" s="1"/>
  <c r="BT10" i="41" a="1"/>
  <c r="BT10" i="41" s="1"/>
  <c r="BR10" i="41" a="1"/>
  <c r="BR10" i="41" s="1"/>
  <c r="V10" i="41" a="1"/>
  <c r="V10" i="41" s="1"/>
  <c r="AH10" i="41" a="1"/>
  <c r="AH10" i="41" s="1"/>
  <c r="AZ10" i="41" a="1"/>
  <c r="AZ10" i="41" s="1"/>
  <c r="AX10" i="41" a="1"/>
  <c r="AX10" i="41" s="1"/>
  <c r="AC10" i="41" a="1"/>
  <c r="AC10" i="41" s="1"/>
  <c r="BQ10" i="41" a="1"/>
  <c r="BQ10" i="41" s="1"/>
  <c r="BC10" i="41" a="1"/>
  <c r="BC10" i="41" s="1"/>
  <c r="AF10" i="41" a="1"/>
  <c r="AF10" i="41" s="1"/>
  <c r="AV10" i="41" a="1"/>
  <c r="AV10" i="41" s="1"/>
  <c r="R10" i="41" a="1"/>
  <c r="R10" i="41" s="1"/>
  <c r="F309" i="40" s="1" a="1"/>
  <c r="F309" i="40" s="1"/>
  <c r="F310" i="40" s="1"/>
  <c r="F311" i="40" s="1"/>
  <c r="F312" i="40" s="1"/>
  <c r="F313" i="40" s="1"/>
  <c r="F314" i="40" s="1"/>
  <c r="F315" i="40" s="1"/>
  <c r="F316" i="40" s="1"/>
  <c r="F317" i="40" s="1"/>
  <c r="F318" i="40" s="1"/>
  <c r="F319" i="40" s="1"/>
  <c r="F320" i="40" s="1"/>
  <c r="F321" i="40" s="1"/>
  <c r="F322" i="40" s="1"/>
  <c r="F323" i="40" s="1"/>
  <c r="F324" i="40" s="1"/>
  <c r="F325" i="40" s="1"/>
  <c r="F326" i="40" s="1"/>
  <c r="F327" i="40" s="1"/>
  <c r="F328" i="40" s="1"/>
  <c r="F329" i="40" s="1"/>
  <c r="F330" i="40" s="1"/>
  <c r="F331" i="40" s="1"/>
  <c r="F332" i="40" s="1"/>
  <c r="F333" i="40" s="1"/>
  <c r="F334" i="40" s="1"/>
  <c r="F335" i="40" s="1"/>
  <c r="F336" i="40" s="1"/>
  <c r="F337" i="40" s="1"/>
  <c r="F338" i="40" s="1"/>
  <c r="F339" i="40" s="1"/>
  <c r="F340" i="40" s="1"/>
  <c r="F341" i="40" s="1"/>
  <c r="F342" i="40" s="1"/>
  <c r="F343" i="40" s="1"/>
  <c r="F344" i="40" s="1"/>
  <c r="F345" i="40" s="1"/>
  <c r="F346" i="40" s="1"/>
  <c r="F347" i="40" s="1"/>
  <c r="F348" i="40" s="1"/>
  <c r="F349" i="40" s="1"/>
  <c r="F350" i="40" s="1"/>
  <c r="F351" i="40" s="1"/>
  <c r="F352" i="40" s="1"/>
  <c r="F353" i="40" s="1"/>
  <c r="F354" i="40" s="1"/>
  <c r="F355" i="40" s="1"/>
  <c r="F356" i="40" s="1"/>
  <c r="F357" i="40" s="1"/>
  <c r="F358" i="40" s="1"/>
  <c r="F359" i="40" s="1"/>
  <c r="AP10" i="41" a="1"/>
  <c r="AP10" i="41" s="1"/>
  <c r="AN10" i="41" a="1"/>
  <c r="AN10" i="41" s="1"/>
  <c r="BJ10" i="41" a="1"/>
  <c r="BJ10" i="41" s="1"/>
  <c r="AT10" i="41" a="1"/>
  <c r="AT10" i="41" s="1"/>
  <c r="BH10" i="41" a="1"/>
  <c r="BH10" i="41" s="1"/>
  <c r="Q10" i="41" a="1"/>
  <c r="Q10" i="41" s="1"/>
  <c r="E309" i="40" s="1" a="1"/>
  <c r="E309" i="40" s="1"/>
  <c r="E310" i="40" s="1"/>
  <c r="E311" i="40" s="1"/>
  <c r="E312" i="40" s="1"/>
  <c r="E313" i="40" s="1"/>
  <c r="E314" i="40" s="1"/>
  <c r="E315" i="40" s="1"/>
  <c r="E316" i="40" s="1"/>
  <c r="E317" i="40" s="1"/>
  <c r="E318" i="40" s="1"/>
  <c r="E319" i="40" s="1"/>
  <c r="E320" i="40" s="1"/>
  <c r="E321" i="40" s="1"/>
  <c r="E322" i="40" s="1"/>
  <c r="E323" i="40" s="1"/>
  <c r="E324" i="40" s="1"/>
  <c r="E325" i="40" s="1"/>
  <c r="E326" i="40" s="1"/>
  <c r="E327" i="40" s="1"/>
  <c r="E328" i="40" s="1"/>
  <c r="E329" i="40" s="1"/>
  <c r="E330" i="40" s="1"/>
  <c r="E331" i="40" s="1"/>
  <c r="E332" i="40" s="1"/>
  <c r="E333" i="40" s="1"/>
  <c r="E334" i="40" s="1"/>
  <c r="E335" i="40" s="1"/>
  <c r="E336" i="40" s="1"/>
  <c r="E337" i="40" s="1"/>
  <c r="E338" i="40" s="1"/>
  <c r="E339" i="40" s="1"/>
  <c r="E340" i="40" s="1"/>
  <c r="E341" i="40" s="1"/>
  <c r="E342" i="40" s="1"/>
  <c r="E343" i="40" s="1"/>
  <c r="E344" i="40" s="1"/>
  <c r="E345" i="40" s="1"/>
  <c r="E346" i="40" s="1"/>
  <c r="E347" i="40" s="1"/>
  <c r="E348" i="40" s="1"/>
  <c r="E349" i="40" s="1"/>
  <c r="E350" i="40" s="1"/>
  <c r="E351" i="40" s="1"/>
  <c r="E352" i="40" s="1"/>
  <c r="E353" i="40" s="1"/>
  <c r="E354" i="40" s="1"/>
  <c r="E355" i="40" s="1"/>
  <c r="E356" i="40" s="1"/>
  <c r="E357" i="40" s="1"/>
  <c r="E358" i="40" s="1"/>
  <c r="E359" i="40" s="1"/>
  <c r="AW10" i="41" a="1"/>
  <c r="AW10" i="41" s="1"/>
  <c r="AI10" i="41" a="1"/>
  <c r="AI10" i="41" s="1"/>
  <c r="AS10" i="41" a="1"/>
  <c r="AS10" i="41" s="1"/>
  <c r="BN6" i="41" a="1"/>
  <c r="BN6" i="41" s="1"/>
  <c r="BG6" i="41" a="1"/>
  <c r="BG6" i="41" s="1"/>
  <c r="AH6" i="41" a="1"/>
  <c r="AH6" i="41" s="1"/>
  <c r="BR6" i="41" a="1"/>
  <c r="BR6" i="41" s="1"/>
  <c r="AL6" i="41" a="1"/>
  <c r="AL6" i="41" s="1"/>
  <c r="AI6" i="41" a="1"/>
  <c r="AI6" i="41" s="1"/>
  <c r="AR6" i="41" a="1"/>
  <c r="AR6" i="41" s="1"/>
  <c r="BM6" i="41" a="1"/>
  <c r="BM6" i="41" s="1"/>
  <c r="G6" i="41" a="1"/>
  <c r="G6" i="41" s="1"/>
  <c r="Z6" i="41" a="1"/>
  <c r="Z6" i="41" s="1"/>
  <c r="AQ6" i="41" a="1"/>
  <c r="AQ6" i="41" s="1"/>
  <c r="BT6" i="41" a="1"/>
  <c r="BT6" i="41" s="1"/>
  <c r="AO6" i="41" a="1"/>
  <c r="AO6" i="41" s="1"/>
  <c r="AA6" i="41" a="1"/>
  <c r="AA6" i="41" s="1"/>
  <c r="AD6" i="41" a="1"/>
  <c r="AD6" i="41" s="1"/>
  <c r="BK6" i="41" a="1"/>
  <c r="BK6" i="41" s="1"/>
  <c r="AZ6" i="41" a="1"/>
  <c r="AZ6" i="41" s="1"/>
  <c r="BL6" i="41" a="1"/>
  <c r="BL6" i="41" s="1"/>
  <c r="AB6" i="41" a="1"/>
  <c r="AB6" i="41" s="1"/>
  <c r="BV6" i="41" a="1"/>
  <c r="BV6" i="41" s="1"/>
  <c r="BJ6" i="41" a="1"/>
  <c r="BJ6" i="41" s="1"/>
  <c r="T6" i="41" a="1"/>
  <c r="T6" i="41" s="1"/>
  <c r="BO6" i="41" a="1"/>
  <c r="BO6" i="41" s="1"/>
  <c r="F6" i="41" a="1"/>
  <c r="F6" i="41" s="1"/>
  <c r="AW6" i="41" a="1"/>
  <c r="AW6" i="41" s="1"/>
  <c r="P6" i="41" a="1"/>
  <c r="P6" i="41" s="1"/>
  <c r="D105" i="40" s="1" a="1"/>
  <c r="D105" i="40" s="1"/>
  <c r="D106" i="40" s="1"/>
  <c r="D107" i="40" s="1"/>
  <c r="D108" i="40" s="1"/>
  <c r="D109" i="40" s="1"/>
  <c r="D110" i="40" s="1"/>
  <c r="D111" i="40" s="1"/>
  <c r="D112" i="40" s="1"/>
  <c r="D113" i="40" s="1"/>
  <c r="D114" i="40" s="1"/>
  <c r="D115" i="40" s="1"/>
  <c r="D116" i="40" s="1"/>
  <c r="D117" i="40" s="1"/>
  <c r="D118" i="40" s="1"/>
  <c r="D119" i="40" s="1"/>
  <c r="D120" i="40" s="1"/>
  <c r="D121" i="40" s="1"/>
  <c r="D122" i="40" s="1"/>
  <c r="D123" i="40" s="1"/>
  <c r="D124" i="40" s="1"/>
  <c r="D125" i="40" s="1"/>
  <c r="D126" i="40" s="1"/>
  <c r="D127" i="40" s="1"/>
  <c r="D128" i="40" s="1"/>
  <c r="D129" i="40" s="1"/>
  <c r="D130" i="40" s="1"/>
  <c r="D131" i="40" s="1"/>
  <c r="D132" i="40" s="1"/>
  <c r="D133" i="40" s="1"/>
  <c r="D134" i="40" s="1"/>
  <c r="D135" i="40" s="1"/>
  <c r="D136" i="40" s="1"/>
  <c r="D137" i="40" s="1"/>
  <c r="D138" i="40" s="1"/>
  <c r="D139" i="40" s="1"/>
  <c r="D140" i="40" s="1"/>
  <c r="D141" i="40" s="1"/>
  <c r="D142" i="40" s="1"/>
  <c r="D143" i="40" s="1"/>
  <c r="D144" i="40" s="1"/>
  <c r="D145" i="40" s="1"/>
  <c r="D146" i="40" s="1"/>
  <c r="D147" i="40" s="1"/>
  <c r="D148" i="40" s="1"/>
  <c r="D149" i="40" s="1"/>
  <c r="D150" i="40" s="1"/>
  <c r="D151" i="40" s="1"/>
  <c r="D152" i="40" s="1"/>
  <c r="D153" i="40" s="1"/>
  <c r="D154" i="40" s="1"/>
  <c r="D155" i="40" s="1"/>
  <c r="AM6" i="41" a="1"/>
  <c r="AM6" i="41" s="1"/>
  <c r="AU6" i="41" a="1"/>
  <c r="AU6" i="41" s="1"/>
  <c r="BB6" i="41" a="1"/>
  <c r="BB6" i="41" s="1"/>
  <c r="AJ6" i="41" a="1"/>
  <c r="AJ6" i="41" s="1"/>
  <c r="AF6" i="41" a="1"/>
  <c r="AF6" i="41" s="1"/>
  <c r="V6" i="41" a="1"/>
  <c r="V6" i="41" s="1"/>
  <c r="AG6" i="41" a="1"/>
  <c r="AG6" i="41" s="1"/>
  <c r="U6" i="41" a="1"/>
  <c r="U6" i="41" s="1"/>
  <c r="AX6" i="41" a="1"/>
  <c r="AX6" i="41" s="1"/>
  <c r="AN6" i="41" a="1"/>
  <c r="AN6" i="41" s="1"/>
  <c r="Y6" i="41" a="1"/>
  <c r="Y6" i="41" s="1"/>
  <c r="AT6" i="41" a="1"/>
  <c r="AT6" i="41" s="1"/>
  <c r="AV6" i="41" a="1"/>
  <c r="AV6" i="41" s="1"/>
  <c r="AK6" i="41" a="1"/>
  <c r="AK6" i="41" s="1"/>
  <c r="BQ6" i="41" a="1"/>
  <c r="BQ6" i="41" s="1"/>
  <c r="BD6" i="41" a="1"/>
  <c r="BD6" i="41" s="1"/>
  <c r="AE6" i="41" a="1"/>
  <c r="AE6" i="41" s="1"/>
  <c r="BH6" i="41" a="1"/>
  <c r="BH6" i="41" s="1"/>
  <c r="BS6" i="41" a="1"/>
  <c r="BS6" i="41" s="1"/>
  <c r="BF6" i="41" a="1"/>
  <c r="BF6" i="41" s="1"/>
  <c r="BU6" i="41" a="1"/>
  <c r="BU6" i="41" s="1"/>
  <c r="AY6" i="41" a="1"/>
  <c r="AY6" i="41" s="1"/>
  <c r="BA6" i="41" a="1"/>
  <c r="BA6" i="41" s="1"/>
  <c r="BC6" i="41" a="1"/>
  <c r="BC6" i="41" s="1"/>
  <c r="AC6" i="41" a="1"/>
  <c r="AC6" i="41" s="1"/>
  <c r="AS6" i="41" a="1"/>
  <c r="AS6" i="41" s="1"/>
  <c r="W6" i="41" a="1"/>
  <c r="W6" i="41" s="1"/>
  <c r="BP6" i="41" a="1"/>
  <c r="BP6" i="41" s="1"/>
  <c r="S6" i="41" a="1"/>
  <c r="S6" i="41" s="1"/>
  <c r="G105" i="40" s="1" a="1"/>
  <c r="G105" i="40" s="1"/>
  <c r="G106" i="40" s="1"/>
  <c r="G107" i="40" s="1"/>
  <c r="G108" i="40" s="1"/>
  <c r="G109" i="40" s="1"/>
  <c r="G110" i="40" s="1"/>
  <c r="G111" i="40" s="1"/>
  <c r="G112" i="40" s="1"/>
  <c r="G113" i="40" s="1"/>
  <c r="G114" i="40" s="1"/>
  <c r="G115" i="40" s="1"/>
  <c r="G116" i="40" s="1"/>
  <c r="G117" i="40" s="1"/>
  <c r="G118" i="40" s="1"/>
  <c r="G119" i="40" s="1"/>
  <c r="G120" i="40" s="1"/>
  <c r="G121" i="40" s="1"/>
  <c r="G122" i="40" s="1"/>
  <c r="G123" i="40" s="1"/>
  <c r="G124" i="40" s="1"/>
  <c r="G125" i="40" s="1"/>
  <c r="G126" i="40" s="1"/>
  <c r="G127" i="40" s="1"/>
  <c r="G128" i="40" s="1"/>
  <c r="G129" i="40" s="1"/>
  <c r="G130" i="40" s="1"/>
  <c r="G131" i="40" s="1"/>
  <c r="G132" i="40" s="1"/>
  <c r="G133" i="40" s="1"/>
  <c r="G134" i="40" s="1"/>
  <c r="G135" i="40" s="1"/>
  <c r="G136" i="40" s="1"/>
  <c r="G137" i="40" s="1"/>
  <c r="G138" i="40" s="1"/>
  <c r="G139" i="40" s="1"/>
  <c r="G140" i="40" s="1"/>
  <c r="G141" i="40" s="1"/>
  <c r="G142" i="40" s="1"/>
  <c r="G143" i="40" s="1"/>
  <c r="G144" i="40" s="1"/>
  <c r="G145" i="40" s="1"/>
  <c r="G146" i="40" s="1"/>
  <c r="G147" i="40" s="1"/>
  <c r="G148" i="40" s="1"/>
  <c r="G149" i="40" s="1"/>
  <c r="G150" i="40" s="1"/>
  <c r="G151" i="40" s="1"/>
  <c r="G152" i="40" s="1"/>
  <c r="G153" i="40" s="1"/>
  <c r="G154" i="40" s="1"/>
  <c r="G155" i="40" s="1"/>
  <c r="R6" i="41" a="1"/>
  <c r="R6" i="41" s="1"/>
  <c r="F105" i="40" s="1" a="1"/>
  <c r="F105" i="40" s="1"/>
  <c r="F106" i="40" s="1"/>
  <c r="F107" i="40" s="1"/>
  <c r="F108" i="40" s="1"/>
  <c r="F109" i="40" s="1"/>
  <c r="F110" i="40" s="1"/>
  <c r="F111" i="40" s="1"/>
  <c r="F112" i="40" s="1"/>
  <c r="F113" i="40" s="1"/>
  <c r="F114" i="40" s="1"/>
  <c r="F115" i="40" s="1"/>
  <c r="F116" i="40" s="1"/>
  <c r="F117" i="40" s="1"/>
  <c r="F118" i="40" s="1"/>
  <c r="F119" i="40" s="1"/>
  <c r="F120" i="40" s="1"/>
  <c r="F121" i="40" s="1"/>
  <c r="F122" i="40" s="1"/>
  <c r="F123" i="40" s="1"/>
  <c r="F124" i="40" s="1"/>
  <c r="F125" i="40" s="1"/>
  <c r="F126" i="40" s="1"/>
  <c r="F127" i="40" s="1"/>
  <c r="F128" i="40" s="1"/>
  <c r="F129" i="40" s="1"/>
  <c r="F130" i="40" s="1"/>
  <c r="F131" i="40" s="1"/>
  <c r="F132" i="40" s="1"/>
  <c r="F133" i="40" s="1"/>
  <c r="F134" i="40" s="1"/>
  <c r="F135" i="40" s="1"/>
  <c r="F136" i="40" s="1"/>
  <c r="F137" i="40" s="1"/>
  <c r="F138" i="40" s="1"/>
  <c r="F139" i="40" s="1"/>
  <c r="F140" i="40" s="1"/>
  <c r="F141" i="40" s="1"/>
  <c r="F142" i="40" s="1"/>
  <c r="F143" i="40" s="1"/>
  <c r="F144" i="40" s="1"/>
  <c r="F145" i="40" s="1"/>
  <c r="F146" i="40" s="1"/>
  <c r="F147" i="40" s="1"/>
  <c r="F148" i="40" s="1"/>
  <c r="F149" i="40" s="1"/>
  <c r="F150" i="40" s="1"/>
  <c r="F151" i="40" s="1"/>
  <c r="F152" i="40" s="1"/>
  <c r="F153" i="40" s="1"/>
  <c r="F154" i="40" s="1"/>
  <c r="F155" i="40" s="1"/>
  <c r="BE6" i="41" a="1"/>
  <c r="BE6" i="41" s="1"/>
  <c r="Q6" i="41" a="1"/>
  <c r="Q6" i="41" s="1"/>
  <c r="E105" i="40" s="1" a="1"/>
  <c r="E105" i="40" s="1"/>
  <c r="E106" i="40" s="1"/>
  <c r="E107" i="40" s="1"/>
  <c r="E108" i="40" s="1"/>
  <c r="E109" i="40" s="1"/>
  <c r="E110" i="40" s="1"/>
  <c r="E111" i="40" s="1"/>
  <c r="E112" i="40" s="1"/>
  <c r="E113" i="40" s="1"/>
  <c r="E114" i="40" s="1"/>
  <c r="E115" i="40" s="1"/>
  <c r="E116" i="40" s="1"/>
  <c r="E117" i="40" s="1"/>
  <c r="E118" i="40" s="1"/>
  <c r="E119" i="40" s="1"/>
  <c r="E120" i="40" s="1"/>
  <c r="E121" i="40" s="1"/>
  <c r="E122" i="40" s="1"/>
  <c r="E123" i="40" s="1"/>
  <c r="E124" i="40" s="1"/>
  <c r="E125" i="40" s="1"/>
  <c r="E126" i="40" s="1"/>
  <c r="E127" i="40" s="1"/>
  <c r="E128" i="40" s="1"/>
  <c r="E129" i="40" s="1"/>
  <c r="E130" i="40" s="1"/>
  <c r="E131" i="40" s="1"/>
  <c r="E132" i="40" s="1"/>
  <c r="E133" i="40" s="1"/>
  <c r="E134" i="40" s="1"/>
  <c r="E135" i="40" s="1"/>
  <c r="E136" i="40" s="1"/>
  <c r="E137" i="40" s="1"/>
  <c r="E138" i="40" s="1"/>
  <c r="E139" i="40" s="1"/>
  <c r="E140" i="40" s="1"/>
  <c r="E141" i="40" s="1"/>
  <c r="E142" i="40" s="1"/>
  <c r="E143" i="40" s="1"/>
  <c r="E144" i="40" s="1"/>
  <c r="E145" i="40" s="1"/>
  <c r="E146" i="40" s="1"/>
  <c r="E147" i="40" s="1"/>
  <c r="E148" i="40" s="1"/>
  <c r="E149" i="40" s="1"/>
  <c r="E150" i="40" s="1"/>
  <c r="E151" i="40" s="1"/>
  <c r="E152" i="40" s="1"/>
  <c r="E153" i="40" s="1"/>
  <c r="E154" i="40" s="1"/>
  <c r="E155" i="40" s="1"/>
  <c r="AP6" i="41" a="1"/>
  <c r="AP6" i="41" s="1"/>
  <c r="BI6" i="41" a="1"/>
  <c r="BI6" i="41" s="1"/>
  <c r="X6" i="41" a="1"/>
  <c r="X6" i="41" s="1"/>
  <c r="AZ21" i="41" a="1"/>
  <c r="AZ21" i="41" s="1"/>
  <c r="Z21" i="41" a="1"/>
  <c r="Z21" i="41" s="1"/>
  <c r="BJ21" i="41" a="1"/>
  <c r="BJ21" i="41" s="1"/>
  <c r="BD21" i="41" a="1"/>
  <c r="BD21" i="41" s="1"/>
  <c r="BR21" i="41" a="1"/>
  <c r="BR21" i="41" s="1"/>
  <c r="AT21" i="41" a="1"/>
  <c r="AT21" i="41" s="1"/>
  <c r="AO21" i="41" a="1"/>
  <c r="AO21" i="41" s="1"/>
  <c r="AB21" i="41" a="1"/>
  <c r="AB21" i="41" s="1"/>
  <c r="AN21" i="41" a="1"/>
  <c r="AN21" i="41" s="1"/>
  <c r="Q21" i="41" a="1"/>
  <c r="Q21" i="41" s="1"/>
  <c r="BG21" i="41" a="1"/>
  <c r="BG21" i="41" s="1"/>
  <c r="AS21" i="41" a="1"/>
  <c r="AS21" i="41" s="1"/>
  <c r="R21" i="41" a="1"/>
  <c r="R21" i="41" s="1"/>
  <c r="AX21" i="41" a="1"/>
  <c r="AX21" i="41" s="1"/>
  <c r="AI21" i="41" a="1"/>
  <c r="AI21" i="41" s="1"/>
  <c r="AG21" i="41" a="1"/>
  <c r="AG21" i="41" s="1"/>
  <c r="AD21" i="41" a="1"/>
  <c r="AD21" i="41" s="1"/>
  <c r="AK21" i="41" a="1"/>
  <c r="AK21" i="41" s="1"/>
  <c r="BC21" i="41" a="1"/>
  <c r="BC21" i="41" s="1"/>
  <c r="P21" i="41" a="1"/>
  <c r="P21" i="41" s="1"/>
  <c r="BS21" i="41" a="1"/>
  <c r="BS21" i="41" s="1"/>
  <c r="V21" i="41" a="1"/>
  <c r="V21" i="41" s="1"/>
  <c r="BE21" i="41" a="1"/>
  <c r="BE21" i="41" s="1"/>
  <c r="U21" i="41" a="1"/>
  <c r="U21" i="41" s="1"/>
  <c r="AV21" i="41" a="1"/>
  <c r="AV21" i="41" s="1"/>
  <c r="BI21" i="41" a="1"/>
  <c r="BI21" i="41" s="1"/>
  <c r="F21" i="41" a="1"/>
  <c r="F21" i="41" s="1"/>
  <c r="G21" i="41" a="1"/>
  <c r="G21" i="41" s="1"/>
  <c r="BN21" i="41" a="1"/>
  <c r="BN21" i="41" s="1"/>
  <c r="BO21" i="41" a="1"/>
  <c r="BO21" i="41" s="1"/>
  <c r="AL21" i="41" a="1"/>
  <c r="AL21" i="41" s="1"/>
  <c r="BT21" i="41" a="1"/>
  <c r="BT21" i="41" s="1"/>
  <c r="BA21" i="41" a="1"/>
  <c r="BA21" i="41" s="1"/>
  <c r="Y21" i="41" a="1"/>
  <c r="Y21" i="41" s="1"/>
  <c r="BV21" i="41" a="1"/>
  <c r="BV21" i="41" s="1"/>
  <c r="BQ21" i="41" a="1"/>
  <c r="BQ21" i="41" s="1"/>
  <c r="AC21" i="41" a="1"/>
  <c r="AC21" i="41" s="1"/>
  <c r="AR21" i="41" a="1"/>
  <c r="AR21" i="41" s="1"/>
  <c r="BF21" i="41" a="1"/>
  <c r="BF21" i="41" s="1"/>
  <c r="W21" i="41" a="1"/>
  <c r="W21" i="41" s="1"/>
  <c r="AP21" i="41" a="1"/>
  <c r="AP21" i="41" s="1"/>
  <c r="AA21" i="41" a="1"/>
  <c r="AA21" i="41" s="1"/>
  <c r="BH21" i="41" a="1"/>
  <c r="BH21" i="41" s="1"/>
  <c r="S21" i="41" a="1"/>
  <c r="S21" i="41" s="1"/>
  <c r="BU21" i="41" a="1"/>
  <c r="BU21" i="41" s="1"/>
  <c r="BM21" i="41" a="1"/>
  <c r="BM21" i="41" s="1"/>
  <c r="AM21" i="41" a="1"/>
  <c r="AM21" i="41" s="1"/>
  <c r="AU21" i="41" a="1"/>
  <c r="AU21" i="41" s="1"/>
  <c r="BK21" i="41" a="1"/>
  <c r="BK21" i="41" s="1"/>
  <c r="AE21" i="41" a="1"/>
  <c r="AE21" i="41" s="1"/>
  <c r="AW21" i="41" a="1"/>
  <c r="AW21" i="41" s="1"/>
  <c r="AY21" i="41" a="1"/>
  <c r="AY21" i="41" s="1"/>
  <c r="T21" i="41" a="1"/>
  <c r="T21" i="41" s="1"/>
  <c r="BL21" i="41" a="1"/>
  <c r="BL21" i="41" s="1"/>
  <c r="X21" i="41" a="1"/>
  <c r="X21" i="41" s="1"/>
  <c r="AF21" i="41" a="1"/>
  <c r="AF21" i="41" s="1"/>
  <c r="AH21" i="41" a="1"/>
  <c r="AH21" i="41" s="1"/>
  <c r="BB21" i="41" a="1"/>
  <c r="BB21" i="41" s="1"/>
  <c r="AQ21" i="41" a="1"/>
  <c r="AQ21" i="41" s="1"/>
  <c r="AJ21" i="41" a="1"/>
  <c r="AJ21" i="41" s="1"/>
  <c r="BP21" i="41" a="1"/>
  <c r="BP21" i="41" s="1"/>
  <c r="W12" i="41" a="1"/>
  <c r="W12" i="41" s="1"/>
  <c r="AO12" i="41" a="1"/>
  <c r="AO12" i="41" s="1"/>
  <c r="BT12" i="41" a="1"/>
  <c r="BT12" i="41" s="1"/>
  <c r="AH12" i="41" a="1"/>
  <c r="AH12" i="41" s="1"/>
  <c r="BV12" i="41" a="1"/>
  <c r="BV12" i="41" s="1"/>
  <c r="AP12" i="41" a="1"/>
  <c r="AP12" i="41" s="1"/>
  <c r="BC12" i="41" a="1"/>
  <c r="BC12" i="41" s="1"/>
  <c r="AX12" i="41" a="1"/>
  <c r="AX12" i="41" s="1"/>
  <c r="BP12" i="41" a="1"/>
  <c r="BP12" i="41" s="1"/>
  <c r="AZ12" i="41" a="1"/>
  <c r="AZ12" i="41" s="1"/>
  <c r="AK12" i="41" a="1"/>
  <c r="AK12" i="41" s="1"/>
  <c r="T12" i="41" a="1"/>
  <c r="T12" i="41" s="1"/>
  <c r="BQ12" i="41" a="1"/>
  <c r="BQ12" i="41" s="1"/>
  <c r="BD12" i="41" a="1"/>
  <c r="BD12" i="41" s="1"/>
  <c r="BB12" i="41" a="1"/>
  <c r="BB12" i="41" s="1"/>
  <c r="BL12" i="41" a="1"/>
  <c r="BL12" i="41" s="1"/>
  <c r="AN12" i="41" a="1"/>
  <c r="AN12" i="41" s="1"/>
  <c r="AU12" i="41" a="1"/>
  <c r="AU12" i="41" s="1"/>
  <c r="AS12" i="41" a="1"/>
  <c r="AS12" i="41" s="1"/>
  <c r="BO12" i="41" a="1"/>
  <c r="BO12" i="41" s="1"/>
  <c r="Z12" i="41" a="1"/>
  <c r="Z12" i="41" s="1"/>
  <c r="BA12" i="41" a="1"/>
  <c r="BA12" i="41" s="1"/>
  <c r="AI12" i="41" a="1"/>
  <c r="AI12" i="41" s="1"/>
  <c r="AT12" i="41" a="1"/>
  <c r="AT12" i="41" s="1"/>
  <c r="P12" i="41" a="1"/>
  <c r="P12" i="41" s="1"/>
  <c r="D411" i="40" s="1" a="1"/>
  <c r="D411" i="40" s="1"/>
  <c r="D412" i="40" s="1"/>
  <c r="D413" i="40" s="1"/>
  <c r="D414" i="40" s="1"/>
  <c r="D415" i="40" s="1"/>
  <c r="D416" i="40" s="1"/>
  <c r="D417" i="40" s="1"/>
  <c r="D418" i="40" s="1"/>
  <c r="D419" i="40" s="1"/>
  <c r="D420" i="40" s="1"/>
  <c r="D421" i="40" s="1"/>
  <c r="D422" i="40" s="1"/>
  <c r="D423" i="40" s="1"/>
  <c r="D424" i="40" s="1"/>
  <c r="D425" i="40" s="1"/>
  <c r="D426" i="40" s="1"/>
  <c r="D427" i="40" s="1"/>
  <c r="D428" i="40" s="1"/>
  <c r="D429" i="40" s="1"/>
  <c r="D430" i="40" s="1"/>
  <c r="D431" i="40" s="1"/>
  <c r="D432" i="40" s="1"/>
  <c r="D433" i="40" s="1"/>
  <c r="D434" i="40" s="1"/>
  <c r="D435" i="40" s="1"/>
  <c r="D436" i="40" s="1"/>
  <c r="D437" i="40" s="1"/>
  <c r="D438" i="40" s="1"/>
  <c r="D439" i="40" s="1"/>
  <c r="D440" i="40" s="1"/>
  <c r="D441" i="40" s="1"/>
  <c r="D442" i="40" s="1"/>
  <c r="D443" i="40" s="1"/>
  <c r="D444" i="40" s="1"/>
  <c r="D445" i="40" s="1"/>
  <c r="D446" i="40" s="1"/>
  <c r="D447" i="40" s="1"/>
  <c r="D448" i="40" s="1"/>
  <c r="D449" i="40" s="1"/>
  <c r="D450" i="40" s="1"/>
  <c r="D451" i="40" s="1"/>
  <c r="D452" i="40" s="1"/>
  <c r="D453" i="40" s="1"/>
  <c r="D454" i="40" s="1"/>
  <c r="D455" i="40" s="1"/>
  <c r="D456" i="40" s="1"/>
  <c r="D457" i="40" s="1"/>
  <c r="D458" i="40" s="1"/>
  <c r="D459" i="40" s="1"/>
  <c r="D460" i="40" s="1"/>
  <c r="D461" i="40" s="1"/>
  <c r="BG12" i="41" a="1"/>
  <c r="BG12" i="41" s="1"/>
  <c r="AA12" i="41" a="1"/>
  <c r="AA12" i="41" s="1"/>
  <c r="AR12" i="41" a="1"/>
  <c r="AR12" i="41" s="1"/>
  <c r="AL12" i="41" a="1"/>
  <c r="AL12" i="41" s="1"/>
  <c r="BI12" i="41" a="1"/>
  <c r="BI12" i="41" s="1"/>
  <c r="U12" i="41" a="1"/>
  <c r="U12" i="41" s="1"/>
  <c r="AY12" i="41" a="1"/>
  <c r="AY12" i="41" s="1"/>
  <c r="AV12" i="41" a="1"/>
  <c r="AV12" i="41" s="1"/>
  <c r="BE12" i="41" a="1"/>
  <c r="BE12" i="41" s="1"/>
  <c r="X12" i="41" a="1"/>
  <c r="X12" i="41" s="1"/>
  <c r="BS12" i="41" a="1"/>
  <c r="BS12" i="41" s="1"/>
  <c r="BK12" i="41" a="1"/>
  <c r="BK12" i="41" s="1"/>
  <c r="AW12" i="41" a="1"/>
  <c r="AW12" i="41" s="1"/>
  <c r="BN12" i="41" a="1"/>
  <c r="BN12" i="41" s="1"/>
  <c r="AB12" i="41" a="1"/>
  <c r="AB12" i="41" s="1"/>
  <c r="S12" i="41" a="1"/>
  <c r="S12" i="41" s="1"/>
  <c r="G411" i="40" s="1" a="1"/>
  <c r="G411" i="40" s="1"/>
  <c r="G412" i="40" s="1"/>
  <c r="G413" i="40" s="1"/>
  <c r="G414" i="40" s="1"/>
  <c r="G415" i="40" s="1"/>
  <c r="G416" i="40" s="1"/>
  <c r="G417" i="40" s="1"/>
  <c r="G418" i="40" s="1"/>
  <c r="G419" i="40" s="1"/>
  <c r="G420" i="40" s="1"/>
  <c r="G421" i="40" s="1"/>
  <c r="G422" i="40" s="1"/>
  <c r="G423" i="40" s="1"/>
  <c r="G424" i="40" s="1"/>
  <c r="G425" i="40" s="1"/>
  <c r="G426" i="40" s="1"/>
  <c r="G427" i="40" s="1"/>
  <c r="G428" i="40" s="1"/>
  <c r="G429" i="40" s="1"/>
  <c r="G430" i="40" s="1"/>
  <c r="G431" i="40" s="1"/>
  <c r="G432" i="40" s="1"/>
  <c r="G433" i="40" s="1"/>
  <c r="G434" i="40" s="1"/>
  <c r="G435" i="40" s="1"/>
  <c r="G436" i="40" s="1"/>
  <c r="G437" i="40" s="1"/>
  <c r="G438" i="40" s="1"/>
  <c r="G439" i="40" s="1"/>
  <c r="G440" i="40" s="1"/>
  <c r="G441" i="40" s="1"/>
  <c r="G442" i="40" s="1"/>
  <c r="G443" i="40" s="1"/>
  <c r="G444" i="40" s="1"/>
  <c r="G445" i="40" s="1"/>
  <c r="G446" i="40" s="1"/>
  <c r="G447" i="40" s="1"/>
  <c r="G448" i="40" s="1"/>
  <c r="G449" i="40" s="1"/>
  <c r="G450" i="40" s="1"/>
  <c r="G451" i="40" s="1"/>
  <c r="G452" i="40" s="1"/>
  <c r="G453" i="40" s="1"/>
  <c r="G454" i="40" s="1"/>
  <c r="G455" i="40" s="1"/>
  <c r="G456" i="40" s="1"/>
  <c r="G457" i="40" s="1"/>
  <c r="G458" i="40" s="1"/>
  <c r="G459" i="40" s="1"/>
  <c r="G460" i="40" s="1"/>
  <c r="G461" i="40" s="1"/>
  <c r="G12" i="41" a="1"/>
  <c r="G12" i="41" s="1"/>
  <c r="F12" i="41" a="1"/>
  <c r="F12" i="41" s="1"/>
  <c r="AF12" i="41" a="1"/>
  <c r="AF12" i="41" s="1"/>
  <c r="Q12" i="41" a="1"/>
  <c r="Q12" i="41" s="1"/>
  <c r="E411" i="40" s="1" a="1"/>
  <c r="E411" i="40" s="1"/>
  <c r="E412" i="40" s="1"/>
  <c r="E413" i="40" s="1"/>
  <c r="E414" i="40" s="1"/>
  <c r="E415" i="40" s="1"/>
  <c r="E416" i="40" s="1"/>
  <c r="E417" i="40" s="1"/>
  <c r="E418" i="40" s="1"/>
  <c r="E419" i="40" s="1"/>
  <c r="E420" i="40" s="1"/>
  <c r="E421" i="40" s="1"/>
  <c r="E422" i="40" s="1"/>
  <c r="E423" i="40" s="1"/>
  <c r="E424" i="40" s="1"/>
  <c r="E425" i="40" s="1"/>
  <c r="E426" i="40" s="1"/>
  <c r="E427" i="40" s="1"/>
  <c r="E428" i="40" s="1"/>
  <c r="E429" i="40" s="1"/>
  <c r="E430" i="40" s="1"/>
  <c r="E431" i="40" s="1"/>
  <c r="E432" i="40" s="1"/>
  <c r="E433" i="40" s="1"/>
  <c r="E434" i="40" s="1"/>
  <c r="E435" i="40" s="1"/>
  <c r="E436" i="40" s="1"/>
  <c r="E437" i="40" s="1"/>
  <c r="E438" i="40" s="1"/>
  <c r="E439" i="40" s="1"/>
  <c r="E440" i="40" s="1"/>
  <c r="E441" i="40" s="1"/>
  <c r="E442" i="40" s="1"/>
  <c r="E443" i="40" s="1"/>
  <c r="E444" i="40" s="1"/>
  <c r="E445" i="40" s="1"/>
  <c r="E446" i="40" s="1"/>
  <c r="E447" i="40" s="1"/>
  <c r="E448" i="40" s="1"/>
  <c r="E449" i="40" s="1"/>
  <c r="E450" i="40" s="1"/>
  <c r="E451" i="40" s="1"/>
  <c r="E452" i="40" s="1"/>
  <c r="E453" i="40" s="1"/>
  <c r="E454" i="40" s="1"/>
  <c r="E455" i="40" s="1"/>
  <c r="E456" i="40" s="1"/>
  <c r="E457" i="40" s="1"/>
  <c r="E458" i="40" s="1"/>
  <c r="E459" i="40" s="1"/>
  <c r="E460" i="40" s="1"/>
  <c r="E461" i="40" s="1"/>
  <c r="BU12" i="41" a="1"/>
  <c r="BU12" i="41" s="1"/>
  <c r="Y12" i="41" a="1"/>
  <c r="Y12" i="41" s="1"/>
  <c r="AD12" i="41" a="1"/>
  <c r="AD12" i="41" s="1"/>
  <c r="AG12" i="41" a="1"/>
  <c r="AG12" i="41" s="1"/>
  <c r="R12" i="41" a="1"/>
  <c r="R12" i="41" s="1"/>
  <c r="F411" i="40" s="1" a="1"/>
  <c r="F411" i="40" s="1"/>
  <c r="F412" i="40" s="1"/>
  <c r="F413" i="40" s="1"/>
  <c r="F414" i="40" s="1"/>
  <c r="F415" i="40" s="1"/>
  <c r="F416" i="40" s="1"/>
  <c r="F417" i="40" s="1"/>
  <c r="F418" i="40" s="1"/>
  <c r="F419" i="40" s="1"/>
  <c r="F420" i="40" s="1"/>
  <c r="F421" i="40" s="1"/>
  <c r="F422" i="40" s="1"/>
  <c r="F423" i="40" s="1"/>
  <c r="F424" i="40" s="1"/>
  <c r="F425" i="40" s="1"/>
  <c r="F426" i="40" s="1"/>
  <c r="F427" i="40" s="1"/>
  <c r="F428" i="40" s="1"/>
  <c r="F429" i="40" s="1"/>
  <c r="F430" i="40" s="1"/>
  <c r="F431" i="40" s="1"/>
  <c r="F432" i="40" s="1"/>
  <c r="F433" i="40" s="1"/>
  <c r="F434" i="40" s="1"/>
  <c r="F435" i="40" s="1"/>
  <c r="F436" i="40" s="1"/>
  <c r="F437" i="40" s="1"/>
  <c r="F438" i="40" s="1"/>
  <c r="F439" i="40" s="1"/>
  <c r="F440" i="40" s="1"/>
  <c r="F441" i="40" s="1"/>
  <c r="F442" i="40" s="1"/>
  <c r="F443" i="40" s="1"/>
  <c r="F444" i="40" s="1"/>
  <c r="F445" i="40" s="1"/>
  <c r="F446" i="40" s="1"/>
  <c r="F447" i="40" s="1"/>
  <c r="F448" i="40" s="1"/>
  <c r="F449" i="40" s="1"/>
  <c r="F450" i="40" s="1"/>
  <c r="F451" i="40" s="1"/>
  <c r="F452" i="40" s="1"/>
  <c r="F453" i="40" s="1"/>
  <c r="F454" i="40" s="1"/>
  <c r="F455" i="40" s="1"/>
  <c r="F456" i="40" s="1"/>
  <c r="F457" i="40" s="1"/>
  <c r="F458" i="40" s="1"/>
  <c r="F459" i="40" s="1"/>
  <c r="F460" i="40" s="1"/>
  <c r="F461" i="40" s="1"/>
  <c r="BM12" i="41" a="1"/>
  <c r="BM12" i="41" s="1"/>
  <c r="AJ12" i="41" a="1"/>
  <c r="AJ12" i="41" s="1"/>
  <c r="AM12" i="41" a="1"/>
  <c r="AM12" i="41" s="1"/>
  <c r="AE12" i="41" a="1"/>
  <c r="AE12" i="41" s="1"/>
  <c r="V12" i="41" a="1"/>
  <c r="V12" i="41" s="1"/>
  <c r="BF12" i="41" a="1"/>
  <c r="BF12" i="41" s="1"/>
  <c r="BR12" i="41" a="1"/>
  <c r="BR12" i="41" s="1"/>
  <c r="AQ12" i="41" a="1"/>
  <c r="AQ12" i="41" s="1"/>
  <c r="AC12" i="41" a="1"/>
  <c r="AC12" i="41" s="1"/>
  <c r="BH12" i="41" a="1"/>
  <c r="BH12" i="41" s="1"/>
  <c r="BJ12" i="41" a="1"/>
  <c r="BJ12" i="41" s="1"/>
  <c r="AQ19" i="37" a="1"/>
  <c r="AQ19" i="37" s="1"/>
  <c r="S19" i="37" a="1"/>
  <c r="S19" i="37" s="1"/>
  <c r="I21" i="38"/>
  <c r="CC19" i="37" a="1"/>
  <c r="CC19" i="37" s="1"/>
  <c r="BJ19" i="37" a="1"/>
  <c r="BJ19" i="37" s="1"/>
  <c r="AY19" i="37" a="1"/>
  <c r="AY19" i="37" s="1"/>
  <c r="BP19" i="37" a="1"/>
  <c r="BP19" i="37" s="1"/>
  <c r="AD19" i="37" a="1"/>
  <c r="AD19" i="37" s="1"/>
  <c r="AT19" i="37" a="1"/>
  <c r="AT19" i="37" s="1"/>
  <c r="BQ19" i="37" a="1"/>
  <c r="BQ19" i="37" s="1"/>
  <c r="AA19" i="37" a="1"/>
  <c r="AA19" i="37" s="1"/>
  <c r="BX19" i="37" a="1"/>
  <c r="BX19" i="37" s="1"/>
  <c r="AX19" i="37" a="1"/>
  <c r="AX19" i="37" s="1"/>
  <c r="AS19" i="37" a="1"/>
  <c r="AS19" i="37" s="1"/>
  <c r="AW19" i="37" a="1"/>
  <c r="AW19" i="37" s="1"/>
  <c r="BE19" i="37" a="1"/>
  <c r="BE19" i="37" s="1"/>
  <c r="V19" i="37" a="1"/>
  <c r="V19" i="37" s="1"/>
  <c r="BW19" i="37" a="1"/>
  <c r="BW19" i="37" s="1"/>
  <c r="BZ19" i="37" a="1"/>
  <c r="BZ19" i="37" s="1"/>
  <c r="BA19" i="37" a="1"/>
  <c r="BA19" i="37" s="1"/>
  <c r="H21" i="38"/>
  <c r="CE19" i="37" a="1"/>
  <c r="CE19" i="37" s="1"/>
  <c r="AL19" i="37" a="1"/>
  <c r="AL19" i="37" s="1"/>
  <c r="BH19" i="37" a="1"/>
  <c r="BH19" i="37" s="1"/>
  <c r="AZ19" i="37" a="1"/>
  <c r="AZ19" i="37" s="1"/>
  <c r="T19" i="37" a="1"/>
  <c r="T19" i="37" s="1"/>
  <c r="BT19" i="37" a="1"/>
  <c r="BT19" i="37" s="1"/>
  <c r="AU19" i="37" a="1"/>
  <c r="AU19" i="37" s="1"/>
  <c r="BR19" i="37" a="1"/>
  <c r="BR19" i="37" s="1"/>
  <c r="AP19" i="37" a="1"/>
  <c r="AP19" i="37" s="1"/>
  <c r="BL19" i="37" a="1"/>
  <c r="BL19" i="37" s="1"/>
  <c r="AK19" i="37" a="1"/>
  <c r="AK19" i="37" s="1"/>
  <c r="Y19" i="37" a="1"/>
  <c r="Y19" i="37" s="1"/>
  <c r="CF19" i="37" a="1"/>
  <c r="CF19" i="37" s="1"/>
  <c r="BS19" i="37" a="1"/>
  <c r="BS19" i="37" s="1"/>
  <c r="AH19" i="37" a="1"/>
  <c r="AH19" i="37" s="1"/>
  <c r="AO19" i="37" a="1"/>
  <c r="AO19" i="37" s="1"/>
  <c r="CG19" i="37" a="1"/>
  <c r="CG19" i="37" s="1"/>
  <c r="CH19" i="37" a="1"/>
  <c r="CH19" i="37" s="1"/>
  <c r="BG19" i="37" a="1"/>
  <c r="BG19" i="37" s="1"/>
  <c r="AV19" i="37" a="1"/>
  <c r="AV19" i="37" s="1"/>
  <c r="BO19" i="37" a="1"/>
  <c r="BO19" i="37" s="1"/>
  <c r="X19" i="37" a="1"/>
  <c r="X19" i="37" s="1"/>
  <c r="CD19" i="37" a="1"/>
  <c r="CD19" i="37" s="1"/>
  <c r="AC19" i="37" a="1"/>
  <c r="AC19" i="37" s="1"/>
  <c r="R19" i="37" a="1"/>
  <c r="R19" i="37" s="1"/>
  <c r="CB19" i="37" a="1"/>
  <c r="CB19" i="37" s="1"/>
  <c r="AJ19" i="37" a="1"/>
  <c r="AJ19" i="37" s="1"/>
  <c r="BV19" i="37" a="1"/>
  <c r="BV19" i="37" s="1"/>
  <c r="AN19" i="37" a="1"/>
  <c r="AN19" i="37" s="1"/>
  <c r="BC19" i="37" a="1"/>
  <c r="BC19" i="37" s="1"/>
  <c r="AF19" i="37" a="1"/>
  <c r="AF19" i="37" s="1"/>
  <c r="BD19" i="37" a="1"/>
  <c r="BD19" i="37" s="1"/>
  <c r="AB19" i="37" a="1"/>
  <c r="AB19" i="37" s="1"/>
  <c r="U19" i="37" a="1"/>
  <c r="U19" i="37" s="1"/>
  <c r="BI19" i="37" a="1"/>
  <c r="BI19" i="37" s="1"/>
  <c r="AE19" i="37" a="1"/>
  <c r="AE19" i="37" s="1"/>
  <c r="BY19" i="37" a="1"/>
  <c r="BY19" i="37" s="1"/>
  <c r="AR19" i="37" a="1"/>
  <c r="AR19" i="37" s="1"/>
  <c r="BK19" i="37" a="1"/>
  <c r="BK19" i="37" s="1"/>
  <c r="BB19" i="37" a="1"/>
  <c r="BB19" i="37" s="1"/>
  <c r="CA19" i="37" a="1"/>
  <c r="CA19" i="37" s="1"/>
  <c r="Z19" i="37" a="1"/>
  <c r="Z19" i="37" s="1"/>
  <c r="AI19" i="37" a="1"/>
  <c r="AI19" i="37" s="1"/>
  <c r="BU19" i="37" a="1"/>
  <c r="BU19" i="37" s="1"/>
  <c r="BF19" i="37" a="1"/>
  <c r="BF19" i="37" s="1"/>
  <c r="AG19" i="37" a="1"/>
  <c r="AG19" i="37" s="1"/>
  <c r="BN19" i="37" a="1"/>
  <c r="BN19" i="37" s="1"/>
  <c r="AM19" i="37" a="1"/>
  <c r="AM19" i="37" s="1"/>
  <c r="W19" i="37" a="1"/>
  <c r="W19" i="37" s="1"/>
  <c r="BM19" i="37" a="1"/>
  <c r="BM19" i="37" s="1"/>
  <c r="AX19" i="41" a="1"/>
  <c r="AX19" i="41" s="1"/>
  <c r="T19" i="41" a="1"/>
  <c r="T19" i="41" s="1"/>
  <c r="AF19" i="41" a="1"/>
  <c r="AF19" i="41" s="1"/>
  <c r="BI19" i="41" a="1"/>
  <c r="BI19" i="41" s="1"/>
  <c r="AH19" i="41" a="1"/>
  <c r="AH19" i="41" s="1"/>
  <c r="BQ19" i="41" a="1"/>
  <c r="BQ19" i="41" s="1"/>
  <c r="BA19" i="41" a="1"/>
  <c r="BA19" i="41" s="1"/>
  <c r="BL19" i="41" a="1"/>
  <c r="BL19" i="41" s="1"/>
  <c r="AV19" i="41" a="1"/>
  <c r="AV19" i="41" s="1"/>
  <c r="R19" i="41" a="1"/>
  <c r="R19" i="41" s="1"/>
  <c r="AZ19" i="41" a="1"/>
  <c r="AZ19" i="41" s="1"/>
  <c r="BP19" i="41" a="1"/>
  <c r="BP19" i="41" s="1"/>
  <c r="V19" i="41" a="1"/>
  <c r="V19" i="41" s="1"/>
  <c r="BO19" i="41" a="1"/>
  <c r="BO19" i="41" s="1"/>
  <c r="U19" i="41" a="1"/>
  <c r="U19" i="41" s="1"/>
  <c r="AC19" i="41" a="1"/>
  <c r="AC19" i="41" s="1"/>
  <c r="AS19" i="41" a="1"/>
  <c r="AS19" i="41" s="1"/>
  <c r="AG19" i="41" a="1"/>
  <c r="AG19" i="41" s="1"/>
  <c r="BE19" i="41" a="1"/>
  <c r="BE19" i="41" s="1"/>
  <c r="AW19" i="41" a="1"/>
  <c r="AW19" i="41" s="1"/>
  <c r="BC19" i="41" a="1"/>
  <c r="BC19" i="41" s="1"/>
  <c r="G19" i="41" a="1"/>
  <c r="G19" i="41" s="1"/>
  <c r="Z19" i="41" a="1"/>
  <c r="Z19" i="41" s="1"/>
  <c r="BM19" i="41" a="1"/>
  <c r="BM19" i="41" s="1"/>
  <c r="BG19" i="41" a="1"/>
  <c r="BG19" i="41" s="1"/>
  <c r="BK19" i="41" a="1"/>
  <c r="BK19" i="41" s="1"/>
  <c r="Q19" i="41" a="1"/>
  <c r="Q19" i="41" s="1"/>
  <c r="F19" i="41" a="1"/>
  <c r="F19" i="41" s="1"/>
  <c r="BT19" i="41" a="1"/>
  <c r="BT19" i="41" s="1"/>
  <c r="BN19" i="41" a="1"/>
  <c r="BN19" i="41" s="1"/>
  <c r="AK19" i="41" a="1"/>
  <c r="AK19" i="41" s="1"/>
  <c r="Y19" i="41" a="1"/>
  <c r="Y19" i="41" s="1"/>
  <c r="W19" i="41" a="1"/>
  <c r="W19" i="41" s="1"/>
  <c r="AU19" i="41" a="1"/>
  <c r="AU19" i="41" s="1"/>
  <c r="AP19" i="41" a="1"/>
  <c r="AP19" i="41" s="1"/>
  <c r="AI19" i="41" a="1"/>
  <c r="AI19" i="41" s="1"/>
  <c r="BD19" i="41" a="1"/>
  <c r="BD19" i="41" s="1"/>
  <c r="AL19" i="41" a="1"/>
  <c r="AL19" i="41" s="1"/>
  <c r="AD19" i="41" a="1"/>
  <c r="AD19" i="41" s="1"/>
  <c r="AE19" i="41" a="1"/>
  <c r="AE19" i="41" s="1"/>
  <c r="AB19" i="41" a="1"/>
  <c r="AB19" i="41" s="1"/>
  <c r="BR19" i="41" a="1"/>
  <c r="BR19" i="41" s="1"/>
  <c r="AQ19" i="41" a="1"/>
  <c r="AQ19" i="41" s="1"/>
  <c r="P19" i="41" a="1"/>
  <c r="P19" i="41" s="1"/>
  <c r="BU19" i="41" a="1"/>
  <c r="BU19" i="41" s="1"/>
  <c r="BV19" i="41" a="1"/>
  <c r="BV19" i="41" s="1"/>
  <c r="BF19" i="41" a="1"/>
  <c r="BF19" i="41" s="1"/>
  <c r="AT19" i="41" a="1"/>
  <c r="AT19" i="41" s="1"/>
  <c r="AO19" i="41" a="1"/>
  <c r="AO19" i="41" s="1"/>
  <c r="AN19" i="41" a="1"/>
  <c r="AN19" i="41" s="1"/>
  <c r="X19" i="41" a="1"/>
  <c r="X19" i="41" s="1"/>
  <c r="BB19" i="41" a="1"/>
  <c r="BB19" i="41" s="1"/>
  <c r="BJ19" i="41" a="1"/>
  <c r="BJ19" i="41" s="1"/>
  <c r="S19" i="41" a="1"/>
  <c r="S19" i="41" s="1"/>
  <c r="BH19" i="41" a="1"/>
  <c r="BH19" i="41" s="1"/>
  <c r="AR19" i="41" a="1"/>
  <c r="AR19" i="41" s="1"/>
  <c r="AA19" i="41" a="1"/>
  <c r="AA19" i="41" s="1"/>
  <c r="AM19" i="41" a="1"/>
  <c r="AM19" i="41" s="1"/>
  <c r="AY19" i="41" a="1"/>
  <c r="AY19" i="41" s="1"/>
  <c r="AJ19" i="41" a="1"/>
  <c r="AJ19" i="41" s="1"/>
  <c r="BS19" i="41" a="1"/>
  <c r="BS19" i="41" s="1"/>
  <c r="B38" i="34"/>
  <c r="B28" i="34"/>
  <c r="G41" i="14"/>
  <c r="I41" i="14" s="1"/>
  <c r="G24" i="14"/>
  <c r="I24" i="14" s="1"/>
  <c r="G29" i="14"/>
  <c r="I29" i="14" s="1"/>
  <c r="F16" i="14"/>
  <c r="H16" i="14" s="1"/>
  <c r="F11" i="14"/>
  <c r="H11" i="14" s="1"/>
  <c r="F15" i="14"/>
  <c r="H15" i="14" s="1"/>
  <c r="G27" i="14"/>
  <c r="I27" i="14" s="1"/>
  <c r="G5" i="14"/>
  <c r="I5" i="14" s="1"/>
  <c r="F23" i="14"/>
  <c r="H23" i="14" s="1"/>
  <c r="B24" i="34"/>
  <c r="G55" i="14"/>
  <c r="I55" i="14" s="1"/>
  <c r="F12" i="14"/>
  <c r="H12" i="14" s="1"/>
  <c r="G13" i="14"/>
  <c r="I13" i="14" s="1"/>
  <c r="F13" i="14"/>
  <c r="H13" i="14" s="1"/>
  <c r="F51" i="14"/>
  <c r="H51" i="14" s="1"/>
  <c r="G21" i="14"/>
  <c r="I21" i="14" s="1"/>
  <c r="B36" i="34"/>
  <c r="F9" i="14"/>
  <c r="H9" i="14" s="1"/>
  <c r="G34" i="14"/>
  <c r="I34" i="14" s="1"/>
  <c r="G53" i="14"/>
  <c r="I53" i="14" s="1"/>
  <c r="G7" i="14"/>
  <c r="I7" i="14" s="1"/>
  <c r="F43" i="14"/>
  <c r="H43" i="14" s="1"/>
  <c r="G43" i="14"/>
  <c r="I43" i="14" s="1"/>
  <c r="G31" i="14"/>
  <c r="I31" i="14" s="1"/>
  <c r="F50" i="14"/>
  <c r="H50" i="14" s="1"/>
  <c r="F17" i="14"/>
  <c r="H17" i="14" s="1"/>
  <c r="B41" i="34"/>
  <c r="G11" i="14"/>
  <c r="I11" i="14" s="1"/>
  <c r="F33" i="14"/>
  <c r="H33" i="14" s="1"/>
  <c r="F48" i="14"/>
  <c r="H48" i="14" s="1"/>
  <c r="F54" i="14"/>
  <c r="H54" i="14" s="1"/>
  <c r="F25" i="14"/>
  <c r="H25" i="14" s="1"/>
  <c r="B40" i="34"/>
  <c r="P4" i="14" s="1"/>
  <c r="G37" i="14"/>
  <c r="I37" i="14" s="1"/>
  <c r="F47" i="14"/>
  <c r="H47" i="14" s="1"/>
  <c r="G54" i="14"/>
  <c r="I54" i="14" s="1"/>
  <c r="G52" i="14"/>
  <c r="I52" i="14" s="1"/>
  <c r="F37" i="14"/>
  <c r="H37" i="14" s="1"/>
  <c r="F45" i="14"/>
  <c r="H45" i="14" s="1"/>
  <c r="G25" i="14"/>
  <c r="I25" i="14" s="1"/>
  <c r="G44" i="14"/>
  <c r="I44" i="14" s="1"/>
  <c r="G26" i="14"/>
  <c r="I26" i="14" s="1"/>
  <c r="G18" i="14"/>
  <c r="I18" i="14" s="1"/>
  <c r="F46" i="14"/>
  <c r="H46" i="14" s="1"/>
  <c r="F6" i="14"/>
  <c r="F20" i="14"/>
  <c r="H20" i="14" s="1"/>
  <c r="G14" i="14"/>
  <c r="I14" i="14" s="1"/>
  <c r="G28" i="14"/>
  <c r="I28" i="14" s="1"/>
  <c r="G8" i="14"/>
  <c r="I8" i="14" s="1"/>
  <c r="G45" i="14"/>
  <c r="I45" i="14" s="1"/>
  <c r="G35" i="14"/>
  <c r="I35" i="14" s="1"/>
  <c r="B23" i="34"/>
  <c r="B26" i="34"/>
  <c r="G19" i="14"/>
  <c r="I19" i="14" s="1"/>
  <c r="G16" i="14"/>
  <c r="I16" i="14" s="1"/>
  <c r="F3" i="14"/>
  <c r="H3" i="14" s="1"/>
  <c r="F40" i="14"/>
  <c r="H40" i="14" s="1"/>
  <c r="G38" i="14"/>
  <c r="I38" i="14" s="1"/>
  <c r="B33" i="34"/>
  <c r="F8" i="14"/>
  <c r="H8" i="14" s="1"/>
  <c r="F36" i="14"/>
  <c r="H36" i="14" s="1"/>
  <c r="F18" i="14"/>
  <c r="H18" i="14" s="1"/>
  <c r="F27" i="14"/>
  <c r="H27" i="14" s="1"/>
  <c r="G32" i="14"/>
  <c r="I32" i="14" s="1"/>
  <c r="G4" i="14"/>
  <c r="I4" i="14" s="1"/>
  <c r="F41" i="14"/>
  <c r="H41" i="14" s="1"/>
  <c r="G12" i="14"/>
  <c r="I12" i="14" s="1"/>
  <c r="F42" i="14"/>
  <c r="H42" i="14" s="1"/>
  <c r="F32" i="14"/>
  <c r="H32" i="14" s="1"/>
  <c r="G9" i="14"/>
  <c r="I9" i="14" s="1"/>
  <c r="B29" i="34"/>
  <c r="F14" i="14"/>
  <c r="H14" i="14" s="1"/>
  <c r="F53" i="14"/>
  <c r="H53" i="14" s="1"/>
  <c r="G15" i="14"/>
  <c r="I15" i="14" s="1"/>
  <c r="G47" i="14"/>
  <c r="I47" i="14" s="1"/>
  <c r="G23" i="14"/>
  <c r="I23" i="14" s="1"/>
  <c r="B39" i="34"/>
  <c r="B44" i="34" s="1"/>
  <c r="B43" i="34" s="1"/>
  <c r="G56" i="14"/>
  <c r="I56" i="14" s="1"/>
  <c r="G36" i="14"/>
  <c r="I36" i="14" s="1"/>
  <c r="B27" i="34"/>
  <c r="F29" i="14"/>
  <c r="H29" i="14" s="1"/>
  <c r="F52" i="14"/>
  <c r="H52" i="14" s="1"/>
  <c r="F34" i="14"/>
  <c r="H34" i="14" s="1"/>
  <c r="G48" i="14"/>
  <c r="I48" i="14" s="1"/>
  <c r="G30" i="14"/>
  <c r="I30" i="14" s="1"/>
  <c r="G22" i="14"/>
  <c r="I22" i="14" s="1"/>
  <c r="B31" i="34"/>
  <c r="F30" i="14"/>
  <c r="H30" i="14" s="1"/>
  <c r="F21" i="14"/>
  <c r="H21" i="14" s="1"/>
  <c r="F4" i="14"/>
  <c r="F31" i="14"/>
  <c r="H31" i="14" s="1"/>
  <c r="B37" i="34"/>
  <c r="F5" i="14"/>
  <c r="F19" i="14"/>
  <c r="H19" i="14" s="1"/>
  <c r="G10" i="14"/>
  <c r="I10" i="14" s="1"/>
  <c r="B32" i="34"/>
  <c r="F49" i="14"/>
  <c r="H49" i="14" s="1"/>
  <c r="F38" i="14"/>
  <c r="H38" i="14" s="1"/>
  <c r="G46" i="14"/>
  <c r="I46" i="14" s="1"/>
  <c r="G33" i="14"/>
  <c r="I33" i="14" s="1"/>
  <c r="G51" i="14"/>
  <c r="I51" i="14" s="1"/>
  <c r="F56" i="14"/>
  <c r="H56" i="14" s="1"/>
  <c r="G3" i="14"/>
  <c r="I3" i="14" s="1"/>
  <c r="B34" i="34"/>
  <c r="F35" i="14"/>
  <c r="H35" i="14" s="1"/>
  <c r="G42" i="14"/>
  <c r="I42" i="14" s="1"/>
  <c r="G6" i="14"/>
  <c r="I6" i="14" s="1"/>
  <c r="G50" i="14"/>
  <c r="I50" i="14" s="1"/>
  <c r="F22" i="14"/>
  <c r="H22" i="14" s="1"/>
  <c r="F55" i="14"/>
  <c r="H55" i="14" s="1"/>
  <c r="G57" i="14"/>
  <c r="I57" i="14" s="1"/>
  <c r="F7" i="14"/>
  <c r="G20" i="14"/>
  <c r="I20" i="14" s="1"/>
  <c r="F26" i="14"/>
  <c r="H26" i="14" s="1"/>
  <c r="F28" i="14"/>
  <c r="H28" i="14" s="1"/>
  <c r="F39" i="14"/>
  <c r="H39" i="14" s="1"/>
  <c r="F10" i="14"/>
  <c r="H10" i="14" s="1"/>
  <c r="F57" i="14"/>
  <c r="H57" i="14" s="1"/>
  <c r="F44" i="14"/>
  <c r="H44" i="14" s="1"/>
  <c r="G17" i="14"/>
  <c r="I17" i="14" s="1"/>
  <c r="G39" i="14"/>
  <c r="I39" i="14" s="1"/>
  <c r="G49" i="14"/>
  <c r="I49" i="14" s="1"/>
  <c r="G40" i="14"/>
  <c r="I40" i="14" s="1"/>
  <c r="F24" i="14"/>
  <c r="H24" i="14" s="1"/>
  <c r="BU9" i="41" a="1"/>
  <c r="BU9" i="41" s="1"/>
  <c r="G9" i="41" a="1"/>
  <c r="G9" i="41" s="1"/>
  <c r="BT9" i="41" a="1"/>
  <c r="BT9" i="41" s="1"/>
  <c r="AG9" i="41" a="1"/>
  <c r="AG9" i="41" s="1"/>
  <c r="AR9" i="41" a="1"/>
  <c r="AR9" i="41" s="1"/>
  <c r="BJ9" i="41" a="1"/>
  <c r="BJ9" i="41" s="1"/>
  <c r="U9" i="41" a="1"/>
  <c r="U9" i="41" s="1"/>
  <c r="R9" i="41" a="1"/>
  <c r="R9" i="41" s="1"/>
  <c r="F258" i="40" s="1" a="1"/>
  <c r="F258" i="40" s="1"/>
  <c r="F259" i="40" s="1"/>
  <c r="F260" i="40" s="1"/>
  <c r="F261" i="40" s="1"/>
  <c r="F262" i="40" s="1"/>
  <c r="F263" i="40" s="1"/>
  <c r="F264" i="40" s="1"/>
  <c r="F265" i="40" s="1"/>
  <c r="F266" i="40" s="1"/>
  <c r="F267" i="40" s="1"/>
  <c r="F268" i="40" s="1"/>
  <c r="F269" i="40" s="1"/>
  <c r="F270" i="40" s="1"/>
  <c r="F271" i="40" s="1"/>
  <c r="F272" i="40" s="1"/>
  <c r="F273" i="40" s="1"/>
  <c r="F274" i="40" s="1"/>
  <c r="F275" i="40" s="1"/>
  <c r="F276" i="40" s="1"/>
  <c r="F277" i="40" s="1"/>
  <c r="F278" i="40" s="1"/>
  <c r="F279" i="40" s="1"/>
  <c r="F280" i="40" s="1"/>
  <c r="F281" i="40" s="1"/>
  <c r="F282" i="40" s="1"/>
  <c r="F283" i="40" s="1"/>
  <c r="F284" i="40" s="1"/>
  <c r="F285" i="40" s="1"/>
  <c r="F286" i="40" s="1"/>
  <c r="F287" i="40" s="1"/>
  <c r="F288" i="40" s="1"/>
  <c r="F289" i="40" s="1"/>
  <c r="F290" i="40" s="1"/>
  <c r="F291" i="40" s="1"/>
  <c r="F292" i="40" s="1"/>
  <c r="F293" i="40" s="1"/>
  <c r="F294" i="40" s="1"/>
  <c r="F295" i="40" s="1"/>
  <c r="F296" i="40" s="1"/>
  <c r="F297" i="40" s="1"/>
  <c r="F298" i="40" s="1"/>
  <c r="F299" i="40" s="1"/>
  <c r="F300" i="40" s="1"/>
  <c r="F301" i="40" s="1"/>
  <c r="F302" i="40" s="1"/>
  <c r="F303" i="40" s="1"/>
  <c r="F304" i="40" s="1"/>
  <c r="F305" i="40" s="1"/>
  <c r="F306" i="40" s="1"/>
  <c r="F307" i="40" s="1"/>
  <c r="F308" i="40" s="1"/>
  <c r="AJ9" i="41" a="1"/>
  <c r="AJ9" i="41" s="1"/>
  <c r="AV9" i="41" a="1"/>
  <c r="AV9" i="41" s="1"/>
  <c r="AX9" i="41" a="1"/>
  <c r="AX9" i="41" s="1"/>
  <c r="AD9" i="41" a="1"/>
  <c r="AD9" i="41" s="1"/>
  <c r="T9" i="41" a="1"/>
  <c r="T9" i="41" s="1"/>
  <c r="AL9" i="41" a="1"/>
  <c r="AL9" i="41" s="1"/>
  <c r="BA9" i="41" a="1"/>
  <c r="BA9" i="41" s="1"/>
  <c r="BR9" i="41" a="1"/>
  <c r="BR9" i="41" s="1"/>
  <c r="BG9" i="41" a="1"/>
  <c r="BG9" i="41" s="1"/>
  <c r="Z9" i="41" a="1"/>
  <c r="Z9" i="41" s="1"/>
  <c r="BK9" i="41" a="1"/>
  <c r="BK9" i="41" s="1"/>
  <c r="AO9" i="41" a="1"/>
  <c r="AO9" i="41" s="1"/>
  <c r="AM9" i="41" a="1"/>
  <c r="AM9" i="41" s="1"/>
  <c r="BC9" i="41" a="1"/>
  <c r="BC9" i="41" s="1"/>
  <c r="BB9" i="41" a="1"/>
  <c r="BB9" i="41" s="1"/>
  <c r="AF9" i="41" a="1"/>
  <c r="AF9" i="41" s="1"/>
  <c r="AT9" i="41" a="1"/>
  <c r="AT9" i="41" s="1"/>
  <c r="AP9" i="41" a="1"/>
  <c r="AP9" i="41" s="1"/>
  <c r="BP9" i="41" a="1"/>
  <c r="BP9" i="41" s="1"/>
  <c r="X9" i="41" a="1"/>
  <c r="X9" i="41" s="1"/>
  <c r="AE9" i="41" a="1"/>
  <c r="AE9" i="41" s="1"/>
  <c r="AY9" i="41" a="1"/>
  <c r="AY9" i="41" s="1"/>
  <c r="Y9" i="41" a="1"/>
  <c r="Y9" i="41" s="1"/>
  <c r="S9" i="41" a="1"/>
  <c r="S9" i="41" s="1"/>
  <c r="G258" i="40" s="1" a="1"/>
  <c r="G258" i="40" s="1"/>
  <c r="G259" i="40" s="1"/>
  <c r="G260" i="40" s="1"/>
  <c r="G261" i="40" s="1"/>
  <c r="G262" i="40" s="1"/>
  <c r="G263" i="40" s="1"/>
  <c r="G264" i="40" s="1"/>
  <c r="G265" i="40" s="1"/>
  <c r="G266" i="40" s="1"/>
  <c r="G267" i="40" s="1"/>
  <c r="G268" i="40" s="1"/>
  <c r="G269" i="40" s="1"/>
  <c r="G270" i="40" s="1"/>
  <c r="G271" i="40" s="1"/>
  <c r="G272" i="40" s="1"/>
  <c r="G273" i="40" s="1"/>
  <c r="G274" i="40" s="1"/>
  <c r="G275" i="40" s="1"/>
  <c r="G276" i="40" s="1"/>
  <c r="G277" i="40" s="1"/>
  <c r="G278" i="40" s="1"/>
  <c r="G279" i="40" s="1"/>
  <c r="G280" i="40" s="1"/>
  <c r="G281" i="40" s="1"/>
  <c r="G282" i="40" s="1"/>
  <c r="G283" i="40" s="1"/>
  <c r="G284" i="40" s="1"/>
  <c r="G285" i="40" s="1"/>
  <c r="G286" i="40" s="1"/>
  <c r="G287" i="40" s="1"/>
  <c r="G288" i="40" s="1"/>
  <c r="G289" i="40" s="1"/>
  <c r="G290" i="40" s="1"/>
  <c r="G291" i="40" s="1"/>
  <c r="G292" i="40" s="1"/>
  <c r="G293" i="40" s="1"/>
  <c r="G294" i="40" s="1"/>
  <c r="G295" i="40" s="1"/>
  <c r="G296" i="40" s="1"/>
  <c r="G297" i="40" s="1"/>
  <c r="G298" i="40" s="1"/>
  <c r="G299" i="40" s="1"/>
  <c r="G300" i="40" s="1"/>
  <c r="G301" i="40" s="1"/>
  <c r="G302" i="40" s="1"/>
  <c r="G303" i="40" s="1"/>
  <c r="G304" i="40" s="1"/>
  <c r="G305" i="40" s="1"/>
  <c r="G306" i="40" s="1"/>
  <c r="G307" i="40" s="1"/>
  <c r="G308" i="40" s="1"/>
  <c r="AU9" i="41" a="1"/>
  <c r="AU9" i="41" s="1"/>
  <c r="AH9" i="41" a="1"/>
  <c r="AH9" i="41" s="1"/>
  <c r="BQ9" i="41" a="1"/>
  <c r="BQ9" i="41" s="1"/>
  <c r="BS9" i="41" a="1"/>
  <c r="BS9" i="41" s="1"/>
  <c r="BV9" i="41" a="1"/>
  <c r="BV9" i="41" s="1"/>
  <c r="Q9" i="41" a="1"/>
  <c r="Q9" i="41" s="1"/>
  <c r="E258" i="40" s="1" a="1"/>
  <c r="E258" i="40" s="1"/>
  <c r="E259" i="40" s="1"/>
  <c r="E260" i="40" s="1"/>
  <c r="E261" i="40" s="1"/>
  <c r="E262" i="40" s="1"/>
  <c r="E263" i="40" s="1"/>
  <c r="E264" i="40" s="1"/>
  <c r="E265" i="40" s="1"/>
  <c r="E266" i="40" s="1"/>
  <c r="E267" i="40" s="1"/>
  <c r="E268" i="40" s="1"/>
  <c r="E269" i="40" s="1"/>
  <c r="E270" i="40" s="1"/>
  <c r="E271" i="40" s="1"/>
  <c r="E272" i="40" s="1"/>
  <c r="E273" i="40" s="1"/>
  <c r="E274" i="40" s="1"/>
  <c r="E275" i="40" s="1"/>
  <c r="E276" i="40" s="1"/>
  <c r="E277" i="40" s="1"/>
  <c r="E278" i="40" s="1"/>
  <c r="E279" i="40" s="1"/>
  <c r="E280" i="40" s="1"/>
  <c r="E281" i="40" s="1"/>
  <c r="E282" i="40" s="1"/>
  <c r="E283" i="40" s="1"/>
  <c r="E284" i="40" s="1"/>
  <c r="E285" i="40" s="1"/>
  <c r="E286" i="40" s="1"/>
  <c r="E287" i="40" s="1"/>
  <c r="E288" i="40" s="1"/>
  <c r="E289" i="40" s="1"/>
  <c r="E290" i="40" s="1"/>
  <c r="E291" i="40" s="1"/>
  <c r="E292" i="40" s="1"/>
  <c r="E293" i="40" s="1"/>
  <c r="E294" i="40" s="1"/>
  <c r="E295" i="40" s="1"/>
  <c r="E296" i="40" s="1"/>
  <c r="E297" i="40" s="1"/>
  <c r="E298" i="40" s="1"/>
  <c r="E299" i="40" s="1"/>
  <c r="E300" i="40" s="1"/>
  <c r="E301" i="40" s="1"/>
  <c r="E302" i="40" s="1"/>
  <c r="E303" i="40" s="1"/>
  <c r="E304" i="40" s="1"/>
  <c r="E305" i="40" s="1"/>
  <c r="E306" i="40" s="1"/>
  <c r="E307" i="40" s="1"/>
  <c r="E308" i="40" s="1"/>
  <c r="AN9" i="41" a="1"/>
  <c r="AN9" i="41" s="1"/>
  <c r="BL9" i="41" a="1"/>
  <c r="BL9" i="41" s="1"/>
  <c r="BM9" i="41" a="1"/>
  <c r="BM9" i="41" s="1"/>
  <c r="AA9" i="41" a="1"/>
  <c r="AA9" i="41" s="1"/>
  <c r="AS9" i="41" a="1"/>
  <c r="AS9" i="41" s="1"/>
  <c r="BH9" i="41" a="1"/>
  <c r="BH9" i="41" s="1"/>
  <c r="AB9" i="41" a="1"/>
  <c r="AB9" i="41" s="1"/>
  <c r="W9" i="41" a="1"/>
  <c r="W9" i="41" s="1"/>
  <c r="BF9" i="41" a="1"/>
  <c r="BF9" i="41" s="1"/>
  <c r="BD9" i="41" a="1"/>
  <c r="BD9" i="41" s="1"/>
  <c r="AC9" i="41" a="1"/>
  <c r="AC9" i="41" s="1"/>
  <c r="P9" i="41" a="1"/>
  <c r="P9" i="41" s="1"/>
  <c r="D258" i="40" s="1" a="1"/>
  <c r="D258" i="40" s="1"/>
  <c r="D259" i="40" s="1"/>
  <c r="D260" i="40" s="1"/>
  <c r="D261" i="40" s="1"/>
  <c r="D262" i="40" s="1"/>
  <c r="D263" i="40" s="1"/>
  <c r="D264" i="40" s="1"/>
  <c r="D265" i="40" s="1"/>
  <c r="D266" i="40" s="1"/>
  <c r="D267" i="40" s="1"/>
  <c r="D268" i="40" s="1"/>
  <c r="D269" i="40" s="1"/>
  <c r="D270" i="40" s="1"/>
  <c r="D271" i="40" s="1"/>
  <c r="D272" i="40" s="1"/>
  <c r="D273" i="40" s="1"/>
  <c r="D274" i="40" s="1"/>
  <c r="D275" i="40" s="1"/>
  <c r="D276" i="40" s="1"/>
  <c r="D277" i="40" s="1"/>
  <c r="D278" i="40" s="1"/>
  <c r="D279" i="40" s="1"/>
  <c r="D280" i="40" s="1"/>
  <c r="D281" i="40" s="1"/>
  <c r="D282" i="40" s="1"/>
  <c r="D283" i="40" s="1"/>
  <c r="D284" i="40" s="1"/>
  <c r="D285" i="40" s="1"/>
  <c r="D286" i="40" s="1"/>
  <c r="D287" i="40" s="1"/>
  <c r="D288" i="40" s="1"/>
  <c r="D289" i="40" s="1"/>
  <c r="D290" i="40" s="1"/>
  <c r="D291" i="40" s="1"/>
  <c r="D292" i="40" s="1"/>
  <c r="D293" i="40" s="1"/>
  <c r="D294" i="40" s="1"/>
  <c r="D295" i="40" s="1"/>
  <c r="D296" i="40" s="1"/>
  <c r="D297" i="40" s="1"/>
  <c r="D298" i="40" s="1"/>
  <c r="D299" i="40" s="1"/>
  <c r="D300" i="40" s="1"/>
  <c r="D301" i="40" s="1"/>
  <c r="D302" i="40" s="1"/>
  <c r="D303" i="40" s="1"/>
  <c r="D304" i="40" s="1"/>
  <c r="D305" i="40" s="1"/>
  <c r="D306" i="40" s="1"/>
  <c r="D307" i="40" s="1"/>
  <c r="D308" i="40" s="1"/>
  <c r="AZ9" i="41" a="1"/>
  <c r="AZ9" i="41" s="1"/>
  <c r="AQ9" i="41" a="1"/>
  <c r="AQ9" i="41" s="1"/>
  <c r="BN9" i="41" a="1"/>
  <c r="BN9" i="41" s="1"/>
  <c r="AW9" i="41" a="1"/>
  <c r="AW9" i="41" s="1"/>
  <c r="BE9" i="41" a="1"/>
  <c r="BE9" i="41" s="1"/>
  <c r="V9" i="41" a="1"/>
  <c r="V9" i="41" s="1"/>
  <c r="F9" i="41" a="1"/>
  <c r="F9" i="41" s="1"/>
  <c r="AK9" i="41" a="1"/>
  <c r="AK9" i="41" s="1"/>
  <c r="BI9" i="41" a="1"/>
  <c r="BI9" i="41" s="1"/>
  <c r="BO9" i="41" a="1"/>
  <c r="BO9" i="41" s="1"/>
  <c r="AI9" i="41" a="1"/>
  <c r="AI9" i="41" s="1"/>
  <c r="Y30" i="37" a="1"/>
  <c r="Y30" i="37" s="1"/>
  <c r="AO30" i="37" a="1"/>
  <c r="AO30" i="37" s="1"/>
  <c r="BU30" i="37" a="1"/>
  <c r="BU30" i="37" s="1"/>
  <c r="BW30" i="37" a="1"/>
  <c r="BW30" i="37" s="1"/>
  <c r="X30" i="37" a="1"/>
  <c r="X30" i="37" s="1"/>
  <c r="BH30" i="37" a="1"/>
  <c r="BH30" i="37" s="1"/>
  <c r="AL30" i="37" a="1"/>
  <c r="AL30" i="37" s="1"/>
  <c r="AS30" i="37" a="1"/>
  <c r="AS30" i="37" s="1"/>
  <c r="AP30" i="37" a="1"/>
  <c r="AP30" i="37" s="1"/>
  <c r="AM30" i="37" a="1"/>
  <c r="AM30" i="37" s="1"/>
  <c r="W30" i="37" a="1"/>
  <c r="W30" i="37" s="1"/>
  <c r="AR30" i="37" a="1"/>
  <c r="AR30" i="37" s="1"/>
  <c r="CC30" i="37" a="1"/>
  <c r="CC30" i="37" s="1"/>
  <c r="AW30" i="37" a="1"/>
  <c r="AW30" i="37" s="1"/>
  <c r="I32" i="38"/>
  <c r="AE30" i="37" a="1"/>
  <c r="AE30" i="37" s="1"/>
  <c r="CD30" i="37" a="1"/>
  <c r="CD30" i="37" s="1"/>
  <c r="BY30" i="37" a="1"/>
  <c r="BY30" i="37" s="1"/>
  <c r="S30" i="37" a="1"/>
  <c r="S30" i="37" s="1"/>
  <c r="AN30" i="37" a="1"/>
  <c r="AN30" i="37" s="1"/>
  <c r="CH30" i="37" a="1"/>
  <c r="CH30" i="37" s="1"/>
  <c r="AF30" i="37" a="1"/>
  <c r="AF30" i="37" s="1"/>
  <c r="AT30" i="37" a="1"/>
  <c r="AT30" i="37" s="1"/>
  <c r="R30" i="37" a="1"/>
  <c r="R30" i="37" s="1"/>
  <c r="H32" i="38"/>
  <c r="AU30" i="37" a="1"/>
  <c r="AU30" i="37" s="1"/>
  <c r="BN30" i="37" a="1"/>
  <c r="BN30" i="37" s="1"/>
  <c r="BF30" i="37" a="1"/>
  <c r="BF30" i="37" s="1"/>
  <c r="AB30" i="37" a="1"/>
  <c r="AB30" i="37" s="1"/>
  <c r="BO30" i="37" a="1"/>
  <c r="BO30" i="37" s="1"/>
  <c r="Z30" i="37" a="1"/>
  <c r="Z30" i="37" s="1"/>
  <c r="BG30" i="37" a="1"/>
  <c r="BG30" i="37" s="1"/>
  <c r="AY30" i="37" a="1"/>
  <c r="AY30" i="37" s="1"/>
  <c r="BE30" i="37" a="1"/>
  <c r="BE30" i="37" s="1"/>
  <c r="AD30" i="37" a="1"/>
  <c r="AD30" i="37" s="1"/>
  <c r="BI30" i="37" a="1"/>
  <c r="BI30" i="37" s="1"/>
  <c r="CF30" i="37" a="1"/>
  <c r="CF30" i="37" s="1"/>
  <c r="BQ30" i="37" a="1"/>
  <c r="BQ30" i="37" s="1"/>
  <c r="CE30" i="37" a="1"/>
  <c r="CE30" i="37" s="1"/>
  <c r="BR30" i="37" a="1"/>
  <c r="BR30" i="37" s="1"/>
  <c r="AX30" i="37" a="1"/>
  <c r="AX30" i="37" s="1"/>
  <c r="BT30" i="37" a="1"/>
  <c r="BT30" i="37" s="1"/>
  <c r="BL30" i="37" a="1"/>
  <c r="BL30" i="37" s="1"/>
  <c r="BB30" i="37" a="1"/>
  <c r="BB30" i="37" s="1"/>
  <c r="CG30" i="37" a="1"/>
  <c r="CG30" i="37" s="1"/>
  <c r="AZ30" i="37" a="1"/>
  <c r="AZ30" i="37" s="1"/>
  <c r="BS30" i="37" a="1"/>
  <c r="BS30" i="37" s="1"/>
  <c r="AK30" i="37" a="1"/>
  <c r="AK30" i="37" s="1"/>
  <c r="BK30" i="37" a="1"/>
  <c r="BK30" i="37" s="1"/>
  <c r="BD30" i="37" a="1"/>
  <c r="BD30" i="37" s="1"/>
  <c r="AJ30" i="37" a="1"/>
  <c r="AJ30" i="37" s="1"/>
  <c r="CB30" i="37" a="1"/>
  <c r="CB30" i="37" s="1"/>
  <c r="BV30" i="37" a="1"/>
  <c r="BV30" i="37" s="1"/>
  <c r="AI30" i="37" a="1"/>
  <c r="AI30" i="37" s="1"/>
  <c r="BM30" i="37" a="1"/>
  <c r="BM30" i="37" s="1"/>
  <c r="CA30" i="37" a="1"/>
  <c r="CA30" i="37" s="1"/>
  <c r="AH30" i="37" a="1"/>
  <c r="AH30" i="37" s="1"/>
  <c r="AG30" i="37" a="1"/>
  <c r="AG30" i="37" s="1"/>
  <c r="AV30" i="37" a="1"/>
  <c r="AV30" i="37" s="1"/>
  <c r="BX30" i="37" a="1"/>
  <c r="BX30" i="37" s="1"/>
  <c r="BJ30" i="37" a="1"/>
  <c r="BJ30" i="37" s="1"/>
  <c r="V30" i="37" a="1"/>
  <c r="V30" i="37" s="1"/>
  <c r="AQ30" i="37" a="1"/>
  <c r="AQ30" i="37" s="1"/>
  <c r="BA30" i="37" a="1"/>
  <c r="BA30" i="37" s="1"/>
  <c r="AC30" i="37" a="1"/>
  <c r="AC30" i="37" s="1"/>
  <c r="AA30" i="37" a="1"/>
  <c r="AA30" i="37" s="1"/>
  <c r="BP30" i="37" a="1"/>
  <c r="BP30" i="37" s="1"/>
  <c r="T30" i="37" a="1"/>
  <c r="T30" i="37" s="1"/>
  <c r="BC30" i="37" a="1"/>
  <c r="BC30" i="37" s="1"/>
  <c r="BZ30" i="37" a="1"/>
  <c r="BZ30" i="37" s="1"/>
  <c r="U30" i="37" a="1"/>
  <c r="U30" i="37" s="1"/>
  <c r="H13" i="38"/>
  <c r="BE11" i="37" a="1"/>
  <c r="BE11" i="37" s="1"/>
  <c r="AX11" i="37" a="1"/>
  <c r="AX11" i="37" s="1"/>
  <c r="BD11" i="37" a="1"/>
  <c r="BD11" i="37" s="1"/>
  <c r="AS11" i="37" a="1"/>
  <c r="AS11" i="37" s="1"/>
  <c r="AF11" i="37" a="1"/>
  <c r="AF11" i="37" s="1"/>
  <c r="AO11" i="37" a="1"/>
  <c r="AO11" i="37" s="1"/>
  <c r="AR11" i="37" a="1"/>
  <c r="AR11" i="37" s="1"/>
  <c r="T11" i="37" a="1"/>
  <c r="T11" i="37" s="1"/>
  <c r="BU11" i="37" a="1"/>
  <c r="BU11" i="37" s="1"/>
  <c r="BG11" i="37" a="1"/>
  <c r="BG11" i="37" s="1"/>
  <c r="AD11" i="37" a="1"/>
  <c r="AD11" i="37" s="1"/>
  <c r="AH11" i="37" a="1"/>
  <c r="AH11" i="37" s="1"/>
  <c r="BW11" i="37" a="1"/>
  <c r="BW11" i="37" s="1"/>
  <c r="AI11" i="37" a="1"/>
  <c r="AI11" i="37" s="1"/>
  <c r="CG11" i="37" a="1"/>
  <c r="CG11" i="37" s="1"/>
  <c r="AT11" i="37" a="1"/>
  <c r="AT11" i="37" s="1"/>
  <c r="Z11" i="37" a="1"/>
  <c r="Z11" i="37" s="1"/>
  <c r="AB11" i="37" a="1"/>
  <c r="AB11" i="37" s="1"/>
  <c r="AW11" i="37" a="1"/>
  <c r="AW11" i="37" s="1"/>
  <c r="CA11" i="37" a="1"/>
  <c r="CA11" i="37" s="1"/>
  <c r="AG11" i="37" a="1"/>
  <c r="AG11" i="37" s="1"/>
  <c r="AE11" i="37" a="1"/>
  <c r="AE11" i="37" s="1"/>
  <c r="CD11" i="37" a="1"/>
  <c r="CD11" i="37" s="1"/>
  <c r="CB11" i="37" a="1"/>
  <c r="CB11" i="37" s="1"/>
  <c r="BB11" i="37" a="1"/>
  <c r="BB11" i="37" s="1"/>
  <c r="BM11" i="37" a="1"/>
  <c r="BM11" i="37" s="1"/>
  <c r="BZ11" i="37" a="1"/>
  <c r="BZ11" i="37" s="1"/>
  <c r="BI11" i="37" a="1"/>
  <c r="BI11" i="37" s="1"/>
  <c r="AQ11" i="37" a="1"/>
  <c r="AQ11" i="37" s="1"/>
  <c r="BK11" i="37" a="1"/>
  <c r="BK11" i="37" s="1"/>
  <c r="AZ11" i="37" a="1"/>
  <c r="AZ11" i="37" s="1"/>
  <c r="X11" i="37" a="1"/>
  <c r="X11" i="37" s="1"/>
  <c r="BV11" i="37" a="1"/>
  <c r="BV11" i="37" s="1"/>
  <c r="AC11" i="37" a="1"/>
  <c r="AC11" i="37" s="1"/>
  <c r="AV11" i="37" a="1"/>
  <c r="AV11" i="37" s="1"/>
  <c r="W11" i="37" a="1"/>
  <c r="W11" i="37" s="1"/>
  <c r="BC11" i="37" a="1"/>
  <c r="BC11" i="37" s="1"/>
  <c r="BY11" i="37" a="1"/>
  <c r="BY11" i="37" s="1"/>
  <c r="AJ11" i="37" a="1"/>
  <c r="AJ11" i="37" s="1"/>
  <c r="AN11" i="37" a="1"/>
  <c r="AN11" i="37" s="1"/>
  <c r="AU11" i="37" a="1"/>
  <c r="AU11" i="37" s="1"/>
  <c r="CE11" i="37" a="1"/>
  <c r="CE11" i="37" s="1"/>
  <c r="I13" i="38"/>
  <c r="BO11" i="37" a="1"/>
  <c r="BO11" i="37" s="1"/>
  <c r="BX11" i="37" a="1"/>
  <c r="BX11" i="37" s="1"/>
  <c r="S11" i="37" a="1"/>
  <c r="S11" i="37" s="1"/>
  <c r="R11" i="37" a="1"/>
  <c r="R11" i="37" s="1"/>
  <c r="BL11" i="37" a="1"/>
  <c r="BL11" i="37" s="1"/>
  <c r="BF11" i="37" a="1"/>
  <c r="BF11" i="37" s="1"/>
  <c r="CC11" i="37" a="1"/>
  <c r="CC11" i="37" s="1"/>
  <c r="CH11" i="37" a="1"/>
  <c r="CH11" i="37" s="1"/>
  <c r="AL11" i="37" a="1"/>
  <c r="AL11" i="37" s="1"/>
  <c r="BP11" i="37" a="1"/>
  <c r="BP11" i="37" s="1"/>
  <c r="AK11" i="37" a="1"/>
  <c r="AK11" i="37" s="1"/>
  <c r="BT11" i="37" a="1"/>
  <c r="BT11" i="37" s="1"/>
  <c r="BQ11" i="37" a="1"/>
  <c r="BQ11" i="37" s="1"/>
  <c r="AY11" i="37" a="1"/>
  <c r="AY11" i="37" s="1"/>
  <c r="BH11" i="37" a="1"/>
  <c r="BH11" i="37" s="1"/>
  <c r="Y11" i="37" a="1"/>
  <c r="Y11" i="37" s="1"/>
  <c r="BS11" i="37" a="1"/>
  <c r="BS11" i="37" s="1"/>
  <c r="BN11" i="37" a="1"/>
  <c r="BN11" i="37" s="1"/>
  <c r="BA11" i="37" a="1"/>
  <c r="BA11" i="37" s="1"/>
  <c r="AA11" i="37" a="1"/>
  <c r="AA11" i="37" s="1"/>
  <c r="CF11" i="37" a="1"/>
  <c r="CF11" i="37" s="1"/>
  <c r="U11" i="37" a="1"/>
  <c r="U11" i="37" s="1"/>
  <c r="AP11" i="37" a="1"/>
  <c r="AP11" i="37" s="1"/>
  <c r="BR11" i="37" a="1"/>
  <c r="BR11" i="37" s="1"/>
  <c r="V11" i="37" a="1"/>
  <c r="V11" i="37" s="1"/>
  <c r="AM11" i="37" a="1"/>
  <c r="AM11" i="37" s="1"/>
  <c r="BJ11" i="37" a="1"/>
  <c r="BJ11" i="37" s="1"/>
  <c r="BZ8" i="37" a="1"/>
  <c r="BZ8" i="37" s="1"/>
  <c r="BC8" i="37" a="1"/>
  <c r="BC8" i="37" s="1"/>
  <c r="BI8" i="37" a="1"/>
  <c r="BI8" i="37" s="1"/>
  <c r="BN8" i="37" a="1"/>
  <c r="BN8" i="37" s="1"/>
  <c r="AZ8" i="37" a="1"/>
  <c r="AZ8" i="37" s="1"/>
  <c r="AM8" i="37" a="1"/>
  <c r="AM8" i="37" s="1"/>
  <c r="H10" i="38"/>
  <c r="BR8" i="37" a="1"/>
  <c r="BR8" i="37" s="1"/>
  <c r="CC8" i="37" a="1"/>
  <c r="CC8" i="37" s="1"/>
  <c r="CA8" i="37" a="1"/>
  <c r="CA8" i="37" s="1"/>
  <c r="BY8" i="37" a="1"/>
  <c r="BY8" i="37" s="1"/>
  <c r="AI8" i="37" a="1"/>
  <c r="AI8" i="37" s="1"/>
  <c r="BE8" i="37" a="1"/>
  <c r="BE8" i="37" s="1"/>
  <c r="BS8" i="37" a="1"/>
  <c r="BS8" i="37" s="1"/>
  <c r="AH8" i="37" a="1"/>
  <c r="AH8" i="37" s="1"/>
  <c r="BF8" i="37" a="1"/>
  <c r="BF8" i="37" s="1"/>
  <c r="AF8" i="37" a="1"/>
  <c r="AF8" i="37" s="1"/>
  <c r="BH8" i="37" a="1"/>
  <c r="BH8" i="37" s="1"/>
  <c r="AP8" i="37" a="1"/>
  <c r="AP8" i="37" s="1"/>
  <c r="BP8" i="37" a="1"/>
  <c r="BP8" i="37" s="1"/>
  <c r="AE8" i="37" a="1"/>
  <c r="AE8" i="37" s="1"/>
  <c r="BB8" i="37" a="1"/>
  <c r="BB8" i="37" s="1"/>
  <c r="AV8" i="37" a="1"/>
  <c r="AV8" i="37" s="1"/>
  <c r="Y8" i="37" a="1"/>
  <c r="Y8" i="37" s="1"/>
  <c r="AR8" i="37" a="1"/>
  <c r="AR8" i="37" s="1"/>
  <c r="BA8" i="37" a="1"/>
  <c r="BA8" i="37" s="1"/>
  <c r="X8" i="37" a="1"/>
  <c r="X8" i="37" s="1"/>
  <c r="BJ8" i="37" a="1"/>
  <c r="BJ8" i="37" s="1"/>
  <c r="S8" i="37" a="1"/>
  <c r="S8" i="37" s="1"/>
  <c r="CH8" i="37" a="1"/>
  <c r="CH8" i="37" s="1"/>
  <c r="R8" i="37" a="1"/>
  <c r="R8" i="37" s="1"/>
  <c r="BG8" i="37" a="1"/>
  <c r="BG8" i="37" s="1"/>
  <c r="AJ8" i="37" a="1"/>
  <c r="AJ8" i="37" s="1"/>
  <c r="Z8" i="37" a="1"/>
  <c r="Z8" i="37" s="1"/>
  <c r="U8" i="37" a="1"/>
  <c r="U8" i="37" s="1"/>
  <c r="T8" i="37" a="1"/>
  <c r="T8" i="37" s="1"/>
  <c r="BV8" i="37" a="1"/>
  <c r="BV8" i="37" s="1"/>
  <c r="CG8" i="37" a="1"/>
  <c r="CG8" i="37" s="1"/>
  <c r="I10" i="38"/>
  <c r="BQ8" i="37" a="1"/>
  <c r="BQ8" i="37" s="1"/>
  <c r="CB8" i="37" a="1"/>
  <c r="CB8" i="37" s="1"/>
  <c r="AU8" i="37" a="1"/>
  <c r="AU8" i="37" s="1"/>
  <c r="AL8" i="37" a="1"/>
  <c r="AL8" i="37" s="1"/>
  <c r="BU8" i="37" a="1"/>
  <c r="BU8" i="37" s="1"/>
  <c r="BK8" i="37" a="1"/>
  <c r="BK8" i="37" s="1"/>
  <c r="BT8" i="37" a="1"/>
  <c r="BT8" i="37" s="1"/>
  <c r="AD8" i="37" a="1"/>
  <c r="AD8" i="37" s="1"/>
  <c r="AB8" i="37" a="1"/>
  <c r="AB8" i="37" s="1"/>
  <c r="AK8" i="37" a="1"/>
  <c r="AK8" i="37" s="1"/>
  <c r="BO8" i="37" a="1"/>
  <c r="BO8" i="37" s="1"/>
  <c r="AO8" i="37" a="1"/>
  <c r="AO8" i="37" s="1"/>
  <c r="AG8" i="37" a="1"/>
  <c r="AG8" i="37" s="1"/>
  <c r="AS8" i="37" a="1"/>
  <c r="AS8" i="37" s="1"/>
  <c r="AA8" i="37" a="1"/>
  <c r="AA8" i="37" s="1"/>
  <c r="BW8" i="37" a="1"/>
  <c r="BW8" i="37" s="1"/>
  <c r="BD8" i="37" a="1"/>
  <c r="BD8" i="37" s="1"/>
  <c r="AC8" i="37" a="1"/>
  <c r="AC8" i="37" s="1"/>
  <c r="BX8" i="37" a="1"/>
  <c r="BX8" i="37" s="1"/>
  <c r="V8" i="37" a="1"/>
  <c r="V8" i="37" s="1"/>
  <c r="AN8" i="37" a="1"/>
  <c r="AN8" i="37" s="1"/>
  <c r="AW8" i="37" a="1"/>
  <c r="AW8" i="37" s="1"/>
  <c r="AT8" i="37" a="1"/>
  <c r="AT8" i="37" s="1"/>
  <c r="CE8" i="37" a="1"/>
  <c r="CE8" i="37" s="1"/>
  <c r="AY8" i="37" a="1"/>
  <c r="AY8" i="37" s="1"/>
  <c r="CF8" i="37" a="1"/>
  <c r="CF8" i="37" s="1"/>
  <c r="W8" i="37" a="1"/>
  <c r="W8" i="37" s="1"/>
  <c r="BL8" i="37" a="1"/>
  <c r="BL8" i="37" s="1"/>
  <c r="BM8" i="37" a="1"/>
  <c r="BM8" i="37" s="1"/>
  <c r="CD8" i="37" a="1"/>
  <c r="CD8" i="37" s="1"/>
  <c r="AQ8" i="37" a="1"/>
  <c r="AQ8" i="37" s="1"/>
  <c r="AX8" i="37" a="1"/>
  <c r="AX8" i="37" s="1"/>
  <c r="K55" i="14"/>
  <c r="M55" i="14" s="1"/>
  <c r="K29" i="14"/>
  <c r="M29" i="14" s="1"/>
  <c r="K35" i="14"/>
  <c r="M35" i="14" s="1"/>
  <c r="J15" i="14"/>
  <c r="L15" i="14" s="1"/>
  <c r="B38" i="35"/>
  <c r="J20" i="14"/>
  <c r="L20" i="14" s="1"/>
  <c r="K19" i="14"/>
  <c r="M19" i="14" s="1"/>
  <c r="J56" i="14"/>
  <c r="L56" i="14" s="1"/>
  <c r="K49" i="14"/>
  <c r="M49" i="14" s="1"/>
  <c r="K12" i="14"/>
  <c r="M12" i="14" s="1"/>
  <c r="K17" i="14"/>
  <c r="M17" i="14" s="1"/>
  <c r="J37" i="14"/>
  <c r="L37" i="14" s="1"/>
  <c r="J54" i="14"/>
  <c r="L54" i="14" s="1"/>
  <c r="J43" i="14"/>
  <c r="L43" i="14" s="1"/>
  <c r="K40" i="14"/>
  <c r="M40" i="14" s="1"/>
  <c r="K16" i="14"/>
  <c r="M16" i="14" s="1"/>
  <c r="K14" i="14"/>
  <c r="M14" i="14" s="1"/>
  <c r="J41" i="14"/>
  <c r="L41" i="14" s="1"/>
  <c r="J24" i="14"/>
  <c r="L24" i="14" s="1"/>
  <c r="K26" i="14"/>
  <c r="M26" i="14" s="1"/>
  <c r="K4" i="14"/>
  <c r="M4" i="14" s="1"/>
  <c r="K30" i="14"/>
  <c r="M30" i="14" s="1"/>
  <c r="J42" i="14"/>
  <c r="L42" i="14" s="1"/>
  <c r="J46" i="14"/>
  <c r="L46" i="14" s="1"/>
  <c r="J34" i="14"/>
  <c r="L34" i="14" s="1"/>
  <c r="B32" i="35"/>
  <c r="K27" i="14"/>
  <c r="M27" i="14" s="1"/>
  <c r="J36" i="14"/>
  <c r="L36" i="14" s="1"/>
  <c r="K53" i="14"/>
  <c r="M53" i="14" s="1"/>
  <c r="K13" i="14"/>
  <c r="M13" i="14" s="1"/>
  <c r="J17" i="14"/>
  <c r="L17" i="14" s="1"/>
  <c r="J22" i="14"/>
  <c r="L22" i="14" s="1"/>
  <c r="J57" i="14"/>
  <c r="L57" i="14" s="1"/>
  <c r="B28" i="35"/>
  <c r="K20" i="14"/>
  <c r="M20" i="14" s="1"/>
  <c r="B27" i="35"/>
  <c r="K47" i="14"/>
  <c r="M47" i="14" s="1"/>
  <c r="B40" i="35"/>
  <c r="P5" i="14" s="1"/>
  <c r="J27" i="14"/>
  <c r="L27" i="14" s="1"/>
  <c r="K3" i="14"/>
  <c r="M3" i="14" s="1"/>
  <c r="J6" i="14"/>
  <c r="L6" i="14" s="1"/>
  <c r="J21" i="14"/>
  <c r="L21" i="14" s="1"/>
  <c r="B39" i="35"/>
  <c r="B44" i="35" s="1"/>
  <c r="B43" i="35" s="1"/>
  <c r="J50" i="14"/>
  <c r="L50" i="14" s="1"/>
  <c r="J31" i="14"/>
  <c r="L31" i="14" s="1"/>
  <c r="K57" i="14"/>
  <c r="M57" i="14" s="1"/>
  <c r="K6" i="14"/>
  <c r="M6" i="14" s="1"/>
  <c r="K33" i="14"/>
  <c r="M33" i="14" s="1"/>
  <c r="J5" i="14"/>
  <c r="L5" i="14" s="1"/>
  <c r="J29" i="14"/>
  <c r="L29" i="14" s="1"/>
  <c r="B24" i="35"/>
  <c r="K25" i="14"/>
  <c r="M25" i="14" s="1"/>
  <c r="K44" i="14"/>
  <c r="M44" i="14" s="1"/>
  <c r="B37" i="35"/>
  <c r="B26" i="35"/>
  <c r="J52" i="14"/>
  <c r="L52" i="14" s="1"/>
  <c r="B33" i="35"/>
  <c r="J9" i="14"/>
  <c r="L9" i="14" s="1"/>
  <c r="J23" i="14"/>
  <c r="L23" i="14" s="1"/>
  <c r="J47" i="14"/>
  <c r="L47" i="14" s="1"/>
  <c r="J14" i="14"/>
  <c r="L14" i="14" s="1"/>
  <c r="B34" i="35"/>
  <c r="K32" i="14"/>
  <c r="M32" i="14" s="1"/>
  <c r="K46" i="14"/>
  <c r="M46" i="14" s="1"/>
  <c r="K11" i="14"/>
  <c r="M11" i="14" s="1"/>
  <c r="J48" i="14"/>
  <c r="L48" i="14" s="1"/>
  <c r="K37" i="14"/>
  <c r="M37" i="14" s="1"/>
  <c r="B23" i="35"/>
  <c r="J38" i="14"/>
  <c r="L38" i="14" s="1"/>
  <c r="J26" i="14"/>
  <c r="L26" i="14" s="1"/>
  <c r="K48" i="14"/>
  <c r="M48" i="14" s="1"/>
  <c r="J28" i="14"/>
  <c r="L28" i="14" s="1"/>
  <c r="K54" i="14"/>
  <c r="M54" i="14" s="1"/>
  <c r="J39" i="14"/>
  <c r="L39" i="14" s="1"/>
  <c r="K51" i="14"/>
  <c r="M51" i="14" s="1"/>
  <c r="K31" i="14"/>
  <c r="M31" i="14" s="1"/>
  <c r="J30" i="14"/>
  <c r="L30" i="14" s="1"/>
  <c r="K52" i="14"/>
  <c r="M52" i="14" s="1"/>
  <c r="J13" i="14"/>
  <c r="L13" i="14" s="1"/>
  <c r="K43" i="14"/>
  <c r="M43" i="14" s="1"/>
  <c r="J53" i="14"/>
  <c r="L53" i="14" s="1"/>
  <c r="K34" i="14"/>
  <c r="M34" i="14" s="1"/>
  <c r="J55" i="14"/>
  <c r="L55" i="14" s="1"/>
  <c r="J40" i="14"/>
  <c r="L40" i="14" s="1"/>
  <c r="B36" i="35"/>
  <c r="K41" i="14"/>
  <c r="M41" i="14" s="1"/>
  <c r="K21" i="14"/>
  <c r="M21" i="14" s="1"/>
  <c r="J7" i="14"/>
  <c r="L7" i="14" s="1"/>
  <c r="K36" i="14"/>
  <c r="M36" i="14" s="1"/>
  <c r="J44" i="14"/>
  <c r="L44" i="14" s="1"/>
  <c r="K39" i="14"/>
  <c r="M39" i="14" s="1"/>
  <c r="B31" i="35"/>
  <c r="K22" i="14"/>
  <c r="M22" i="14" s="1"/>
  <c r="J11" i="14"/>
  <c r="L11" i="14" s="1"/>
  <c r="J12" i="14"/>
  <c r="L12" i="14" s="1"/>
  <c r="K8" i="14"/>
  <c r="M8" i="14" s="1"/>
  <c r="J4" i="14"/>
  <c r="L4" i="14" s="1"/>
  <c r="K50" i="14"/>
  <c r="M50" i="14" s="1"/>
  <c r="K7" i="14"/>
  <c r="M7" i="14" s="1"/>
  <c r="J16" i="14"/>
  <c r="L16" i="14" s="1"/>
  <c r="K9" i="14"/>
  <c r="M9" i="14" s="1"/>
  <c r="B41" i="35"/>
  <c r="J49" i="14"/>
  <c r="L49" i="14" s="1"/>
  <c r="J45" i="14"/>
  <c r="L45" i="14" s="1"/>
  <c r="J35" i="14"/>
  <c r="L35" i="14" s="1"/>
  <c r="K23" i="14"/>
  <c r="M23" i="14" s="1"/>
  <c r="K24" i="14"/>
  <c r="M24" i="14" s="1"/>
  <c r="J25" i="14"/>
  <c r="L25" i="14" s="1"/>
  <c r="K45" i="14"/>
  <c r="M45" i="14" s="1"/>
  <c r="K28" i="14"/>
  <c r="M28" i="14" s="1"/>
  <c r="J3" i="14"/>
  <c r="L3" i="14" s="1"/>
  <c r="L1" i="14" s="1"/>
  <c r="K10" i="14"/>
  <c r="M10" i="14" s="1"/>
  <c r="K15" i="14"/>
  <c r="M15" i="14" s="1"/>
  <c r="J19" i="14"/>
  <c r="L19" i="14" s="1"/>
  <c r="J8" i="14"/>
  <c r="L8" i="14" s="1"/>
  <c r="J32" i="14"/>
  <c r="L32" i="14" s="1"/>
  <c r="J18" i="14"/>
  <c r="L18" i="14" s="1"/>
  <c r="J10" i="14"/>
  <c r="L10" i="14" s="1"/>
  <c r="K56" i="14"/>
  <c r="M56" i="14" s="1"/>
  <c r="K42" i="14"/>
  <c r="M42" i="14" s="1"/>
  <c r="B29" i="35"/>
  <c r="K5" i="14"/>
  <c r="M5" i="14" s="1"/>
  <c r="J33" i="14"/>
  <c r="L33" i="14" s="1"/>
  <c r="K18" i="14"/>
  <c r="M18" i="14" s="1"/>
  <c r="J51" i="14"/>
  <c r="L51" i="14" s="1"/>
  <c r="K38" i="14"/>
  <c r="M38" i="14" s="1"/>
  <c r="I28" i="38"/>
  <c r="BS26" i="37" a="1"/>
  <c r="BS26" i="37" s="1"/>
  <c r="AZ26" i="37" a="1"/>
  <c r="AZ26" i="37" s="1"/>
  <c r="BO26" i="37" a="1"/>
  <c r="BO26" i="37" s="1"/>
  <c r="BN26" i="37" a="1"/>
  <c r="BN26" i="37" s="1"/>
  <c r="Z26" i="37" a="1"/>
  <c r="Z26" i="37" s="1"/>
  <c r="S26" i="37" a="1"/>
  <c r="S26" i="37" s="1"/>
  <c r="H28" i="38"/>
  <c r="CG26" i="37" a="1"/>
  <c r="CG26" i="37" s="1"/>
  <c r="AS26" i="37" a="1"/>
  <c r="AS26" i="37" s="1"/>
  <c r="AC26" i="37" a="1"/>
  <c r="AC26" i="37" s="1"/>
  <c r="BH26" i="37" a="1"/>
  <c r="BH26" i="37" s="1"/>
  <c r="CD26" i="37" a="1"/>
  <c r="CD26" i="37" s="1"/>
  <c r="BE26" i="37" a="1"/>
  <c r="BE26" i="37" s="1"/>
  <c r="AH26" i="37" a="1"/>
  <c r="AH26" i="37" s="1"/>
  <c r="AY26" i="37" a="1"/>
  <c r="AY26" i="37" s="1"/>
  <c r="BF26" i="37" a="1"/>
  <c r="BF26" i="37" s="1"/>
  <c r="AX26" i="37" a="1"/>
  <c r="AX26" i="37" s="1"/>
  <c r="W26" i="37" a="1"/>
  <c r="W26" i="37" s="1"/>
  <c r="AB26" i="37" a="1"/>
  <c r="AB26" i="37" s="1"/>
  <c r="BC26" i="37" a="1"/>
  <c r="BC26" i="37" s="1"/>
  <c r="AT26" i="37" a="1"/>
  <c r="AT26" i="37" s="1"/>
  <c r="CE26" i="37" a="1"/>
  <c r="CE26" i="37" s="1"/>
  <c r="CC26" i="37" a="1"/>
  <c r="CC26" i="37" s="1"/>
  <c r="BX26" i="37" a="1"/>
  <c r="BX26" i="37" s="1"/>
  <c r="BY26" i="37" a="1"/>
  <c r="BY26" i="37" s="1"/>
  <c r="BL26" i="37" a="1"/>
  <c r="BL26" i="37" s="1"/>
  <c r="Y26" i="37" a="1"/>
  <c r="Y26" i="37" s="1"/>
  <c r="BV26" i="37" a="1"/>
  <c r="BV26" i="37" s="1"/>
  <c r="AJ26" i="37" a="1"/>
  <c r="AJ26" i="37" s="1"/>
  <c r="BJ26" i="37" a="1"/>
  <c r="BJ26" i="37" s="1"/>
  <c r="R26" i="37" a="1"/>
  <c r="R26" i="37" s="1"/>
  <c r="AG26" i="37" a="1"/>
  <c r="AG26" i="37" s="1"/>
  <c r="AM26" i="37" a="1"/>
  <c r="AM26" i="37" s="1"/>
  <c r="BR26" i="37" a="1"/>
  <c r="BR26" i="37" s="1"/>
  <c r="BZ26" i="37" a="1"/>
  <c r="BZ26" i="37" s="1"/>
  <c r="AK26" i="37" a="1"/>
  <c r="AK26" i="37" s="1"/>
  <c r="AA26" i="37" a="1"/>
  <c r="AA26" i="37" s="1"/>
  <c r="X26" i="37" a="1"/>
  <c r="X26" i="37" s="1"/>
  <c r="CA26" i="37" a="1"/>
  <c r="CA26" i="37" s="1"/>
  <c r="AR26" i="37" a="1"/>
  <c r="AR26" i="37" s="1"/>
  <c r="AQ26" i="37" a="1"/>
  <c r="AQ26" i="37" s="1"/>
  <c r="BT26" i="37" a="1"/>
  <c r="BT26" i="37" s="1"/>
  <c r="CB26" i="37" a="1"/>
  <c r="CB26" i="37" s="1"/>
  <c r="BU26" i="37" a="1"/>
  <c r="BU26" i="37" s="1"/>
  <c r="AI26" i="37" a="1"/>
  <c r="AI26" i="37" s="1"/>
  <c r="BQ26" i="37" a="1"/>
  <c r="BQ26" i="37" s="1"/>
  <c r="BM26" i="37" a="1"/>
  <c r="BM26" i="37" s="1"/>
  <c r="BG26" i="37" a="1"/>
  <c r="BG26" i="37" s="1"/>
  <c r="V26" i="37" a="1"/>
  <c r="V26" i="37" s="1"/>
  <c r="AE26" i="37" a="1"/>
  <c r="AE26" i="37" s="1"/>
  <c r="AN26" i="37" a="1"/>
  <c r="AN26" i="37" s="1"/>
  <c r="BI26" i="37" a="1"/>
  <c r="BI26" i="37" s="1"/>
  <c r="AV26" i="37" a="1"/>
  <c r="AV26" i="37" s="1"/>
  <c r="AD26" i="37" a="1"/>
  <c r="AD26" i="37" s="1"/>
  <c r="AW26" i="37" a="1"/>
  <c r="AW26" i="37" s="1"/>
  <c r="BB26" i="37" a="1"/>
  <c r="BB26" i="37" s="1"/>
  <c r="AO26" i="37" a="1"/>
  <c r="AO26" i="37" s="1"/>
  <c r="AF26" i="37" a="1"/>
  <c r="AF26" i="37" s="1"/>
  <c r="BP26" i="37" a="1"/>
  <c r="BP26" i="37" s="1"/>
  <c r="CH26" i="37" a="1"/>
  <c r="CH26" i="37" s="1"/>
  <c r="BW26" i="37" a="1"/>
  <c r="BW26" i="37" s="1"/>
  <c r="U26" i="37" a="1"/>
  <c r="U26" i="37" s="1"/>
  <c r="AL26" i="37" a="1"/>
  <c r="AL26" i="37" s="1"/>
  <c r="AP26" i="37" a="1"/>
  <c r="AP26" i="37" s="1"/>
  <c r="AU26" i="37" a="1"/>
  <c r="AU26" i="37" s="1"/>
  <c r="CF26" i="37" a="1"/>
  <c r="CF26" i="37" s="1"/>
  <c r="BA26" i="37" a="1"/>
  <c r="BA26" i="37" s="1"/>
  <c r="BK26" i="37" a="1"/>
  <c r="BK26" i="37" s="1"/>
  <c r="BD26" i="37" a="1"/>
  <c r="BD26" i="37" s="1"/>
  <c r="T26" i="37" a="1"/>
  <c r="T26" i="37" s="1"/>
  <c r="BX13" i="37" a="1"/>
  <c r="BX13" i="37" s="1"/>
  <c r="BK13" i="37" a="1"/>
  <c r="BK13" i="37" s="1"/>
  <c r="CE13" i="37" a="1"/>
  <c r="CE13" i="37" s="1"/>
  <c r="CB13" i="37" a="1"/>
  <c r="CB13" i="37" s="1"/>
  <c r="Z13" i="37" a="1"/>
  <c r="Z13" i="37" s="1"/>
  <c r="CH13" i="37" a="1"/>
  <c r="CH13" i="37" s="1"/>
  <c r="AP13" i="37" a="1"/>
  <c r="AP13" i="37" s="1"/>
  <c r="I15" i="38"/>
  <c r="BB13" i="37" a="1"/>
  <c r="BB13" i="37" s="1"/>
  <c r="BR13" i="37" a="1"/>
  <c r="BR13" i="37" s="1"/>
  <c r="BW13" i="37" a="1"/>
  <c r="BW13" i="37" s="1"/>
  <c r="BJ13" i="37" a="1"/>
  <c r="BJ13" i="37" s="1"/>
  <c r="AY13" i="37" a="1"/>
  <c r="AY13" i="37" s="1"/>
  <c r="AV13" i="37" a="1"/>
  <c r="AV13" i="37" s="1"/>
  <c r="R13" i="37" a="1"/>
  <c r="R13" i="37" s="1"/>
  <c r="BQ13" i="37" a="1"/>
  <c r="BQ13" i="37" s="1"/>
  <c r="V13" i="37" a="1"/>
  <c r="V13" i="37" s="1"/>
  <c r="BY13" i="37" a="1"/>
  <c r="BY13" i="37" s="1"/>
  <c r="BP13" i="37" a="1"/>
  <c r="BP13" i="37" s="1"/>
  <c r="AT13" i="37" a="1"/>
  <c r="AT13" i="37" s="1"/>
  <c r="AB13" i="37" a="1"/>
  <c r="AB13" i="37" s="1"/>
  <c r="BD13" i="37" a="1"/>
  <c r="BD13" i="37" s="1"/>
  <c r="BA13" i="37" a="1"/>
  <c r="BA13" i="37" s="1"/>
  <c r="T13" i="37" a="1"/>
  <c r="T13" i="37" s="1"/>
  <c r="AW13" i="37" a="1"/>
  <c r="AW13" i="37" s="1"/>
  <c r="BG13" i="37" a="1"/>
  <c r="BG13" i="37" s="1"/>
  <c r="BN13" i="37" a="1"/>
  <c r="BN13" i="37" s="1"/>
  <c r="BS13" i="37" a="1"/>
  <c r="BS13" i="37" s="1"/>
  <c r="S13" i="37" a="1"/>
  <c r="S13" i="37" s="1"/>
  <c r="X13" i="37" a="1"/>
  <c r="X13" i="37" s="1"/>
  <c r="CA13" i="37" a="1"/>
  <c r="CA13" i="37" s="1"/>
  <c r="AC13" i="37" a="1"/>
  <c r="AC13" i="37" s="1"/>
  <c r="BE13" i="37" a="1"/>
  <c r="BE13" i="37" s="1"/>
  <c r="BV13" i="37" a="1"/>
  <c r="BV13" i="37" s="1"/>
  <c r="BL13" i="37" a="1"/>
  <c r="BL13" i="37" s="1"/>
  <c r="AO13" i="37" a="1"/>
  <c r="AO13" i="37" s="1"/>
  <c r="AX13" i="37" a="1"/>
  <c r="AX13" i="37" s="1"/>
  <c r="AQ13" i="37" a="1"/>
  <c r="AQ13" i="37" s="1"/>
  <c r="AS13" i="37" a="1"/>
  <c r="AS13" i="37" s="1"/>
  <c r="BI13" i="37" a="1"/>
  <c r="BI13" i="37" s="1"/>
  <c r="BU13" i="37" a="1"/>
  <c r="BU13" i="37" s="1"/>
  <c r="BC13" i="37" a="1"/>
  <c r="BC13" i="37" s="1"/>
  <c r="CF13" i="37" a="1"/>
  <c r="CF13" i="37" s="1"/>
  <c r="AM13" i="37" a="1"/>
  <c r="AM13" i="37" s="1"/>
  <c r="H15" i="38"/>
  <c r="W13" i="37" a="1"/>
  <c r="W13" i="37" s="1"/>
  <c r="AE13" i="37" a="1"/>
  <c r="AE13" i="37" s="1"/>
  <c r="AF13" i="37" a="1"/>
  <c r="AF13" i="37" s="1"/>
  <c r="Y13" i="37" a="1"/>
  <c r="Y13" i="37" s="1"/>
  <c r="CG13" i="37" a="1"/>
  <c r="CG13" i="37" s="1"/>
  <c r="AG13" i="37" a="1"/>
  <c r="AG13" i="37" s="1"/>
  <c r="AI13" i="37" a="1"/>
  <c r="AI13" i="37" s="1"/>
  <c r="U13" i="37" a="1"/>
  <c r="U13" i="37" s="1"/>
  <c r="AJ13" i="37" a="1"/>
  <c r="AJ13" i="37" s="1"/>
  <c r="BT13" i="37" a="1"/>
  <c r="BT13" i="37" s="1"/>
  <c r="AD13" i="37" a="1"/>
  <c r="AD13" i="37" s="1"/>
  <c r="AH13" i="37" a="1"/>
  <c r="AH13" i="37" s="1"/>
  <c r="CD13" i="37" a="1"/>
  <c r="CD13" i="37" s="1"/>
  <c r="BF13" i="37" a="1"/>
  <c r="BF13" i="37" s="1"/>
  <c r="AL13" i="37" a="1"/>
  <c r="AL13" i="37" s="1"/>
  <c r="CC13" i="37" a="1"/>
  <c r="CC13" i="37" s="1"/>
  <c r="BO13" i="37" a="1"/>
  <c r="BO13" i="37" s="1"/>
  <c r="AZ13" i="37" a="1"/>
  <c r="AZ13" i="37" s="1"/>
  <c r="AN13" i="37" a="1"/>
  <c r="AN13" i="37" s="1"/>
  <c r="BH13" i="37" a="1"/>
  <c r="BH13" i="37" s="1"/>
  <c r="AU13" i="37" a="1"/>
  <c r="AU13" i="37" s="1"/>
  <c r="BM13" i="37" a="1"/>
  <c r="BM13" i="37" s="1"/>
  <c r="BZ13" i="37" a="1"/>
  <c r="BZ13" i="37" s="1"/>
  <c r="AA13" i="37" a="1"/>
  <c r="AA13" i="37" s="1"/>
  <c r="AK13" i="37" a="1"/>
  <c r="AK13" i="37" s="1"/>
  <c r="AR13" i="37" a="1"/>
  <c r="AR13" i="37" s="1"/>
  <c r="Y8" i="41" a="1"/>
  <c r="Y8" i="41" s="1"/>
  <c r="AT8" i="41" a="1"/>
  <c r="AT8" i="41" s="1"/>
  <c r="BP8" i="41" a="1"/>
  <c r="BP8" i="41" s="1"/>
  <c r="AN8" i="41" a="1"/>
  <c r="AN8" i="41" s="1"/>
  <c r="AL8" i="41" a="1"/>
  <c r="AL8" i="41" s="1"/>
  <c r="AS8" i="41" a="1"/>
  <c r="AS8" i="41" s="1"/>
  <c r="AQ8" i="41" a="1"/>
  <c r="AQ8" i="41" s="1"/>
  <c r="AZ8" i="41" a="1"/>
  <c r="AZ8" i="41" s="1"/>
  <c r="U8" i="41" a="1"/>
  <c r="U8" i="41" s="1"/>
  <c r="AA8" i="41" a="1"/>
  <c r="AA8" i="41" s="1"/>
  <c r="AF8" i="41" a="1"/>
  <c r="AF8" i="41" s="1"/>
  <c r="BL8" i="41" a="1"/>
  <c r="BL8" i="41" s="1"/>
  <c r="BV8" i="41" a="1"/>
  <c r="BV8" i="41" s="1"/>
  <c r="AY8" i="41" a="1"/>
  <c r="AY8" i="41" s="1"/>
  <c r="AX8" i="41" a="1"/>
  <c r="AX8" i="41" s="1"/>
  <c r="AK8" i="41" a="1"/>
  <c r="AK8" i="41" s="1"/>
  <c r="BN8" i="41" a="1"/>
  <c r="BN8" i="41" s="1"/>
  <c r="AM8" i="41" a="1"/>
  <c r="AM8" i="41" s="1"/>
  <c r="BO8" i="41" a="1"/>
  <c r="BO8" i="41" s="1"/>
  <c r="AE8" i="41" a="1"/>
  <c r="AE8" i="41" s="1"/>
  <c r="BR8" i="41" a="1"/>
  <c r="BR8" i="41" s="1"/>
  <c r="BE8" i="41" a="1"/>
  <c r="BE8" i="41" s="1"/>
  <c r="Q8" i="41" a="1"/>
  <c r="Q8" i="41" s="1"/>
  <c r="E207" i="40" s="1" a="1"/>
  <c r="E207" i="40" s="1"/>
  <c r="E208" i="40" s="1"/>
  <c r="E209" i="40" s="1"/>
  <c r="E210" i="40" s="1"/>
  <c r="E211" i="40" s="1"/>
  <c r="E212" i="40" s="1"/>
  <c r="E213" i="40" s="1"/>
  <c r="E214" i="40" s="1"/>
  <c r="E215" i="40" s="1"/>
  <c r="E216" i="40" s="1"/>
  <c r="E217" i="40" s="1"/>
  <c r="E218" i="40" s="1"/>
  <c r="E219" i="40" s="1"/>
  <c r="E220" i="40" s="1"/>
  <c r="E221" i="40" s="1"/>
  <c r="E222" i="40" s="1"/>
  <c r="E223" i="40" s="1"/>
  <c r="E224" i="40" s="1"/>
  <c r="E225" i="40" s="1"/>
  <c r="E226" i="40" s="1"/>
  <c r="E227" i="40" s="1"/>
  <c r="E228" i="40" s="1"/>
  <c r="E229" i="40" s="1"/>
  <c r="E230" i="40" s="1"/>
  <c r="E231" i="40" s="1"/>
  <c r="E232" i="40" s="1"/>
  <c r="E233" i="40" s="1"/>
  <c r="E234" i="40" s="1"/>
  <c r="E235" i="40" s="1"/>
  <c r="E236" i="40" s="1"/>
  <c r="E237" i="40" s="1"/>
  <c r="E238" i="40" s="1"/>
  <c r="E239" i="40" s="1"/>
  <c r="E240" i="40" s="1"/>
  <c r="E241" i="40" s="1"/>
  <c r="E242" i="40" s="1"/>
  <c r="E243" i="40" s="1"/>
  <c r="E244" i="40" s="1"/>
  <c r="E245" i="40" s="1"/>
  <c r="E246" i="40" s="1"/>
  <c r="E247" i="40" s="1"/>
  <c r="E248" i="40" s="1"/>
  <c r="E249" i="40" s="1"/>
  <c r="E250" i="40" s="1"/>
  <c r="E251" i="40" s="1"/>
  <c r="E252" i="40" s="1"/>
  <c r="E253" i="40" s="1"/>
  <c r="E254" i="40" s="1"/>
  <c r="E255" i="40" s="1"/>
  <c r="E256" i="40" s="1"/>
  <c r="E257" i="40" s="1"/>
  <c r="BQ8" i="41" a="1"/>
  <c r="BQ8" i="41" s="1"/>
  <c r="BD8" i="41" a="1"/>
  <c r="BD8" i="41" s="1"/>
  <c r="BB8" i="41" a="1"/>
  <c r="BB8" i="41" s="1"/>
  <c r="BI8" i="41" a="1"/>
  <c r="BI8" i="41" s="1"/>
  <c r="AV8" i="41" a="1"/>
  <c r="AV8" i="41" s="1"/>
  <c r="X8" i="41" a="1"/>
  <c r="X8" i="41" s="1"/>
  <c r="AG8" i="41" a="1"/>
  <c r="AG8" i="41" s="1"/>
  <c r="BT8" i="41" a="1"/>
  <c r="BT8" i="41" s="1"/>
  <c r="AI8" i="41" a="1"/>
  <c r="AI8" i="41" s="1"/>
  <c r="W8" i="41" a="1"/>
  <c r="W8" i="41" s="1"/>
  <c r="AW8" i="41" a="1"/>
  <c r="AW8" i="41" s="1"/>
  <c r="V8" i="41" a="1"/>
  <c r="V8" i="41" s="1"/>
  <c r="BU8" i="41" a="1"/>
  <c r="BU8" i="41" s="1"/>
  <c r="AP8" i="41" a="1"/>
  <c r="AP8" i="41" s="1"/>
  <c r="AR8" i="41" a="1"/>
  <c r="AR8" i="41" s="1"/>
  <c r="P8" i="41" a="1"/>
  <c r="P8" i="41" s="1"/>
  <c r="D207" i="40" s="1" a="1"/>
  <c r="D207" i="40" s="1"/>
  <c r="D208" i="40" s="1"/>
  <c r="D209" i="40" s="1"/>
  <c r="D210" i="40" s="1"/>
  <c r="D211" i="40" s="1"/>
  <c r="D212" i="40" s="1"/>
  <c r="D213" i="40" s="1"/>
  <c r="D214" i="40" s="1"/>
  <c r="D215" i="40" s="1"/>
  <c r="D216" i="40" s="1"/>
  <c r="D217" i="40" s="1"/>
  <c r="D218" i="40" s="1"/>
  <c r="D219" i="40" s="1"/>
  <c r="D220" i="40" s="1"/>
  <c r="D221" i="40" s="1"/>
  <c r="D222" i="40" s="1"/>
  <c r="D223" i="40" s="1"/>
  <c r="D224" i="40" s="1"/>
  <c r="D225" i="40" s="1"/>
  <c r="D226" i="40" s="1"/>
  <c r="D227" i="40" s="1"/>
  <c r="D228" i="40" s="1"/>
  <c r="D229" i="40" s="1"/>
  <c r="D230" i="40" s="1"/>
  <c r="D231" i="40" s="1"/>
  <c r="D232" i="40" s="1"/>
  <c r="D233" i="40" s="1"/>
  <c r="D234" i="40" s="1"/>
  <c r="D235" i="40" s="1"/>
  <c r="D236" i="40" s="1"/>
  <c r="D237" i="40" s="1"/>
  <c r="D238" i="40" s="1"/>
  <c r="D239" i="40" s="1"/>
  <c r="D240" i="40" s="1"/>
  <c r="D241" i="40" s="1"/>
  <c r="D242" i="40" s="1"/>
  <c r="D243" i="40" s="1"/>
  <c r="D244" i="40" s="1"/>
  <c r="D245" i="40" s="1"/>
  <c r="D246" i="40" s="1"/>
  <c r="D247" i="40" s="1"/>
  <c r="D248" i="40" s="1"/>
  <c r="D249" i="40" s="1"/>
  <c r="D250" i="40" s="1"/>
  <c r="D251" i="40" s="1"/>
  <c r="D252" i="40" s="1"/>
  <c r="D253" i="40" s="1"/>
  <c r="D254" i="40" s="1"/>
  <c r="D255" i="40" s="1"/>
  <c r="D256" i="40" s="1"/>
  <c r="D257" i="40" s="1"/>
  <c r="BC8" i="41" a="1"/>
  <c r="BC8" i="41" s="1"/>
  <c r="T8" i="41" a="1"/>
  <c r="T8" i="41" s="1"/>
  <c r="AD8" i="41" a="1"/>
  <c r="AD8" i="41" s="1"/>
  <c r="F8" i="41" a="1"/>
  <c r="F8" i="41" s="1"/>
  <c r="BA8" i="41" a="1"/>
  <c r="BA8" i="41" s="1"/>
  <c r="AB8" i="41" a="1"/>
  <c r="AB8" i="41" s="1"/>
  <c r="BK8" i="41" a="1"/>
  <c r="BK8" i="41" s="1"/>
  <c r="BF8" i="41" a="1"/>
  <c r="BF8" i="41" s="1"/>
  <c r="AO8" i="41" a="1"/>
  <c r="AO8" i="41" s="1"/>
  <c r="AJ8" i="41" a="1"/>
  <c r="AJ8" i="41" s="1"/>
  <c r="BG8" i="41" a="1"/>
  <c r="BG8" i="41" s="1"/>
  <c r="AC8" i="41" a="1"/>
  <c r="AC8" i="41" s="1"/>
  <c r="BM8" i="41" a="1"/>
  <c r="BM8" i="41" s="1"/>
  <c r="S8" i="41" a="1"/>
  <c r="S8" i="41" s="1"/>
  <c r="G207" i="40" s="1" a="1"/>
  <c r="G207" i="40" s="1"/>
  <c r="G208" i="40" s="1"/>
  <c r="G209" i="40" s="1"/>
  <c r="G210" i="40" s="1"/>
  <c r="G211" i="40" s="1"/>
  <c r="G212" i="40" s="1"/>
  <c r="G213" i="40" s="1"/>
  <c r="G214" i="40" s="1"/>
  <c r="G215" i="40" s="1"/>
  <c r="G216" i="40" s="1"/>
  <c r="G217" i="40" s="1"/>
  <c r="G218" i="40" s="1"/>
  <c r="G219" i="40" s="1"/>
  <c r="G220" i="40" s="1"/>
  <c r="G221" i="40" s="1"/>
  <c r="G222" i="40" s="1"/>
  <c r="G223" i="40" s="1"/>
  <c r="G224" i="40" s="1"/>
  <c r="G225" i="40" s="1"/>
  <c r="G226" i="40" s="1"/>
  <c r="G227" i="40" s="1"/>
  <c r="G228" i="40" s="1"/>
  <c r="G229" i="40" s="1"/>
  <c r="G230" i="40" s="1"/>
  <c r="G231" i="40" s="1"/>
  <c r="G232" i="40" s="1"/>
  <c r="G233" i="40" s="1"/>
  <c r="G234" i="40" s="1"/>
  <c r="G235" i="40" s="1"/>
  <c r="G236" i="40" s="1"/>
  <c r="G237" i="40" s="1"/>
  <c r="G238" i="40" s="1"/>
  <c r="G239" i="40" s="1"/>
  <c r="G240" i="40" s="1"/>
  <c r="G241" i="40" s="1"/>
  <c r="G242" i="40" s="1"/>
  <c r="G243" i="40" s="1"/>
  <c r="G244" i="40" s="1"/>
  <c r="G245" i="40" s="1"/>
  <c r="G246" i="40" s="1"/>
  <c r="G247" i="40" s="1"/>
  <c r="G248" i="40" s="1"/>
  <c r="G249" i="40" s="1"/>
  <c r="G250" i="40" s="1"/>
  <c r="G251" i="40" s="1"/>
  <c r="G252" i="40" s="1"/>
  <c r="G253" i="40" s="1"/>
  <c r="G254" i="40" s="1"/>
  <c r="G255" i="40" s="1"/>
  <c r="G256" i="40" s="1"/>
  <c r="G257" i="40" s="1"/>
  <c r="BJ8" i="41" a="1"/>
  <c r="BJ8" i="41" s="1"/>
  <c r="R8" i="41" a="1"/>
  <c r="R8" i="41" s="1"/>
  <c r="F207" i="40" s="1" a="1"/>
  <c r="F207" i="40" s="1"/>
  <c r="F208" i="40" s="1"/>
  <c r="F209" i="40" s="1"/>
  <c r="F210" i="40" s="1"/>
  <c r="F211" i="40" s="1"/>
  <c r="F212" i="40" s="1"/>
  <c r="F213" i="40" s="1"/>
  <c r="F214" i="40" s="1"/>
  <c r="F215" i="40" s="1"/>
  <c r="F216" i="40" s="1"/>
  <c r="F217" i="40" s="1"/>
  <c r="F218" i="40" s="1"/>
  <c r="F219" i="40" s="1"/>
  <c r="F220" i="40" s="1"/>
  <c r="F221" i="40" s="1"/>
  <c r="F222" i="40" s="1"/>
  <c r="F223" i="40" s="1"/>
  <c r="F224" i="40" s="1"/>
  <c r="F225" i="40" s="1"/>
  <c r="F226" i="40" s="1"/>
  <c r="F227" i="40" s="1"/>
  <c r="F228" i="40" s="1"/>
  <c r="F229" i="40" s="1"/>
  <c r="F230" i="40" s="1"/>
  <c r="F231" i="40" s="1"/>
  <c r="F232" i="40" s="1"/>
  <c r="F233" i="40" s="1"/>
  <c r="F234" i="40" s="1"/>
  <c r="F235" i="40" s="1"/>
  <c r="F236" i="40" s="1"/>
  <c r="F237" i="40" s="1"/>
  <c r="F238" i="40" s="1"/>
  <c r="F239" i="40" s="1"/>
  <c r="F240" i="40" s="1"/>
  <c r="F241" i="40" s="1"/>
  <c r="F242" i="40" s="1"/>
  <c r="F243" i="40" s="1"/>
  <c r="F244" i="40" s="1"/>
  <c r="F245" i="40" s="1"/>
  <c r="F246" i="40" s="1"/>
  <c r="F247" i="40" s="1"/>
  <c r="F248" i="40" s="1"/>
  <c r="F249" i="40" s="1"/>
  <c r="F250" i="40" s="1"/>
  <c r="F251" i="40" s="1"/>
  <c r="F252" i="40" s="1"/>
  <c r="F253" i="40" s="1"/>
  <c r="F254" i="40" s="1"/>
  <c r="F255" i="40" s="1"/>
  <c r="F256" i="40" s="1"/>
  <c r="F257" i="40" s="1"/>
  <c r="G8" i="41" a="1"/>
  <c r="G8" i="41" s="1"/>
  <c r="BS8" i="41" a="1"/>
  <c r="BS8" i="41" s="1"/>
  <c r="BH8" i="41" a="1"/>
  <c r="BH8" i="41" s="1"/>
  <c r="AU8" i="41" a="1"/>
  <c r="AU8" i="41" s="1"/>
  <c r="Z8" i="41" a="1"/>
  <c r="Z8" i="41" s="1"/>
  <c r="AH8" i="41" a="1"/>
  <c r="AH8" i="41" s="1"/>
  <c r="CB21" i="37" a="1"/>
  <c r="CB21" i="37" s="1"/>
  <c r="BH21" i="37" a="1"/>
  <c r="BH21" i="37" s="1"/>
  <c r="BP21" i="37" a="1"/>
  <c r="BP21" i="37" s="1"/>
  <c r="AB21" i="37" a="1"/>
  <c r="AB21" i="37" s="1"/>
  <c r="AW21" i="37" a="1"/>
  <c r="AW21" i="37" s="1"/>
  <c r="CC21" i="37" a="1"/>
  <c r="CC21" i="37" s="1"/>
  <c r="AA21" i="37" a="1"/>
  <c r="AA21" i="37" s="1"/>
  <c r="BD21" i="37" a="1"/>
  <c r="BD21" i="37" s="1"/>
  <c r="AX21" i="37" a="1"/>
  <c r="AX21" i="37" s="1"/>
  <c r="H23" i="38"/>
  <c r="BE21" i="37" a="1"/>
  <c r="BE21" i="37" s="1"/>
  <c r="BC21" i="37" a="1"/>
  <c r="BC21" i="37" s="1"/>
  <c r="CD21" i="37" a="1"/>
  <c r="CD21" i="37" s="1"/>
  <c r="AR21" i="37" a="1"/>
  <c r="AR21" i="37" s="1"/>
  <c r="CF21" i="37" a="1"/>
  <c r="CF21" i="37" s="1"/>
  <c r="AE21" i="37" a="1"/>
  <c r="AE21" i="37" s="1"/>
  <c r="R21" i="37" a="1"/>
  <c r="R21" i="37" s="1"/>
  <c r="BM21" i="37" a="1"/>
  <c r="BM21" i="37" s="1"/>
  <c r="CE21" i="37" a="1"/>
  <c r="CE21" i="37" s="1"/>
  <c r="AN21" i="37" a="1"/>
  <c r="AN21" i="37" s="1"/>
  <c r="AS21" i="37" a="1"/>
  <c r="AS21" i="37" s="1"/>
  <c r="BZ21" i="37" a="1"/>
  <c r="BZ21" i="37" s="1"/>
  <c r="AF21" i="37" a="1"/>
  <c r="AF21" i="37" s="1"/>
  <c r="AM21" i="37" a="1"/>
  <c r="AM21" i="37" s="1"/>
  <c r="AQ21" i="37" a="1"/>
  <c r="AQ21" i="37" s="1"/>
  <c r="BO21" i="37" a="1"/>
  <c r="BO21" i="37" s="1"/>
  <c r="AY21" i="37" a="1"/>
  <c r="AY21" i="37" s="1"/>
  <c r="BF21" i="37" a="1"/>
  <c r="BF21" i="37" s="1"/>
  <c r="BL21" i="37" a="1"/>
  <c r="BL21" i="37" s="1"/>
  <c r="V21" i="37" a="1"/>
  <c r="V21" i="37" s="1"/>
  <c r="BN21" i="37" a="1"/>
  <c r="BN21" i="37" s="1"/>
  <c r="BY21" i="37" a="1"/>
  <c r="BY21" i="37" s="1"/>
  <c r="AI21" i="37" a="1"/>
  <c r="AI21" i="37" s="1"/>
  <c r="X21" i="37" a="1"/>
  <c r="X21" i="37" s="1"/>
  <c r="Z21" i="37" a="1"/>
  <c r="Z21" i="37" s="1"/>
  <c r="AP21" i="37" a="1"/>
  <c r="AP21" i="37" s="1"/>
  <c r="BG21" i="37" a="1"/>
  <c r="BG21" i="37" s="1"/>
  <c r="BX21" i="37" a="1"/>
  <c r="BX21" i="37" s="1"/>
  <c r="W21" i="37" a="1"/>
  <c r="W21" i="37" s="1"/>
  <c r="S21" i="37" a="1"/>
  <c r="S21" i="37" s="1"/>
  <c r="BA21" i="37" a="1"/>
  <c r="BA21" i="37" s="1"/>
  <c r="BK21" i="37" a="1"/>
  <c r="BK21" i="37" s="1"/>
  <c r="BJ21" i="37" a="1"/>
  <c r="BJ21" i="37" s="1"/>
  <c r="BQ21" i="37" a="1"/>
  <c r="BQ21" i="37" s="1"/>
  <c r="AV21" i="37" a="1"/>
  <c r="AV21" i="37" s="1"/>
  <c r="AT21" i="37" a="1"/>
  <c r="AT21" i="37" s="1"/>
  <c r="BB21" i="37" a="1"/>
  <c r="BB21" i="37" s="1"/>
  <c r="AK21" i="37" a="1"/>
  <c r="AK21" i="37" s="1"/>
  <c r="CA21" i="37" a="1"/>
  <c r="CA21" i="37" s="1"/>
  <c r="T21" i="37" a="1"/>
  <c r="T21" i="37" s="1"/>
  <c r="BI21" i="37" a="1"/>
  <c r="BI21" i="37" s="1"/>
  <c r="CH21" i="37" a="1"/>
  <c r="CH21" i="37" s="1"/>
  <c r="U21" i="37" a="1"/>
  <c r="U21" i="37" s="1"/>
  <c r="Y21" i="37" a="1"/>
  <c r="Y21" i="37" s="1"/>
  <c r="AL21" i="37" a="1"/>
  <c r="AL21" i="37" s="1"/>
  <c r="AZ21" i="37" a="1"/>
  <c r="AZ21" i="37" s="1"/>
  <c r="I23" i="38"/>
  <c r="BW21" i="37" a="1"/>
  <c r="BW21" i="37" s="1"/>
  <c r="BU21" i="37" a="1"/>
  <c r="BU21" i="37" s="1"/>
  <c r="AD21" i="37" a="1"/>
  <c r="AD21" i="37" s="1"/>
  <c r="AU21" i="37" a="1"/>
  <c r="AU21" i="37" s="1"/>
  <c r="AG21" i="37" a="1"/>
  <c r="AG21" i="37" s="1"/>
  <c r="AH21" i="37" a="1"/>
  <c r="AH21" i="37" s="1"/>
  <c r="AO21" i="37" a="1"/>
  <c r="AO21" i="37" s="1"/>
  <c r="AC21" i="37" a="1"/>
  <c r="AC21" i="37" s="1"/>
  <c r="BR21" i="37" a="1"/>
  <c r="BR21" i="37" s="1"/>
  <c r="BT21" i="37" a="1"/>
  <c r="BT21" i="37" s="1"/>
  <c r="AJ21" i="37" a="1"/>
  <c r="AJ21" i="37" s="1"/>
  <c r="BS21" i="37" a="1"/>
  <c r="BS21" i="37" s="1"/>
  <c r="BV21" i="37" a="1"/>
  <c r="BV21" i="37" s="1"/>
  <c r="CG21" i="37" a="1"/>
  <c r="CG21" i="37" s="1"/>
  <c r="AA16" i="37" a="1"/>
  <c r="AA16" i="37" s="1"/>
  <c r="BQ16" i="37" a="1"/>
  <c r="BQ16" i="37" s="1"/>
  <c r="S16" i="37" a="1"/>
  <c r="S16" i="37" s="1"/>
  <c r="AQ16" i="37" a="1"/>
  <c r="AQ16" i="37" s="1"/>
  <c r="AK16" i="37" a="1"/>
  <c r="AK16" i="37" s="1"/>
  <c r="V16" i="37" a="1"/>
  <c r="V16" i="37" s="1"/>
  <c r="AF16" i="37" a="1"/>
  <c r="AF16" i="37" s="1"/>
  <c r="BC16" i="37" a="1"/>
  <c r="BC16" i="37" s="1"/>
  <c r="AR16" i="37" a="1"/>
  <c r="AR16" i="37" s="1"/>
  <c r="CG16" i="37" a="1"/>
  <c r="CG16" i="37" s="1"/>
  <c r="BY16" i="37" a="1"/>
  <c r="BY16" i="37" s="1"/>
  <c r="AJ16" i="37" a="1"/>
  <c r="AJ16" i="37" s="1"/>
  <c r="BO16" i="37" a="1"/>
  <c r="BO16" i="37" s="1"/>
  <c r="AP16" i="37" a="1"/>
  <c r="AP16" i="37" s="1"/>
  <c r="BJ16" i="37" a="1"/>
  <c r="BJ16" i="37" s="1"/>
  <c r="BG16" i="37" a="1"/>
  <c r="BG16" i="37" s="1"/>
  <c r="AV16" i="37" a="1"/>
  <c r="AV16" i="37" s="1"/>
  <c r="W16" i="37" a="1"/>
  <c r="W16" i="37" s="1"/>
  <c r="R16" i="37" a="1"/>
  <c r="R16" i="37" s="1"/>
  <c r="AS16" i="37" a="1"/>
  <c r="AS16" i="37" s="1"/>
  <c r="AI16" i="37" a="1"/>
  <c r="AI16" i="37" s="1"/>
  <c r="BR16" i="37" a="1"/>
  <c r="BR16" i="37" s="1"/>
  <c r="AX16" i="37" a="1"/>
  <c r="AX16" i="37" s="1"/>
  <c r="BE16" i="37" a="1"/>
  <c r="BE16" i="37" s="1"/>
  <c r="BN16" i="37" a="1"/>
  <c r="BN16" i="37" s="1"/>
  <c r="BB16" i="37" a="1"/>
  <c r="BB16" i="37" s="1"/>
  <c r="Z16" i="37" a="1"/>
  <c r="Z16" i="37" s="1"/>
  <c r="AU16" i="37" a="1"/>
  <c r="AU16" i="37" s="1"/>
  <c r="AD16" i="37" a="1"/>
  <c r="AD16" i="37" s="1"/>
  <c r="AC16" i="37" a="1"/>
  <c r="AC16" i="37" s="1"/>
  <c r="BF16" i="37" a="1"/>
  <c r="BF16" i="37" s="1"/>
  <c r="CB16" i="37" a="1"/>
  <c r="CB16" i="37" s="1"/>
  <c r="AB16" i="37" a="1"/>
  <c r="AB16" i="37" s="1"/>
  <c r="AW16" i="37" a="1"/>
  <c r="AW16" i="37" s="1"/>
  <c r="BM16" i="37" a="1"/>
  <c r="BM16" i="37" s="1"/>
  <c r="CA16" i="37" a="1"/>
  <c r="CA16" i="37" s="1"/>
  <c r="AM16" i="37" a="1"/>
  <c r="AM16" i="37" s="1"/>
  <c r="AO16" i="37" a="1"/>
  <c r="AO16" i="37" s="1"/>
  <c r="CC16" i="37" a="1"/>
  <c r="CC16" i="37" s="1"/>
  <c r="I18" i="38"/>
  <c r="X16" i="37" a="1"/>
  <c r="X16" i="37" s="1"/>
  <c r="BI16" i="37" a="1"/>
  <c r="BI16" i="37" s="1"/>
  <c r="BS16" i="37" a="1"/>
  <c r="BS16" i="37" s="1"/>
  <c r="BU16" i="37" a="1"/>
  <c r="BU16" i="37" s="1"/>
  <c r="AN16" i="37" a="1"/>
  <c r="AN16" i="37" s="1"/>
  <c r="H18" i="38"/>
  <c r="BA16" i="37" a="1"/>
  <c r="BA16" i="37" s="1"/>
  <c r="CF16" i="37" a="1"/>
  <c r="CF16" i="37" s="1"/>
  <c r="AG16" i="37" a="1"/>
  <c r="AG16" i="37" s="1"/>
  <c r="AZ16" i="37" a="1"/>
  <c r="AZ16" i="37" s="1"/>
  <c r="CH16" i="37" a="1"/>
  <c r="CH16" i="37" s="1"/>
  <c r="BT16" i="37" a="1"/>
  <c r="BT16" i="37" s="1"/>
  <c r="Y16" i="37" a="1"/>
  <c r="Y16" i="37" s="1"/>
  <c r="BH16" i="37" a="1"/>
  <c r="BH16" i="37" s="1"/>
  <c r="BW16" i="37" a="1"/>
  <c r="BW16" i="37" s="1"/>
  <c r="BL16" i="37" a="1"/>
  <c r="BL16" i="37" s="1"/>
  <c r="CE16" i="37" a="1"/>
  <c r="CE16" i="37" s="1"/>
  <c r="AL16" i="37" a="1"/>
  <c r="AL16" i="37" s="1"/>
  <c r="BX16" i="37" a="1"/>
  <c r="BX16" i="37" s="1"/>
  <c r="U16" i="37" a="1"/>
  <c r="U16" i="37" s="1"/>
  <c r="AY16" i="37" a="1"/>
  <c r="AY16" i="37" s="1"/>
  <c r="BD16" i="37" a="1"/>
  <c r="BD16" i="37" s="1"/>
  <c r="AH16" i="37" a="1"/>
  <c r="AH16" i="37" s="1"/>
  <c r="BP16" i="37" a="1"/>
  <c r="BP16" i="37" s="1"/>
  <c r="AE16" i="37" a="1"/>
  <c r="AE16" i="37" s="1"/>
  <c r="BK16" i="37" a="1"/>
  <c r="BK16" i="37" s="1"/>
  <c r="AT16" i="37" a="1"/>
  <c r="AT16" i="37" s="1"/>
  <c r="BZ16" i="37" a="1"/>
  <c r="BZ16" i="37" s="1"/>
  <c r="T16" i="37" a="1"/>
  <c r="T16" i="37" s="1"/>
  <c r="CD16" i="37" a="1"/>
  <c r="CD16" i="37" s="1"/>
  <c r="BV16" i="37" a="1"/>
  <c r="BV16" i="37" s="1"/>
  <c r="AO25" i="41" a="1"/>
  <c r="AO25" i="41" s="1"/>
  <c r="AM25" i="41" a="1"/>
  <c r="AM25" i="41" s="1"/>
  <c r="AT25" i="41" a="1"/>
  <c r="AT25" i="41" s="1"/>
  <c r="AK25" i="41" a="1"/>
  <c r="AK25" i="41" s="1"/>
  <c r="AY25" i="41" a="1"/>
  <c r="AY25" i="41" s="1"/>
  <c r="Y25" i="41" a="1"/>
  <c r="Y25" i="41" s="1"/>
  <c r="BQ25" i="41" a="1"/>
  <c r="BQ25" i="41" s="1"/>
  <c r="BL25" i="41" a="1"/>
  <c r="BL25" i="41" s="1"/>
  <c r="AH25" i="41" a="1"/>
  <c r="AH25" i="41" s="1"/>
  <c r="BG25" i="41" a="1"/>
  <c r="BG25" i="41" s="1"/>
  <c r="P25" i="41" a="1"/>
  <c r="P25" i="41" s="1"/>
  <c r="BU25" i="41" a="1"/>
  <c r="BU25" i="41" s="1"/>
  <c r="BF25" i="41" a="1"/>
  <c r="BF25" i="41" s="1"/>
  <c r="BS25" i="41" a="1"/>
  <c r="BS25" i="41" s="1"/>
  <c r="AF25" i="41" a="1"/>
  <c r="AF25" i="41" s="1"/>
  <c r="BR25" i="41" a="1"/>
  <c r="BR25" i="41" s="1"/>
  <c r="G25" i="41" a="1"/>
  <c r="G25" i="41" s="1"/>
  <c r="AU25" i="41" a="1"/>
  <c r="AU25" i="41" s="1"/>
  <c r="AW25" i="41" a="1"/>
  <c r="AW25" i="41" s="1"/>
  <c r="BV25" i="41" a="1"/>
  <c r="BV25" i="41" s="1"/>
  <c r="AI25" i="41" a="1"/>
  <c r="AI25" i="41" s="1"/>
  <c r="BN25" i="41" a="1"/>
  <c r="BN25" i="41" s="1"/>
  <c r="BJ25" i="41" a="1"/>
  <c r="BJ25" i="41" s="1"/>
  <c r="BB25" i="41" a="1"/>
  <c r="BB25" i="41" s="1"/>
  <c r="T25" i="41" a="1"/>
  <c r="T25" i="41" s="1"/>
  <c r="BC25" i="41" a="1"/>
  <c r="BC25" i="41" s="1"/>
  <c r="BH25" i="41" a="1"/>
  <c r="BH25" i="41" s="1"/>
  <c r="X25" i="41" a="1"/>
  <c r="X25" i="41" s="1"/>
  <c r="BO25" i="41" a="1"/>
  <c r="BO25" i="41" s="1"/>
  <c r="AL25" i="41" a="1"/>
  <c r="AL25" i="41" s="1"/>
  <c r="Z25" i="41" a="1"/>
  <c r="Z25" i="41" s="1"/>
  <c r="BP25" i="41" a="1"/>
  <c r="BP25" i="41" s="1"/>
  <c r="AR25" i="41" a="1"/>
  <c r="AR25" i="41" s="1"/>
  <c r="BE25" i="41" a="1"/>
  <c r="BE25" i="41" s="1"/>
  <c r="AA25" i="41" a="1"/>
  <c r="AA25" i="41" s="1"/>
  <c r="R25" i="41" a="1"/>
  <c r="R25" i="41" s="1"/>
  <c r="Q25" i="41" a="1"/>
  <c r="Q25" i="41" s="1"/>
  <c r="BK25" i="41" a="1"/>
  <c r="BK25" i="41" s="1"/>
  <c r="AV25" i="41" a="1"/>
  <c r="AV25" i="41" s="1"/>
  <c r="AS25" i="41" a="1"/>
  <c r="AS25" i="41" s="1"/>
  <c r="F25" i="41" a="1"/>
  <c r="F25" i="41" s="1"/>
  <c r="BI25" i="41" a="1"/>
  <c r="BI25" i="41" s="1"/>
  <c r="AC25" i="41" a="1"/>
  <c r="AC25" i="41" s="1"/>
  <c r="BA25" i="41" a="1"/>
  <c r="BA25" i="41" s="1"/>
  <c r="AG25" i="41" a="1"/>
  <c r="AG25" i="41" s="1"/>
  <c r="V25" i="41" a="1"/>
  <c r="V25" i="41" s="1"/>
  <c r="U25" i="41" a="1"/>
  <c r="U25" i="41" s="1"/>
  <c r="BD25" i="41" a="1"/>
  <c r="BD25" i="41" s="1"/>
  <c r="AP25" i="41" a="1"/>
  <c r="AP25" i="41" s="1"/>
  <c r="AD25" i="41" a="1"/>
  <c r="AD25" i="41" s="1"/>
  <c r="AJ25" i="41" a="1"/>
  <c r="AJ25" i="41" s="1"/>
  <c r="S25" i="41" a="1"/>
  <c r="S25" i="41" s="1"/>
  <c r="AB25" i="41" a="1"/>
  <c r="AB25" i="41" s="1"/>
  <c r="AX25" i="41" a="1"/>
  <c r="AX25" i="41" s="1"/>
  <c r="AE25" i="41" a="1"/>
  <c r="AE25" i="41" s="1"/>
  <c r="AN25" i="41" a="1"/>
  <c r="AN25" i="41" s="1"/>
  <c r="BM25" i="41" a="1"/>
  <c r="BM25" i="41" s="1"/>
  <c r="AZ25" i="41" a="1"/>
  <c r="AZ25" i="41" s="1"/>
  <c r="W25" i="41" a="1"/>
  <c r="W25" i="41" s="1"/>
  <c r="AQ25" i="41" a="1"/>
  <c r="AQ25" i="41" s="1"/>
  <c r="BT25" i="41" a="1"/>
  <c r="BT25" i="41" s="1"/>
  <c r="W22" i="37" a="1"/>
  <c r="W22" i="37" s="1"/>
  <c r="BG22" i="37" a="1"/>
  <c r="BG22" i="37" s="1"/>
  <c r="AN22" i="37" a="1"/>
  <c r="AN22" i="37" s="1"/>
  <c r="BF22" i="37" a="1"/>
  <c r="BF22" i="37" s="1"/>
  <c r="BS22" i="37" a="1"/>
  <c r="BS22" i="37" s="1"/>
  <c r="AM22" i="37" a="1"/>
  <c r="AM22" i="37" s="1"/>
  <c r="T22" i="37" a="1"/>
  <c r="T22" i="37" s="1"/>
  <c r="Z22" i="37" a="1"/>
  <c r="Z22" i="37" s="1"/>
  <c r="AJ22" i="37" a="1"/>
  <c r="AJ22" i="37" s="1"/>
  <c r="I24" i="38"/>
  <c r="X22" i="37" a="1"/>
  <c r="X22" i="37" s="1"/>
  <c r="AO22" i="37" a="1"/>
  <c r="AO22" i="37" s="1"/>
  <c r="CA22" i="37" a="1"/>
  <c r="CA22" i="37" s="1"/>
  <c r="AH22" i="37" a="1"/>
  <c r="AH22" i="37" s="1"/>
  <c r="BP22" i="37" a="1"/>
  <c r="BP22" i="37" s="1"/>
  <c r="BA22" i="37" a="1"/>
  <c r="BA22" i="37" s="1"/>
  <c r="CF22" i="37" a="1"/>
  <c r="CF22" i="37" s="1"/>
  <c r="R22" i="37" a="1"/>
  <c r="R22" i="37" s="1"/>
  <c r="BH22" i="37" a="1"/>
  <c r="BH22" i="37" s="1"/>
  <c r="BZ22" i="37" a="1"/>
  <c r="BZ22" i="37" s="1"/>
  <c r="BJ22" i="37" a="1"/>
  <c r="BJ22" i="37" s="1"/>
  <c r="AG22" i="37" a="1"/>
  <c r="AG22" i="37" s="1"/>
  <c r="BB22" i="37" a="1"/>
  <c r="BB22" i="37" s="1"/>
  <c r="BD22" i="37" a="1"/>
  <c r="BD22" i="37" s="1"/>
  <c r="BR22" i="37" a="1"/>
  <c r="BR22" i="37" s="1"/>
  <c r="H24" i="38"/>
  <c r="AT22" i="37" a="1"/>
  <c r="AT22" i="37" s="1"/>
  <c r="AR22" i="37" a="1"/>
  <c r="AR22" i="37" s="1"/>
  <c r="AV22" i="37" a="1"/>
  <c r="AV22" i="37" s="1"/>
  <c r="AS22" i="37" a="1"/>
  <c r="AS22" i="37" s="1"/>
  <c r="AA22" i="37" a="1"/>
  <c r="AA22" i="37" s="1"/>
  <c r="S22" i="37" a="1"/>
  <c r="S22" i="37" s="1"/>
  <c r="BL22" i="37" a="1"/>
  <c r="BL22" i="37" s="1"/>
  <c r="AL22" i="37" a="1"/>
  <c r="AL22" i="37" s="1"/>
  <c r="BX22" i="37" a="1"/>
  <c r="BX22" i="37" s="1"/>
  <c r="AK22" i="37" a="1"/>
  <c r="AK22" i="37" s="1"/>
  <c r="AP22" i="37" a="1"/>
  <c r="AP22" i="37" s="1"/>
  <c r="BI22" i="37" a="1"/>
  <c r="BI22" i="37" s="1"/>
  <c r="BC22" i="37" a="1"/>
  <c r="BC22" i="37" s="1"/>
  <c r="V22" i="37" a="1"/>
  <c r="V22" i="37" s="1"/>
  <c r="CH22" i="37" a="1"/>
  <c r="CH22" i="37" s="1"/>
  <c r="AY22" i="37" a="1"/>
  <c r="AY22" i="37" s="1"/>
  <c r="BY22" i="37" a="1"/>
  <c r="BY22" i="37" s="1"/>
  <c r="CD22" i="37" a="1"/>
  <c r="CD22" i="37" s="1"/>
  <c r="BQ22" i="37" a="1"/>
  <c r="BQ22" i="37" s="1"/>
  <c r="U22" i="37" a="1"/>
  <c r="U22" i="37" s="1"/>
  <c r="BM22" i="37" a="1"/>
  <c r="BM22" i="37" s="1"/>
  <c r="AZ22" i="37" a="1"/>
  <c r="AZ22" i="37" s="1"/>
  <c r="CB22" i="37" a="1"/>
  <c r="CB22" i="37" s="1"/>
  <c r="BO22" i="37" a="1"/>
  <c r="BO22" i="37" s="1"/>
  <c r="BK22" i="37" a="1"/>
  <c r="BK22" i="37" s="1"/>
  <c r="BW22" i="37" a="1"/>
  <c r="BW22" i="37" s="1"/>
  <c r="BT22" i="37" a="1"/>
  <c r="BT22" i="37" s="1"/>
  <c r="AI22" i="37" a="1"/>
  <c r="AI22" i="37" s="1"/>
  <c r="AE22" i="37" a="1"/>
  <c r="AE22" i="37" s="1"/>
  <c r="CG22" i="37" a="1"/>
  <c r="CG22" i="37" s="1"/>
  <c r="AD22" i="37" a="1"/>
  <c r="AD22" i="37" s="1"/>
  <c r="Y22" i="37" a="1"/>
  <c r="Y22" i="37" s="1"/>
  <c r="AQ22" i="37" a="1"/>
  <c r="AQ22" i="37" s="1"/>
  <c r="AF22" i="37" a="1"/>
  <c r="AF22" i="37" s="1"/>
  <c r="AW22" i="37" a="1"/>
  <c r="AW22" i="37" s="1"/>
  <c r="AB22" i="37" a="1"/>
  <c r="AB22" i="37" s="1"/>
  <c r="CE22" i="37" a="1"/>
  <c r="CE22" i="37" s="1"/>
  <c r="AC22" i="37" a="1"/>
  <c r="AC22" i="37" s="1"/>
  <c r="BE22" i="37" a="1"/>
  <c r="BE22" i="37" s="1"/>
  <c r="AU22" i="37" a="1"/>
  <c r="AU22" i="37" s="1"/>
  <c r="BN22" i="37" a="1"/>
  <c r="BN22" i="37" s="1"/>
  <c r="BV22" i="37" a="1"/>
  <c r="BV22" i="37" s="1"/>
  <c r="AX22" i="37" a="1"/>
  <c r="AX22" i="37" s="1"/>
  <c r="CC22" i="37" a="1"/>
  <c r="CC22" i="37" s="1"/>
  <c r="BU22" i="37" a="1"/>
  <c r="BU22" i="37" s="1"/>
  <c r="BJ17" i="41" a="1"/>
  <c r="BJ17" i="41" s="1"/>
  <c r="T17" i="41" a="1"/>
  <c r="T17" i="41" s="1"/>
  <c r="AN17" i="41" a="1"/>
  <c r="AN17" i="41" s="1"/>
  <c r="AB17" i="41" a="1"/>
  <c r="AB17" i="41" s="1"/>
  <c r="AK17" i="41" a="1"/>
  <c r="AK17" i="41" s="1"/>
  <c r="AA17" i="41" a="1"/>
  <c r="AA17" i="41" s="1"/>
  <c r="BI17" i="41" a="1"/>
  <c r="BI17" i="41" s="1"/>
  <c r="AP17" i="41" a="1"/>
  <c r="AP17" i="41" s="1"/>
  <c r="X17" i="41" a="1"/>
  <c r="X17" i="41" s="1"/>
  <c r="BB17" i="41" a="1"/>
  <c r="BB17" i="41" s="1"/>
  <c r="BC17" i="41" a="1"/>
  <c r="BC17" i="41" s="1"/>
  <c r="BP17" i="41" a="1"/>
  <c r="BP17" i="41" s="1"/>
  <c r="BR17" i="41" a="1"/>
  <c r="BR17" i="41" s="1"/>
  <c r="BK17" i="41" a="1"/>
  <c r="BK17" i="41" s="1"/>
  <c r="U17" i="41" a="1"/>
  <c r="U17" i="41" s="1"/>
  <c r="AW17" i="41" a="1"/>
  <c r="AW17" i="41" s="1"/>
  <c r="AJ17" i="41" a="1"/>
  <c r="AJ17" i="41" s="1"/>
  <c r="AU17" i="41" a="1"/>
  <c r="AU17" i="41" s="1"/>
  <c r="AC17" i="41" a="1"/>
  <c r="AC17" i="41" s="1"/>
  <c r="Z17" i="41" a="1"/>
  <c r="Z17" i="41" s="1"/>
  <c r="AS17" i="41" a="1"/>
  <c r="AS17" i="41" s="1"/>
  <c r="AV17" i="41" a="1"/>
  <c r="AV17" i="41" s="1"/>
  <c r="AE17" i="41" a="1"/>
  <c r="AE17" i="41" s="1"/>
  <c r="BV17" i="41" a="1"/>
  <c r="BV17" i="41" s="1"/>
  <c r="BN17" i="41" a="1"/>
  <c r="BN17" i="41" s="1"/>
  <c r="S17" i="41" a="1"/>
  <c r="S17" i="41" s="1"/>
  <c r="BO17" i="41" a="1"/>
  <c r="BO17" i="41" s="1"/>
  <c r="AL17" i="41" a="1"/>
  <c r="AL17" i="41" s="1"/>
  <c r="AX17" i="41" a="1"/>
  <c r="AX17" i="41" s="1"/>
  <c r="G17" i="41" a="1"/>
  <c r="G17" i="41" s="1"/>
  <c r="BE17" i="41" a="1"/>
  <c r="BE17" i="41" s="1"/>
  <c r="BD17" i="41" a="1"/>
  <c r="BD17" i="41" s="1"/>
  <c r="AZ17" i="41" a="1"/>
  <c r="AZ17" i="41" s="1"/>
  <c r="AR17" i="41" a="1"/>
  <c r="AR17" i="41" s="1"/>
  <c r="AD17" i="41" a="1"/>
  <c r="AD17" i="41" s="1"/>
  <c r="BT17" i="41" a="1"/>
  <c r="BT17" i="41" s="1"/>
  <c r="F17" i="41" a="1"/>
  <c r="F17" i="41" s="1"/>
  <c r="AQ17" i="41" a="1"/>
  <c r="AQ17" i="41" s="1"/>
  <c r="AO17" i="41" a="1"/>
  <c r="AO17" i="41" s="1"/>
  <c r="P17" i="41" a="1"/>
  <c r="P17" i="41" s="1"/>
  <c r="BG17" i="41" a="1"/>
  <c r="BG17" i="41" s="1"/>
  <c r="AY17" i="41" a="1"/>
  <c r="AY17" i="41" s="1"/>
  <c r="BL17" i="41" a="1"/>
  <c r="BL17" i="41" s="1"/>
  <c r="BS17" i="41" a="1"/>
  <c r="BS17" i="41" s="1"/>
  <c r="BM17" i="41" a="1"/>
  <c r="BM17" i="41" s="1"/>
  <c r="W17" i="41" a="1"/>
  <c r="W17" i="41" s="1"/>
  <c r="BH17" i="41" a="1"/>
  <c r="BH17" i="41" s="1"/>
  <c r="Q17" i="41" a="1"/>
  <c r="Q17" i="41" s="1"/>
  <c r="R17" i="41" a="1"/>
  <c r="R17" i="41" s="1"/>
  <c r="BU17" i="41" a="1"/>
  <c r="BU17" i="41" s="1"/>
  <c r="AT17" i="41" a="1"/>
  <c r="AT17" i="41" s="1"/>
  <c r="AG17" i="41" a="1"/>
  <c r="AG17" i="41" s="1"/>
  <c r="BF17" i="41" a="1"/>
  <c r="BF17" i="41" s="1"/>
  <c r="AI17" i="41" a="1"/>
  <c r="AI17" i="41" s="1"/>
  <c r="AF17" i="41" a="1"/>
  <c r="AF17" i="41" s="1"/>
  <c r="BA17" i="41" a="1"/>
  <c r="BA17" i="41" s="1"/>
  <c r="BQ17" i="41" a="1"/>
  <c r="BQ17" i="41" s="1"/>
  <c r="AM17" i="41" a="1"/>
  <c r="AM17" i="41" s="1"/>
  <c r="Y17" i="41" a="1"/>
  <c r="Y17" i="41" s="1"/>
  <c r="AH17" i="41" a="1"/>
  <c r="AH17" i="41" s="1"/>
  <c r="V17" i="41" a="1"/>
  <c r="V17" i="41" s="1"/>
  <c r="BP22" i="41" a="1"/>
  <c r="BP22" i="41" s="1"/>
  <c r="BE22" i="41" a="1"/>
  <c r="BE22" i="41" s="1"/>
  <c r="AP22" i="41" a="1"/>
  <c r="AP22" i="41" s="1"/>
  <c r="AH22" i="41" a="1"/>
  <c r="AH22" i="41" s="1"/>
  <c r="AF22" i="41" a="1"/>
  <c r="AF22" i="41" s="1"/>
  <c r="BD22" i="41" a="1"/>
  <c r="BD22" i="41" s="1"/>
  <c r="AG22" i="41" a="1"/>
  <c r="AG22" i="41" s="1"/>
  <c r="AJ22" i="41" a="1"/>
  <c r="AJ22" i="41" s="1"/>
  <c r="BU22" i="41" a="1"/>
  <c r="BU22" i="41" s="1"/>
  <c r="P22" i="41" a="1"/>
  <c r="P22" i="41" s="1"/>
  <c r="BC22" i="41" a="1"/>
  <c r="BC22" i="41" s="1"/>
  <c r="AS22" i="41" a="1"/>
  <c r="AS22" i="41" s="1"/>
  <c r="AO22" i="41" a="1"/>
  <c r="AO22" i="41" s="1"/>
  <c r="Y22" i="41" a="1"/>
  <c r="Y22" i="41" s="1"/>
  <c r="AN22" i="41" a="1"/>
  <c r="AN22" i="41" s="1"/>
  <c r="BA22" i="41" a="1"/>
  <c r="BA22" i="41" s="1"/>
  <c r="AD22" i="41" a="1"/>
  <c r="AD22" i="41" s="1"/>
  <c r="BQ22" i="41" a="1"/>
  <c r="BQ22" i="41" s="1"/>
  <c r="U22" i="41" a="1"/>
  <c r="U22" i="41" s="1"/>
  <c r="F22" i="41" a="1"/>
  <c r="F22" i="41" s="1"/>
  <c r="BR22" i="41" a="1"/>
  <c r="BR22" i="41" s="1"/>
  <c r="AI22" i="41" a="1"/>
  <c r="AI22" i="41" s="1"/>
  <c r="BN22" i="41" a="1"/>
  <c r="BN22" i="41" s="1"/>
  <c r="AC22" i="41" a="1"/>
  <c r="AC22" i="41" s="1"/>
  <c r="AK22" i="41" a="1"/>
  <c r="AK22" i="41" s="1"/>
  <c r="V22" i="41" a="1"/>
  <c r="V22" i="41" s="1"/>
  <c r="R22" i="41" a="1"/>
  <c r="R22" i="41" s="1"/>
  <c r="BT22" i="41" a="1"/>
  <c r="BT22" i="41" s="1"/>
  <c r="BK22" i="41" a="1"/>
  <c r="BK22" i="41" s="1"/>
  <c r="BL22" i="41" a="1"/>
  <c r="BL22" i="41" s="1"/>
  <c r="BV22" i="41" a="1"/>
  <c r="BV22" i="41" s="1"/>
  <c r="W22" i="41" a="1"/>
  <c r="W22" i="41" s="1"/>
  <c r="AX22" i="41" a="1"/>
  <c r="AX22" i="41" s="1"/>
  <c r="X22" i="41" a="1"/>
  <c r="X22" i="41" s="1"/>
  <c r="BB22" i="41" a="1"/>
  <c r="BB22" i="41" s="1"/>
  <c r="AB22" i="41" a="1"/>
  <c r="AB22" i="41" s="1"/>
  <c r="AA22" i="41" a="1"/>
  <c r="AA22" i="41" s="1"/>
  <c r="AR22" i="41" a="1"/>
  <c r="AR22" i="41" s="1"/>
  <c r="G22" i="41" a="1"/>
  <c r="G22" i="41" s="1"/>
  <c r="AQ22" i="41" a="1"/>
  <c r="AQ22" i="41" s="1"/>
  <c r="AM22" i="41" a="1"/>
  <c r="AM22" i="41" s="1"/>
  <c r="AY22" i="41" a="1"/>
  <c r="AY22" i="41" s="1"/>
  <c r="S22" i="41" a="1"/>
  <c r="S22" i="41" s="1"/>
  <c r="AW22" i="41" a="1"/>
  <c r="AW22" i="41" s="1"/>
  <c r="AT22" i="41" a="1"/>
  <c r="AT22" i="41" s="1"/>
  <c r="AU22" i="41" a="1"/>
  <c r="AU22" i="41" s="1"/>
  <c r="BI22" i="41" a="1"/>
  <c r="BI22" i="41" s="1"/>
  <c r="BS22" i="41" a="1"/>
  <c r="BS22" i="41" s="1"/>
  <c r="Z22" i="41" a="1"/>
  <c r="Z22" i="41" s="1"/>
  <c r="AE22" i="41" a="1"/>
  <c r="AE22" i="41" s="1"/>
  <c r="AZ22" i="41" a="1"/>
  <c r="AZ22" i="41" s="1"/>
  <c r="Q22" i="41" a="1"/>
  <c r="Q22" i="41" s="1"/>
  <c r="BM22" i="41" a="1"/>
  <c r="BM22" i="41" s="1"/>
  <c r="BO22" i="41" a="1"/>
  <c r="BO22" i="41" s="1"/>
  <c r="BH22" i="41" a="1"/>
  <c r="BH22" i="41" s="1"/>
  <c r="AL22" i="41" a="1"/>
  <c r="AL22" i="41" s="1"/>
  <c r="BF22" i="41" a="1"/>
  <c r="BF22" i="41" s="1"/>
  <c r="T22" i="41" a="1"/>
  <c r="T22" i="41" s="1"/>
  <c r="BG22" i="41" a="1"/>
  <c r="BG22" i="41" s="1"/>
  <c r="AV22" i="41" a="1"/>
  <c r="AV22" i="41" s="1"/>
  <c r="BJ22" i="41" a="1"/>
  <c r="BJ22" i="41" s="1"/>
  <c r="AX23" i="41" a="1"/>
  <c r="AX23" i="41" s="1"/>
  <c r="BC23" i="41" a="1"/>
  <c r="BC23" i="41" s="1"/>
  <c r="BU23" i="41" a="1"/>
  <c r="BU23" i="41" s="1"/>
  <c r="BR23" i="41" a="1"/>
  <c r="BR23" i="41" s="1"/>
  <c r="AY23" i="41" a="1"/>
  <c r="AY23" i="41" s="1"/>
  <c r="AJ23" i="41" a="1"/>
  <c r="AJ23" i="41" s="1"/>
  <c r="BV23" i="41" a="1"/>
  <c r="BV23" i="41" s="1"/>
  <c r="BI23" i="41" a="1"/>
  <c r="BI23" i="41" s="1"/>
  <c r="AF23" i="41" a="1"/>
  <c r="AF23" i="41" s="1"/>
  <c r="BL23" i="41" a="1"/>
  <c r="BL23" i="41" s="1"/>
  <c r="BP23" i="41" a="1"/>
  <c r="BP23" i="41" s="1"/>
  <c r="Z23" i="41" a="1"/>
  <c r="Z23" i="41" s="1"/>
  <c r="AT23" i="41" a="1"/>
  <c r="AT23" i="41" s="1"/>
  <c r="BS23" i="41" a="1"/>
  <c r="BS23" i="41" s="1"/>
  <c r="AA23" i="41" a="1"/>
  <c r="AA23" i="41" s="1"/>
  <c r="AV23" i="41" a="1"/>
  <c r="AV23" i="41" s="1"/>
  <c r="AI23" i="41" a="1"/>
  <c r="AI23" i="41" s="1"/>
  <c r="AS23" i="41" a="1"/>
  <c r="AS23" i="41" s="1"/>
  <c r="AO23" i="41" a="1"/>
  <c r="AO23" i="41" s="1"/>
  <c r="BT23" i="41" a="1"/>
  <c r="BT23" i="41" s="1"/>
  <c r="AL23" i="41" a="1"/>
  <c r="AL23" i="41" s="1"/>
  <c r="P23" i="41" a="1"/>
  <c r="P23" i="41" s="1"/>
  <c r="BQ23" i="41" a="1"/>
  <c r="BQ23" i="41" s="1"/>
  <c r="AH23" i="41" a="1"/>
  <c r="AH23" i="41" s="1"/>
  <c r="BM23" i="41" a="1"/>
  <c r="BM23" i="41" s="1"/>
  <c r="F23" i="41" a="1"/>
  <c r="F23" i="41" s="1"/>
  <c r="AE23" i="41" a="1"/>
  <c r="AE23" i="41" s="1"/>
  <c r="S23" i="41" a="1"/>
  <c r="S23" i="41" s="1"/>
  <c r="AW23" i="41" a="1"/>
  <c r="AW23" i="41" s="1"/>
  <c r="Q23" i="41" a="1"/>
  <c r="Q23" i="41" s="1"/>
  <c r="BJ23" i="41" a="1"/>
  <c r="BJ23" i="41" s="1"/>
  <c r="AQ23" i="41" a="1"/>
  <c r="AQ23" i="41" s="1"/>
  <c r="R23" i="41" a="1"/>
  <c r="R23" i="41" s="1"/>
  <c r="BK23" i="41" a="1"/>
  <c r="BK23" i="41" s="1"/>
  <c r="G23" i="41" a="1"/>
  <c r="G23" i="41" s="1"/>
  <c r="AN23" i="41" a="1"/>
  <c r="AN23" i="41" s="1"/>
  <c r="BA23" i="41" a="1"/>
  <c r="BA23" i="41" s="1"/>
  <c r="AK23" i="41" a="1"/>
  <c r="AK23" i="41" s="1"/>
  <c r="V23" i="41" a="1"/>
  <c r="V23" i="41" s="1"/>
  <c r="U23" i="41" a="1"/>
  <c r="U23" i="41" s="1"/>
  <c r="BB23" i="41" a="1"/>
  <c r="BB23" i="41" s="1"/>
  <c r="AP23" i="41" a="1"/>
  <c r="AP23" i="41" s="1"/>
  <c r="BF23" i="41" a="1"/>
  <c r="BF23" i="41" s="1"/>
  <c r="AM23" i="41" a="1"/>
  <c r="AM23" i="41" s="1"/>
  <c r="AD23" i="41" a="1"/>
  <c r="AD23" i="41" s="1"/>
  <c r="BG23" i="41" a="1"/>
  <c r="BG23" i="41" s="1"/>
  <c r="BD23" i="41" a="1"/>
  <c r="BD23" i="41" s="1"/>
  <c r="AG23" i="41" a="1"/>
  <c r="AG23" i="41" s="1"/>
  <c r="Y23" i="41" a="1"/>
  <c r="Y23" i="41" s="1"/>
  <c r="BE23" i="41" a="1"/>
  <c r="BE23" i="41" s="1"/>
  <c r="AU23" i="41" a="1"/>
  <c r="AU23" i="41" s="1"/>
  <c r="W23" i="41" a="1"/>
  <c r="W23" i="41" s="1"/>
  <c r="AZ23" i="41" a="1"/>
  <c r="AZ23" i="41" s="1"/>
  <c r="BN23" i="41" a="1"/>
  <c r="BN23" i="41" s="1"/>
  <c r="BH23" i="41" a="1"/>
  <c r="BH23" i="41" s="1"/>
  <c r="AR23" i="41" a="1"/>
  <c r="AR23" i="41" s="1"/>
  <c r="BO23" i="41" a="1"/>
  <c r="BO23" i="41" s="1"/>
  <c r="T23" i="41" a="1"/>
  <c r="T23" i="41" s="1"/>
  <c r="AB23" i="41" a="1"/>
  <c r="AB23" i="41" s="1"/>
  <c r="X23" i="41" a="1"/>
  <c r="X23" i="41" s="1"/>
  <c r="AC23" i="41" a="1"/>
  <c r="AC23" i="41" s="1"/>
  <c r="BP7" i="37" a="1"/>
  <c r="BP7" i="37" s="1"/>
  <c r="BF7" i="37" a="1"/>
  <c r="BF7" i="37" s="1"/>
  <c r="AV7" i="37" a="1"/>
  <c r="AV7" i="37" s="1"/>
  <c r="BD7" i="37" a="1"/>
  <c r="BD7" i="37" s="1"/>
  <c r="CF7" i="37" a="1"/>
  <c r="CF7" i="37" s="1"/>
  <c r="BU7" i="37" a="1"/>
  <c r="BU7" i="37" s="1"/>
  <c r="BQ7" i="37" a="1"/>
  <c r="BQ7" i="37" s="1"/>
  <c r="AZ7" i="37" a="1"/>
  <c r="AZ7" i="37" s="1"/>
  <c r="AO7" i="37" a="1"/>
  <c r="AO7" i="37" s="1"/>
  <c r="AP7" i="37" a="1"/>
  <c r="AP7" i="37" s="1"/>
  <c r="BI7" i="37" a="1"/>
  <c r="BI7" i="37" s="1"/>
  <c r="AN7" i="37" a="1"/>
  <c r="AN7" i="37" s="1"/>
  <c r="BR7" i="37" a="1"/>
  <c r="BR7" i="37" s="1"/>
  <c r="W7" i="37" a="1"/>
  <c r="W7" i="37" s="1"/>
  <c r="AS7" i="37" a="1"/>
  <c r="AS7" i="37" s="1"/>
  <c r="BG7" i="37" a="1"/>
  <c r="BG7" i="37" s="1"/>
  <c r="AF7" i="37" a="1"/>
  <c r="AF7" i="37" s="1"/>
  <c r="BA7" i="37" a="1"/>
  <c r="BA7" i="37" s="1"/>
  <c r="BY7" i="37" a="1"/>
  <c r="BY7" i="37" s="1"/>
  <c r="BT7" i="37" a="1"/>
  <c r="BT7" i="37" s="1"/>
  <c r="CC7" i="37" a="1"/>
  <c r="CC7" i="37" s="1"/>
  <c r="BC7" i="37" a="1"/>
  <c r="BC7" i="37" s="1"/>
  <c r="BK7" i="37" a="1"/>
  <c r="BK7" i="37" s="1"/>
  <c r="CG7" i="37" a="1"/>
  <c r="CG7" i="37" s="1"/>
  <c r="AE7" i="37" a="1"/>
  <c r="AE7" i="37" s="1"/>
  <c r="AT7" i="37" a="1"/>
  <c r="AT7" i="37" s="1"/>
  <c r="AC7" i="37" a="1"/>
  <c r="AC7" i="37" s="1"/>
  <c r="BV7" i="37" a="1"/>
  <c r="BV7" i="37" s="1"/>
  <c r="CA7" i="37" a="1"/>
  <c r="CA7" i="37" s="1"/>
  <c r="BW7" i="37" a="1"/>
  <c r="BW7" i="37" s="1"/>
  <c r="BL7" i="37" a="1"/>
  <c r="BL7" i="37" s="1"/>
  <c r="BX7" i="37" a="1"/>
  <c r="BX7" i="37" s="1"/>
  <c r="U7" i="37" a="1"/>
  <c r="U7" i="37" s="1"/>
  <c r="AQ7" i="37" a="1"/>
  <c r="AQ7" i="37" s="1"/>
  <c r="H9" i="38"/>
  <c r="BN7" i="37" a="1"/>
  <c r="BN7" i="37" s="1"/>
  <c r="AW7" i="37" a="1"/>
  <c r="AW7" i="37" s="1"/>
  <c r="Z7" i="37" a="1"/>
  <c r="Z7" i="37" s="1"/>
  <c r="CE7" i="37" a="1"/>
  <c r="CE7" i="37" s="1"/>
  <c r="AJ7" i="37" a="1"/>
  <c r="AJ7" i="37" s="1"/>
  <c r="AD7" i="37" a="1"/>
  <c r="AD7" i="37" s="1"/>
  <c r="I9" i="38"/>
  <c r="AK7" i="37" a="1"/>
  <c r="AK7" i="37" s="1"/>
  <c r="BJ7" i="37" a="1"/>
  <c r="BJ7" i="37" s="1"/>
  <c r="BO7" i="37" a="1"/>
  <c r="BO7" i="37" s="1"/>
  <c r="CD7" i="37" a="1"/>
  <c r="CD7" i="37" s="1"/>
  <c r="AL7" i="37" a="1"/>
  <c r="AL7" i="37" s="1"/>
  <c r="AX7" i="37" a="1"/>
  <c r="AX7" i="37" s="1"/>
  <c r="V7" i="37" a="1"/>
  <c r="V7" i="37" s="1"/>
  <c r="BM7" i="37" a="1"/>
  <c r="BM7" i="37" s="1"/>
  <c r="AA7" i="37" a="1"/>
  <c r="AA7" i="37" s="1"/>
  <c r="AY7" i="37" a="1"/>
  <c r="AY7" i="37" s="1"/>
  <c r="BS7" i="37" a="1"/>
  <c r="BS7" i="37" s="1"/>
  <c r="S7" i="37" a="1"/>
  <c r="S7" i="37" s="1"/>
  <c r="CB7" i="37" a="1"/>
  <c r="CB7" i="37" s="1"/>
  <c r="AI7" i="37" a="1"/>
  <c r="AI7" i="37" s="1"/>
  <c r="AG7" i="37" a="1"/>
  <c r="AG7" i="37" s="1"/>
  <c r="BH7" i="37" a="1"/>
  <c r="BH7" i="37" s="1"/>
  <c r="AH7" i="37" a="1"/>
  <c r="AH7" i="37" s="1"/>
  <c r="BZ7" i="37" a="1"/>
  <c r="BZ7" i="37" s="1"/>
  <c r="T7" i="37" a="1"/>
  <c r="T7" i="37" s="1"/>
  <c r="AM7" i="37" a="1"/>
  <c r="AM7" i="37" s="1"/>
  <c r="Y7" i="37" a="1"/>
  <c r="Y7" i="37" s="1"/>
  <c r="AB7" i="37" a="1"/>
  <c r="AB7" i="37" s="1"/>
  <c r="BE7" i="37" a="1"/>
  <c r="BE7" i="37" s="1"/>
  <c r="AR7" i="37" a="1"/>
  <c r="AR7" i="37" s="1"/>
  <c r="CH7" i="37" a="1"/>
  <c r="CH7" i="37" s="1"/>
  <c r="AU7" i="37" a="1"/>
  <c r="AU7" i="37" s="1"/>
  <c r="X7" i="37" a="1"/>
  <c r="X7" i="37" s="1"/>
  <c r="BB7" i="37" a="1"/>
  <c r="BB7" i="37" s="1"/>
  <c r="R7" i="37" a="1"/>
  <c r="R7" i="37" s="1"/>
  <c r="AO15" i="37" a="1"/>
  <c r="AO15" i="37" s="1"/>
  <c r="V15" i="37" a="1"/>
  <c r="V15" i="37" s="1"/>
  <c r="AX15" i="37" a="1"/>
  <c r="AX15" i="37" s="1"/>
  <c r="BW15" i="37" a="1"/>
  <c r="BW15" i="37" s="1"/>
  <c r="I17" i="38"/>
  <c r="BE15" i="37" a="1"/>
  <c r="BE15" i="37" s="1"/>
  <c r="BT15" i="37" a="1"/>
  <c r="BT15" i="37" s="1"/>
  <c r="BS15" i="37" a="1"/>
  <c r="BS15" i="37" s="1"/>
  <c r="BI15" i="37" a="1"/>
  <c r="BI15" i="37" s="1"/>
  <c r="AE15" i="37" a="1"/>
  <c r="AE15" i="37" s="1"/>
  <c r="AG15" i="37" a="1"/>
  <c r="AG15" i="37" s="1"/>
  <c r="AL15" i="37" a="1"/>
  <c r="AL15" i="37" s="1"/>
  <c r="AI15" i="37" a="1"/>
  <c r="AI15" i="37" s="1"/>
  <c r="Y15" i="37" a="1"/>
  <c r="Y15" i="37" s="1"/>
  <c r="CF15" i="37" a="1"/>
  <c r="CF15" i="37" s="1"/>
  <c r="CE15" i="37" a="1"/>
  <c r="CE15" i="37" s="1"/>
  <c r="BR15" i="37" a="1"/>
  <c r="BR15" i="37" s="1"/>
  <c r="BN15" i="37" a="1"/>
  <c r="BN15" i="37" s="1"/>
  <c r="AM15" i="37" a="1"/>
  <c r="AM15" i="37" s="1"/>
  <c r="AR15" i="37" a="1"/>
  <c r="AR15" i="37" s="1"/>
  <c r="U15" i="37" a="1"/>
  <c r="U15" i="37" s="1"/>
  <c r="CH15" i="37" a="1"/>
  <c r="CH15" i="37" s="1"/>
  <c r="BM15" i="37" a="1"/>
  <c r="BM15" i="37" s="1"/>
  <c r="BV15" i="37" a="1"/>
  <c r="BV15" i="37" s="1"/>
  <c r="AD15" i="37" a="1"/>
  <c r="AD15" i="37" s="1"/>
  <c r="BQ15" i="37" a="1"/>
  <c r="BQ15" i="37" s="1"/>
  <c r="S15" i="37" a="1"/>
  <c r="S15" i="37" s="1"/>
  <c r="CC15" i="37" a="1"/>
  <c r="CC15" i="37" s="1"/>
  <c r="BH15" i="37" a="1"/>
  <c r="BH15" i="37" s="1"/>
  <c r="BF15" i="37" a="1"/>
  <c r="BF15" i="37" s="1"/>
  <c r="AV15" i="37" a="1"/>
  <c r="AV15" i="37" s="1"/>
  <c r="BP15" i="37" a="1"/>
  <c r="BP15" i="37" s="1"/>
  <c r="AY15" i="37" a="1"/>
  <c r="AY15" i="37" s="1"/>
  <c r="AN15" i="37" a="1"/>
  <c r="AN15" i="37" s="1"/>
  <c r="AQ15" i="37" a="1"/>
  <c r="AQ15" i="37" s="1"/>
  <c r="BK15" i="37" a="1"/>
  <c r="BK15" i="37" s="1"/>
  <c r="BX15" i="37" a="1"/>
  <c r="BX15" i="37" s="1"/>
  <c r="BJ15" i="37" a="1"/>
  <c r="BJ15" i="37" s="1"/>
  <c r="AT15" i="37" a="1"/>
  <c r="AT15" i="37" s="1"/>
  <c r="BC15" i="37" a="1"/>
  <c r="BC15" i="37" s="1"/>
  <c r="X15" i="37" a="1"/>
  <c r="X15" i="37" s="1"/>
  <c r="BA15" i="37" a="1"/>
  <c r="BA15" i="37" s="1"/>
  <c r="CA15" i="37" a="1"/>
  <c r="CA15" i="37" s="1"/>
  <c r="CG15" i="37" a="1"/>
  <c r="CG15" i="37" s="1"/>
  <c r="AA15" i="37" a="1"/>
  <c r="AA15" i="37" s="1"/>
  <c r="AK15" i="37" a="1"/>
  <c r="AK15" i="37" s="1"/>
  <c r="BO15" i="37" a="1"/>
  <c r="BO15" i="37" s="1"/>
  <c r="CB15" i="37" a="1"/>
  <c r="CB15" i="37" s="1"/>
  <c r="H17" i="38"/>
  <c r="AZ15" i="37" a="1"/>
  <c r="AZ15" i="37" s="1"/>
  <c r="AH15" i="37" a="1"/>
  <c r="AH15" i="37" s="1"/>
  <c r="BL15" i="37" a="1"/>
  <c r="BL15" i="37" s="1"/>
  <c r="BB15" i="37" a="1"/>
  <c r="BB15" i="37" s="1"/>
  <c r="BZ15" i="37" a="1"/>
  <c r="BZ15" i="37" s="1"/>
  <c r="BY15" i="37" a="1"/>
  <c r="BY15" i="37" s="1"/>
  <c r="CD15" i="37" a="1"/>
  <c r="CD15" i="37" s="1"/>
  <c r="AC15" i="37" a="1"/>
  <c r="AC15" i="37" s="1"/>
  <c r="R15" i="37" a="1"/>
  <c r="R15" i="37" s="1"/>
  <c r="AW15" i="37" a="1"/>
  <c r="AW15" i="37" s="1"/>
  <c r="AP15" i="37" a="1"/>
  <c r="AP15" i="37" s="1"/>
  <c r="BG15" i="37" a="1"/>
  <c r="BG15" i="37" s="1"/>
  <c r="AS15" i="37" a="1"/>
  <c r="AS15" i="37" s="1"/>
  <c r="T15" i="37" a="1"/>
  <c r="T15" i="37" s="1"/>
  <c r="BD15" i="37" a="1"/>
  <c r="BD15" i="37" s="1"/>
  <c r="Z15" i="37" a="1"/>
  <c r="Z15" i="37" s="1"/>
  <c r="AJ15" i="37" a="1"/>
  <c r="AJ15" i="37" s="1"/>
  <c r="AB15" i="37" a="1"/>
  <c r="AB15" i="37" s="1"/>
  <c r="BU15" i="37" a="1"/>
  <c r="BU15" i="37" s="1"/>
  <c r="AF15" i="37" a="1"/>
  <c r="AF15" i="37" s="1"/>
  <c r="AU15" i="37" a="1"/>
  <c r="AU15" i="37" s="1"/>
  <c r="W15" i="37" a="1"/>
  <c r="W15" i="37" s="1"/>
  <c r="H7" i="14" l="1"/>
  <c r="H4" i="14"/>
  <c r="H5" i="14"/>
  <c r="H6" i="14"/>
  <c r="AD83" i="35"/>
  <c r="AC83" i="35" s="1"/>
  <c r="AD69" i="35"/>
  <c r="AC69" i="35" s="1"/>
  <c r="AD55" i="35"/>
  <c r="AC55" i="35" s="1"/>
  <c r="AD41" i="35"/>
  <c r="AC41" i="35" s="1"/>
  <c r="AD27" i="35"/>
  <c r="AC27" i="35" s="1"/>
  <c r="AD13" i="35"/>
  <c r="AC13" i="35" s="1"/>
  <c r="AD68" i="35"/>
  <c r="AC68" i="35" s="1"/>
  <c r="AD54" i="35"/>
  <c r="AC54" i="35" s="1"/>
  <c r="AG54" i="35" s="1"/>
  <c r="AH54" i="35" s="1"/>
  <c r="AD40" i="35"/>
  <c r="AC40" i="35" s="1"/>
  <c r="AD26" i="35"/>
  <c r="AC26" i="35" s="1"/>
  <c r="AD12" i="35"/>
  <c r="AC12" i="35" s="1"/>
  <c r="AD67" i="35"/>
  <c r="AC67" i="35" s="1"/>
  <c r="AD53" i="35"/>
  <c r="AC53" i="35" s="1"/>
  <c r="AD39" i="35"/>
  <c r="AC39" i="35" s="1"/>
  <c r="AD25" i="35"/>
  <c r="AC25" i="35" s="1"/>
  <c r="AD11" i="35"/>
  <c r="AC11" i="35" s="1"/>
  <c r="AD80" i="35"/>
  <c r="AC80" i="35" s="1"/>
  <c r="AD66" i="35"/>
  <c r="AC66" i="35" s="1"/>
  <c r="AD52" i="35"/>
  <c r="AC52" i="35" s="1"/>
  <c r="AD38" i="35"/>
  <c r="AC38" i="35" s="1"/>
  <c r="AD24" i="35"/>
  <c r="AC24" i="35" s="1"/>
  <c r="AD10" i="35"/>
  <c r="AC10" i="35" s="1"/>
  <c r="AD79" i="35"/>
  <c r="AC79" i="35" s="1"/>
  <c r="AD65" i="35"/>
  <c r="AC65" i="35" s="1"/>
  <c r="AD51" i="35"/>
  <c r="AC51" i="35" s="1"/>
  <c r="AD37" i="35"/>
  <c r="AC37" i="35" s="1"/>
  <c r="AD23" i="35"/>
  <c r="AC23" i="35" s="1"/>
  <c r="AD9" i="35"/>
  <c r="AC9" i="35" s="1"/>
  <c r="AD78" i="35"/>
  <c r="AC78" i="35" s="1"/>
  <c r="AD64" i="35"/>
  <c r="AC64" i="35" s="1"/>
  <c r="AD50" i="35"/>
  <c r="AC50" i="35" s="1"/>
  <c r="AD36" i="35"/>
  <c r="AC36" i="35" s="1"/>
  <c r="AD22" i="35"/>
  <c r="AC22" i="35" s="1"/>
  <c r="AD8" i="35"/>
  <c r="AC8" i="35" s="1"/>
  <c r="AD77" i="35"/>
  <c r="AC77" i="35" s="1"/>
  <c r="AD63" i="35"/>
  <c r="AC63" i="35" s="1"/>
  <c r="AD49" i="35"/>
  <c r="AC49" i="35" s="1"/>
  <c r="AD35" i="35"/>
  <c r="AC35" i="35" s="1"/>
  <c r="AD21" i="35"/>
  <c r="AC21" i="35" s="1"/>
  <c r="AD7" i="35"/>
  <c r="AC7" i="35" s="1"/>
  <c r="AD76" i="35"/>
  <c r="AC76" i="35" s="1"/>
  <c r="AD62" i="35"/>
  <c r="AC62" i="35" s="1"/>
  <c r="AD48" i="35"/>
  <c r="AC48" i="35" s="1"/>
  <c r="AD34" i="35"/>
  <c r="AC34" i="35" s="1"/>
  <c r="AD20" i="35"/>
  <c r="AC20" i="35" s="1"/>
  <c r="AD6" i="35"/>
  <c r="AC6" i="35" s="1"/>
  <c r="AD75" i="35"/>
  <c r="AC75" i="35" s="1"/>
  <c r="AD61" i="35"/>
  <c r="AC61" i="35" s="1"/>
  <c r="AD33" i="35"/>
  <c r="AC33" i="35" s="1"/>
  <c r="AD19" i="35"/>
  <c r="AC19" i="35" s="1"/>
  <c r="AD5" i="35"/>
  <c r="AC5" i="35" s="1"/>
  <c r="AD74" i="35"/>
  <c r="AC74" i="35" s="1"/>
  <c r="AD60" i="35"/>
  <c r="AC60" i="35" s="1"/>
  <c r="AD32" i="35"/>
  <c r="AC32" i="35" s="1"/>
  <c r="AD4" i="35"/>
  <c r="AC4" i="35" s="1"/>
  <c r="AD73" i="35"/>
  <c r="AC73" i="35" s="1"/>
  <c r="AD45" i="35"/>
  <c r="AC45" i="35" s="1"/>
  <c r="AD3" i="35"/>
  <c r="AC3" i="35" s="1"/>
  <c r="AD44" i="35"/>
  <c r="AC44" i="35" s="1"/>
  <c r="AD16" i="35"/>
  <c r="AC16" i="35" s="1"/>
  <c r="AD57" i="35"/>
  <c r="AC57" i="35" s="1"/>
  <c r="AD29" i="35"/>
  <c r="AC29" i="35" s="1"/>
  <c r="AD70" i="35"/>
  <c r="AC70" i="35" s="1"/>
  <c r="AD42" i="35"/>
  <c r="AC42" i="35" s="1"/>
  <c r="AD14" i="35"/>
  <c r="AC14" i="35" s="1"/>
  <c r="AD82" i="35"/>
  <c r="AC82" i="35" s="1"/>
  <c r="AD18" i="35"/>
  <c r="AC18" i="35" s="1"/>
  <c r="AD17" i="35"/>
  <c r="AC17" i="35" s="1"/>
  <c r="AD72" i="35"/>
  <c r="AC72" i="35" s="1"/>
  <c r="AD30" i="35"/>
  <c r="AC30" i="35" s="1"/>
  <c r="AD43" i="35"/>
  <c r="AC43" i="35" s="1"/>
  <c r="AD28" i="35"/>
  <c r="AC28" i="35" s="1"/>
  <c r="AD81" i="35"/>
  <c r="AC81" i="35" s="1"/>
  <c r="AD46" i="35"/>
  <c r="AC46" i="35" s="1"/>
  <c r="AD31" i="35"/>
  <c r="AC31" i="35" s="1"/>
  <c r="AD58" i="35"/>
  <c r="AC58" i="35" s="1"/>
  <c r="AD71" i="35"/>
  <c r="AC71" i="35" s="1"/>
  <c r="AD15" i="35"/>
  <c r="AC15" i="35" s="1"/>
  <c r="AD56" i="35"/>
  <c r="AC56" i="35" s="1"/>
  <c r="AD47" i="35"/>
  <c r="AC47" i="35" s="1"/>
  <c r="AD59" i="35"/>
  <c r="AC59" i="35" s="1"/>
  <c r="C41" i="18"/>
  <c r="B47" i="18" s="1"/>
  <c r="B50" i="18" s="1"/>
  <c r="C10" i="13" s="1"/>
  <c r="C6" i="21" s="1"/>
  <c r="D3" i="14"/>
  <c r="D5" i="14"/>
  <c r="I3" i="21"/>
  <c r="E5" i="33"/>
  <c r="N3" i="21"/>
  <c r="E6" i="33"/>
  <c r="D8" i="14"/>
  <c r="J12" i="37"/>
  <c r="J9" i="37"/>
  <c r="D7" i="14"/>
  <c r="D4" i="14"/>
  <c r="D6" i="14"/>
  <c r="D3" i="21"/>
  <c r="E4" i="33"/>
  <c r="J8" i="37"/>
  <c r="J4" i="37"/>
  <c r="J27" i="37"/>
  <c r="K4" i="37"/>
  <c r="L4" i="37" s="1"/>
  <c r="E4" i="37" s="1"/>
  <c r="M4" i="37" s="1"/>
  <c r="J16" i="37"/>
  <c r="J22" i="37"/>
  <c r="K18" i="37"/>
  <c r="L18" i="37" s="1"/>
  <c r="E18" i="37" s="1"/>
  <c r="K7" i="37"/>
  <c r="L7" i="37" s="1"/>
  <c r="E7" i="37" s="1"/>
  <c r="M7" i="37" s="1"/>
  <c r="J21" i="37"/>
  <c r="B4" i="35"/>
  <c r="J7" i="37"/>
  <c r="K9" i="37"/>
  <c r="L9" i="37" s="1"/>
  <c r="E9" i="37" s="1"/>
  <c r="M9" i="37" s="1"/>
  <c r="H27" i="37"/>
  <c r="G27" i="37" s="1"/>
  <c r="Z29" i="38" s="1"/>
  <c r="H10" i="37"/>
  <c r="G10" i="37" s="1"/>
  <c r="L12" i="38" s="1"/>
  <c r="D4" i="41"/>
  <c r="J4" i="41" s="1" a="1"/>
  <c r="J4" i="41" s="1"/>
  <c r="D12" i="41"/>
  <c r="M12" i="41" s="1" a="1"/>
  <c r="M12" i="41" s="1"/>
  <c r="H6" i="37"/>
  <c r="G6" i="37" s="1"/>
  <c r="N8" i="38" s="1"/>
  <c r="J17" i="37"/>
  <c r="H13" i="37"/>
  <c r="G13" i="37" s="1"/>
  <c r="X15" i="38" s="1"/>
  <c r="K8" i="37"/>
  <c r="L8" i="37" s="1"/>
  <c r="E8" i="37" s="1"/>
  <c r="M8" i="37" s="1"/>
  <c r="J11" i="37"/>
  <c r="H33" i="37"/>
  <c r="G33" i="37" s="1"/>
  <c r="J5" i="37"/>
  <c r="K23" i="37"/>
  <c r="C202" i="40" a="1"/>
  <c r="C202" i="40" s="1"/>
  <c r="J202" i="40" s="1"/>
  <c r="C177" i="40" a="1"/>
  <c r="C177" i="40" s="1"/>
  <c r="J177" i="40" s="1"/>
  <c r="C179" i="40" a="1"/>
  <c r="C179" i="40" s="1"/>
  <c r="J179" i="40" s="1"/>
  <c r="C203" i="40" a="1"/>
  <c r="C203" i="40" s="1"/>
  <c r="J203" i="40" s="1"/>
  <c r="C173" i="40" a="1"/>
  <c r="C173" i="40" s="1"/>
  <c r="J173" i="40" s="1"/>
  <c r="C206" i="40" a="1"/>
  <c r="C206" i="40" s="1"/>
  <c r="J206" i="40" s="1"/>
  <c r="C157" i="40" a="1"/>
  <c r="C157" i="40" s="1"/>
  <c r="J157" i="40" s="1"/>
  <c r="C162" i="40" a="1"/>
  <c r="C162" i="40" s="1"/>
  <c r="J162" i="40" s="1"/>
  <c r="C160" i="40" a="1"/>
  <c r="C160" i="40" s="1"/>
  <c r="J160" i="40" s="1"/>
  <c r="C178" i="40" a="1"/>
  <c r="C178" i="40" s="1"/>
  <c r="J178" i="40" s="1"/>
  <c r="C191" i="40" a="1"/>
  <c r="C191" i="40" s="1"/>
  <c r="J191" i="40" s="1"/>
  <c r="C190" i="40" a="1"/>
  <c r="C190" i="40" s="1"/>
  <c r="J190" i="40" s="1"/>
  <c r="C192" i="40" a="1"/>
  <c r="C192" i="40" s="1"/>
  <c r="J192" i="40" s="1"/>
  <c r="C183" i="40" a="1"/>
  <c r="C183" i="40" s="1"/>
  <c r="J183" i="40" s="1"/>
  <c r="C189" i="40" a="1"/>
  <c r="C189" i="40" s="1"/>
  <c r="J189" i="40" s="1"/>
  <c r="C182" i="40" a="1"/>
  <c r="C182" i="40" s="1"/>
  <c r="J182" i="40" s="1"/>
  <c r="C167" i="40" a="1"/>
  <c r="C167" i="40" s="1"/>
  <c r="J167" i="40" s="1"/>
  <c r="C193" i="40" a="1"/>
  <c r="C193" i="40" s="1"/>
  <c r="J193" i="40" s="1"/>
  <c r="C176" i="40" a="1"/>
  <c r="C176" i="40" s="1"/>
  <c r="J176" i="40" s="1"/>
  <c r="C184" i="40" a="1"/>
  <c r="C184" i="40" s="1"/>
  <c r="J184" i="40" s="1"/>
  <c r="C166" i="40" a="1"/>
  <c r="C166" i="40" s="1"/>
  <c r="J166" i="40" s="1"/>
  <c r="C187" i="40" a="1"/>
  <c r="C187" i="40" s="1"/>
  <c r="J187" i="40" s="1"/>
  <c r="C185" i="40" a="1"/>
  <c r="C185" i="40" s="1"/>
  <c r="J185" i="40" s="1"/>
  <c r="C194" i="40" a="1"/>
  <c r="C194" i="40" s="1"/>
  <c r="J194" i="40" s="1"/>
  <c r="C165" i="40" a="1"/>
  <c r="C165" i="40" s="1"/>
  <c r="J165" i="40" s="1"/>
  <c r="C198" i="40" a="1"/>
  <c r="C198" i="40" s="1"/>
  <c r="J198" i="40" s="1"/>
  <c r="C196" i="40" a="1"/>
  <c r="C196" i="40" s="1"/>
  <c r="J196" i="40" s="1"/>
  <c r="C174" i="40" a="1"/>
  <c r="C174" i="40" s="1"/>
  <c r="J174" i="40" s="1"/>
  <c r="C163" i="40" a="1"/>
  <c r="C163" i="40" s="1"/>
  <c r="J163" i="40" s="1"/>
  <c r="C168" i="40" a="1"/>
  <c r="C168" i="40" s="1"/>
  <c r="J168" i="40" s="1"/>
  <c r="C164" i="40" a="1"/>
  <c r="C164" i="40" s="1"/>
  <c r="J164" i="40" s="1"/>
  <c r="C158" i="40" a="1"/>
  <c r="C158" i="40" s="1"/>
  <c r="J158" i="40" s="1"/>
  <c r="C200" i="40" a="1"/>
  <c r="C200" i="40" s="1"/>
  <c r="J200" i="40" s="1"/>
  <c r="C156" i="40" a="1"/>
  <c r="C156" i="40" s="1"/>
  <c r="J156" i="40" s="1"/>
  <c r="C201" i="40" a="1"/>
  <c r="C201" i="40" s="1"/>
  <c r="J201" i="40" s="1"/>
  <c r="C159" i="40" a="1"/>
  <c r="C159" i="40" s="1"/>
  <c r="J159" i="40" s="1"/>
  <c r="C188" i="40" a="1"/>
  <c r="C188" i="40" s="1"/>
  <c r="J188" i="40" s="1"/>
  <c r="C170" i="40" a="1"/>
  <c r="C170" i="40" s="1"/>
  <c r="J170" i="40" s="1"/>
  <c r="C204" i="40" a="1"/>
  <c r="C204" i="40" s="1"/>
  <c r="J204" i="40" s="1"/>
  <c r="C161" i="40" a="1"/>
  <c r="C161" i="40" s="1"/>
  <c r="J161" i="40" s="1"/>
  <c r="C169" i="40" a="1"/>
  <c r="C169" i="40" s="1"/>
  <c r="J169" i="40" s="1"/>
  <c r="C175" i="40" a="1"/>
  <c r="C175" i="40" s="1"/>
  <c r="J175" i="40" s="1"/>
  <c r="C172" i="40" a="1"/>
  <c r="C172" i="40" s="1"/>
  <c r="J172" i="40" s="1"/>
  <c r="C171" i="40" a="1"/>
  <c r="C171" i="40" s="1"/>
  <c r="J171" i="40" s="1"/>
  <c r="C181" i="40" a="1"/>
  <c r="C181" i="40" s="1"/>
  <c r="J181" i="40" s="1"/>
  <c r="C197" i="40" a="1"/>
  <c r="C197" i="40" s="1"/>
  <c r="J197" i="40" s="1"/>
  <c r="C195" i="40" a="1"/>
  <c r="C195" i="40" s="1"/>
  <c r="J195" i="40" s="1"/>
  <c r="C186" i="40" a="1"/>
  <c r="C186" i="40" s="1"/>
  <c r="J186" i="40" s="1"/>
  <c r="C180" i="40" a="1"/>
  <c r="C180" i="40" s="1"/>
  <c r="J180" i="40" s="1"/>
  <c r="C205" i="40" a="1"/>
  <c r="C205" i="40" s="1"/>
  <c r="J205" i="40" s="1"/>
  <c r="C199" i="40" a="1"/>
  <c r="C199" i="40" s="1"/>
  <c r="J199" i="40" s="1"/>
  <c r="D24" i="41"/>
  <c r="D25" i="41"/>
  <c r="D10" i="41"/>
  <c r="K16" i="37"/>
  <c r="C299" i="40" a="1"/>
  <c r="C299" i="40" s="1"/>
  <c r="J299" i="40" s="1"/>
  <c r="C277" i="40" a="1"/>
  <c r="C277" i="40" s="1"/>
  <c r="J277" i="40" s="1"/>
  <c r="C301" i="40" a="1"/>
  <c r="C301" i="40" s="1"/>
  <c r="J301" i="40" s="1"/>
  <c r="C279" i="40" a="1"/>
  <c r="C279" i="40" s="1"/>
  <c r="J279" i="40" s="1"/>
  <c r="C285" i="40" a="1"/>
  <c r="C285" i="40" s="1"/>
  <c r="J285" i="40" s="1"/>
  <c r="C276" i="40" a="1"/>
  <c r="C276" i="40" s="1"/>
  <c r="J276" i="40" s="1"/>
  <c r="C282" i="40" a="1"/>
  <c r="C282" i="40" s="1"/>
  <c r="J282" i="40" s="1"/>
  <c r="C260" i="40" a="1"/>
  <c r="C260" i="40" s="1"/>
  <c r="J260" i="40" s="1"/>
  <c r="C298" i="40" a="1"/>
  <c r="C298" i="40" s="1"/>
  <c r="J298" i="40" s="1"/>
  <c r="C293" i="40" a="1"/>
  <c r="C293" i="40" s="1"/>
  <c r="J293" i="40" s="1"/>
  <c r="C278" i="40" a="1"/>
  <c r="C278" i="40" s="1"/>
  <c r="J278" i="40" s="1"/>
  <c r="C306" i="40" a="1"/>
  <c r="C306" i="40" s="1"/>
  <c r="J306" i="40" s="1"/>
  <c r="C300" i="40" a="1"/>
  <c r="C300" i="40" s="1"/>
  <c r="J300" i="40" s="1"/>
  <c r="C272" i="40" a="1"/>
  <c r="C272" i="40" s="1"/>
  <c r="J272" i="40" s="1"/>
  <c r="C280" i="40" a="1"/>
  <c r="C280" i="40" s="1"/>
  <c r="J280" i="40" s="1"/>
  <c r="C268" i="40" a="1"/>
  <c r="C268" i="40" s="1"/>
  <c r="J268" i="40" s="1"/>
  <c r="C305" i="40" a="1"/>
  <c r="C305" i="40" s="1"/>
  <c r="J305" i="40" s="1"/>
  <c r="C303" i="40" a="1"/>
  <c r="C303" i="40" s="1"/>
  <c r="J303" i="40" s="1"/>
  <c r="C258" i="40" a="1"/>
  <c r="C258" i="40" s="1"/>
  <c r="J258" i="40" s="1"/>
  <c r="C304" i="40" a="1"/>
  <c r="C304" i="40" s="1"/>
  <c r="J304" i="40" s="1"/>
  <c r="C290" i="40" a="1"/>
  <c r="C290" i="40" s="1"/>
  <c r="J290" i="40" s="1"/>
  <c r="C271" i="40" a="1"/>
  <c r="C271" i="40" s="1"/>
  <c r="J271" i="40" s="1"/>
  <c r="C283" i="40" a="1"/>
  <c r="C283" i="40" s="1"/>
  <c r="J283" i="40" s="1"/>
  <c r="C262" i="40" a="1"/>
  <c r="C262" i="40" s="1"/>
  <c r="J262" i="40" s="1"/>
  <c r="C287" i="40" a="1"/>
  <c r="C287" i="40" s="1"/>
  <c r="J287" i="40" s="1"/>
  <c r="C264" i="40" a="1"/>
  <c r="C264" i="40" s="1"/>
  <c r="J264" i="40" s="1"/>
  <c r="C275" i="40" a="1"/>
  <c r="C275" i="40" s="1"/>
  <c r="J275" i="40" s="1"/>
  <c r="C307" i="40" a="1"/>
  <c r="C307" i="40" s="1"/>
  <c r="J307" i="40" s="1"/>
  <c r="C267" i="40" a="1"/>
  <c r="C267" i="40" s="1"/>
  <c r="J267" i="40" s="1"/>
  <c r="C263" i="40" a="1"/>
  <c r="C263" i="40" s="1"/>
  <c r="J263" i="40" s="1"/>
  <c r="C292" i="40" a="1"/>
  <c r="C292" i="40" s="1"/>
  <c r="J292" i="40" s="1"/>
  <c r="C294" i="40" a="1"/>
  <c r="C294" i="40" s="1"/>
  <c r="J294" i="40" s="1"/>
  <c r="C273" i="40" a="1"/>
  <c r="C273" i="40" s="1"/>
  <c r="J273" i="40" s="1"/>
  <c r="C297" i="40" a="1"/>
  <c r="C297" i="40" s="1"/>
  <c r="J297" i="40" s="1"/>
  <c r="C281" i="40" a="1"/>
  <c r="C281" i="40" s="1"/>
  <c r="J281" i="40" s="1"/>
  <c r="C261" i="40" a="1"/>
  <c r="C261" i="40" s="1"/>
  <c r="J261" i="40" s="1"/>
  <c r="C284" i="40" a="1"/>
  <c r="C284" i="40" s="1"/>
  <c r="J284" i="40" s="1"/>
  <c r="C266" i="40" a="1"/>
  <c r="C266" i="40" s="1"/>
  <c r="J266" i="40" s="1"/>
  <c r="C295" i="40" a="1"/>
  <c r="C295" i="40" s="1"/>
  <c r="J295" i="40" s="1"/>
  <c r="C288" i="40" a="1"/>
  <c r="C288" i="40" s="1"/>
  <c r="J288" i="40" s="1"/>
  <c r="C269" i="40" a="1"/>
  <c r="C269" i="40" s="1"/>
  <c r="J269" i="40" s="1"/>
  <c r="C291" i="40" a="1"/>
  <c r="C291" i="40" s="1"/>
  <c r="J291" i="40" s="1"/>
  <c r="C259" i="40" a="1"/>
  <c r="C259" i="40" s="1"/>
  <c r="J259" i="40" s="1"/>
  <c r="C274" i="40" a="1"/>
  <c r="C274" i="40" s="1"/>
  <c r="J274" i="40" s="1"/>
  <c r="C308" i="40" a="1"/>
  <c r="C308" i="40" s="1"/>
  <c r="J308" i="40" s="1"/>
  <c r="C286" i="40" a="1"/>
  <c r="C286" i="40" s="1"/>
  <c r="J286" i="40" s="1"/>
  <c r="C265" i="40" a="1"/>
  <c r="C265" i="40" s="1"/>
  <c r="J265" i="40" s="1"/>
  <c r="C289" i="40" a="1"/>
  <c r="C289" i="40" s="1"/>
  <c r="J289" i="40" s="1"/>
  <c r="C302" i="40" a="1"/>
  <c r="C302" i="40" s="1"/>
  <c r="J302" i="40" s="1"/>
  <c r="C296" i="40" a="1"/>
  <c r="C296" i="40" s="1"/>
  <c r="J296" i="40" s="1"/>
  <c r="C270" i="40" a="1"/>
  <c r="C270" i="40" s="1"/>
  <c r="J270" i="40" s="1"/>
  <c r="C41" i="34"/>
  <c r="B47" i="34" s="1"/>
  <c r="D6" i="41"/>
  <c r="H7" i="37"/>
  <c r="G7" i="37" s="1"/>
  <c r="H30" i="37"/>
  <c r="G30" i="37" s="1"/>
  <c r="D9" i="41"/>
  <c r="D18" i="41"/>
  <c r="J28" i="37"/>
  <c r="K24" i="37"/>
  <c r="J32" i="37"/>
  <c r="H22" i="37"/>
  <c r="G22" i="37" s="1"/>
  <c r="C41" i="35"/>
  <c r="B47" i="35" s="1"/>
  <c r="H11" i="37"/>
  <c r="G11" i="37" s="1"/>
  <c r="AO3" i="14"/>
  <c r="AP3" i="14"/>
  <c r="F1" i="34"/>
  <c r="F36" i="34" s="1"/>
  <c r="H36" i="34" s="1"/>
  <c r="K14" i="37"/>
  <c r="H24" i="37"/>
  <c r="G24" i="37" s="1"/>
  <c r="D17" i="41"/>
  <c r="C240" i="40" a="1"/>
  <c r="C240" i="40" s="1"/>
  <c r="J240" i="40" s="1"/>
  <c r="C223" i="40" a="1"/>
  <c r="C223" i="40" s="1"/>
  <c r="J223" i="40" s="1"/>
  <c r="C224" i="40" a="1"/>
  <c r="C224" i="40" s="1"/>
  <c r="J224" i="40" s="1"/>
  <c r="C250" i="40" a="1"/>
  <c r="C250" i="40" s="1"/>
  <c r="J250" i="40" s="1"/>
  <c r="C244" i="40" a="1"/>
  <c r="C244" i="40" s="1"/>
  <c r="J244" i="40" s="1"/>
  <c r="C227" i="40" a="1"/>
  <c r="C227" i="40" s="1"/>
  <c r="J227" i="40" s="1"/>
  <c r="C230" i="40" a="1"/>
  <c r="C230" i="40" s="1"/>
  <c r="J230" i="40" s="1"/>
  <c r="C214" i="40" a="1"/>
  <c r="C214" i="40" s="1"/>
  <c r="J214" i="40" s="1"/>
  <c r="C222" i="40" a="1"/>
  <c r="C222" i="40" s="1"/>
  <c r="J222" i="40" s="1"/>
  <c r="C218" i="40" a="1"/>
  <c r="C218" i="40" s="1"/>
  <c r="J218" i="40" s="1"/>
  <c r="C208" i="40" a="1"/>
  <c r="C208" i="40" s="1"/>
  <c r="J208" i="40" s="1"/>
  <c r="C213" i="40" a="1"/>
  <c r="C213" i="40" s="1"/>
  <c r="J213" i="40" s="1"/>
  <c r="C212" i="40" a="1"/>
  <c r="C212" i="40" s="1"/>
  <c r="J212" i="40" s="1"/>
  <c r="C219" i="40" a="1"/>
  <c r="C219" i="40" s="1"/>
  <c r="J219" i="40" s="1"/>
  <c r="C237" i="40" a="1"/>
  <c r="C237" i="40" s="1"/>
  <c r="J237" i="40" s="1"/>
  <c r="C241" i="40" a="1"/>
  <c r="C241" i="40" s="1"/>
  <c r="J241" i="40" s="1"/>
  <c r="C239" i="40" a="1"/>
  <c r="C239" i="40" s="1"/>
  <c r="J239" i="40" s="1"/>
  <c r="C252" i="40" a="1"/>
  <c r="C252" i="40" s="1"/>
  <c r="J252" i="40" s="1"/>
  <c r="C256" i="40" a="1"/>
  <c r="C256" i="40" s="1"/>
  <c r="J256" i="40" s="1"/>
  <c r="C217" i="40" a="1"/>
  <c r="C217" i="40" s="1"/>
  <c r="J217" i="40" s="1"/>
  <c r="C215" i="40" a="1"/>
  <c r="C215" i="40" s="1"/>
  <c r="J215" i="40" s="1"/>
  <c r="C221" i="40" a="1"/>
  <c r="C221" i="40" s="1"/>
  <c r="J221" i="40" s="1"/>
  <c r="C255" i="40" a="1"/>
  <c r="C255" i="40" s="1"/>
  <c r="J255" i="40" s="1"/>
  <c r="C254" i="40" a="1"/>
  <c r="C254" i="40" s="1"/>
  <c r="J254" i="40" s="1"/>
  <c r="C231" i="40" a="1"/>
  <c r="C231" i="40" s="1"/>
  <c r="J231" i="40" s="1"/>
  <c r="C236" i="40" a="1"/>
  <c r="C236" i="40" s="1"/>
  <c r="J236" i="40" s="1"/>
  <c r="C233" i="40" a="1"/>
  <c r="C233" i="40" s="1"/>
  <c r="J233" i="40" s="1"/>
  <c r="C220" i="40" a="1"/>
  <c r="C220" i="40" s="1"/>
  <c r="J220" i="40" s="1"/>
  <c r="C210" i="40" a="1"/>
  <c r="C210" i="40" s="1"/>
  <c r="J210" i="40" s="1"/>
  <c r="C229" i="40" a="1"/>
  <c r="C229" i="40" s="1"/>
  <c r="J229" i="40" s="1"/>
  <c r="C216" i="40" a="1"/>
  <c r="C216" i="40" s="1"/>
  <c r="J216" i="40" s="1"/>
  <c r="C232" i="40" a="1"/>
  <c r="C232" i="40" s="1"/>
  <c r="J232" i="40" s="1"/>
  <c r="C234" i="40" a="1"/>
  <c r="C234" i="40" s="1"/>
  <c r="J234" i="40" s="1"/>
  <c r="C226" i="40" a="1"/>
  <c r="C226" i="40" s="1"/>
  <c r="J226" i="40" s="1"/>
  <c r="C242" i="40" a="1"/>
  <c r="C242" i="40" s="1"/>
  <c r="J242" i="40" s="1"/>
  <c r="C246" i="40" a="1"/>
  <c r="C246" i="40" s="1"/>
  <c r="J246" i="40" s="1"/>
  <c r="C225" i="40" a="1"/>
  <c r="C225" i="40" s="1"/>
  <c r="J225" i="40" s="1"/>
  <c r="C251" i="40" a="1"/>
  <c r="C251" i="40" s="1"/>
  <c r="J251" i="40" s="1"/>
  <c r="C257" i="40" a="1"/>
  <c r="C257" i="40" s="1"/>
  <c r="J257" i="40" s="1"/>
  <c r="C228" i="40" a="1"/>
  <c r="C228" i="40" s="1"/>
  <c r="J228" i="40" s="1"/>
  <c r="C235" i="40" a="1"/>
  <c r="C235" i="40" s="1"/>
  <c r="J235" i="40" s="1"/>
  <c r="C253" i="40" a="1"/>
  <c r="C253" i="40" s="1"/>
  <c r="J253" i="40" s="1"/>
  <c r="C211" i="40" a="1"/>
  <c r="C211" i="40" s="1"/>
  <c r="J211" i="40" s="1"/>
  <c r="C243" i="40" a="1"/>
  <c r="C243" i="40" s="1"/>
  <c r="J243" i="40" s="1"/>
  <c r="C238" i="40" a="1"/>
  <c r="C238" i="40" s="1"/>
  <c r="J238" i="40" s="1"/>
  <c r="C209" i="40" a="1"/>
  <c r="C209" i="40" s="1"/>
  <c r="J209" i="40" s="1"/>
  <c r="C249" i="40" a="1"/>
  <c r="C249" i="40" s="1"/>
  <c r="J249" i="40" s="1"/>
  <c r="C207" i="40" a="1"/>
  <c r="C207" i="40" s="1"/>
  <c r="J207" i="40" s="1"/>
  <c r="C247" i="40" a="1"/>
  <c r="C247" i="40" s="1"/>
  <c r="J247" i="40" s="1"/>
  <c r="C248" i="40" a="1"/>
  <c r="C248" i="40" s="1"/>
  <c r="J248" i="40" s="1"/>
  <c r="C245" i="40" a="1"/>
  <c r="C245" i="40" s="1"/>
  <c r="J245" i="40" s="1"/>
  <c r="K13" i="37"/>
  <c r="H26" i="37"/>
  <c r="G26" i="37" s="1"/>
  <c r="K11" i="37"/>
  <c r="D19" i="41"/>
  <c r="C350" i="40" a="1"/>
  <c r="C350" i="40" s="1"/>
  <c r="J350" i="40" s="1"/>
  <c r="C312" i="40" a="1"/>
  <c r="C312" i="40" s="1"/>
  <c r="J312" i="40" s="1"/>
  <c r="C344" i="40" a="1"/>
  <c r="C344" i="40" s="1"/>
  <c r="J344" i="40" s="1"/>
  <c r="C352" i="40" a="1"/>
  <c r="C352" i="40" s="1"/>
  <c r="J352" i="40" s="1"/>
  <c r="C330" i="40" a="1"/>
  <c r="C330" i="40" s="1"/>
  <c r="J330" i="40" s="1"/>
  <c r="C331" i="40" a="1"/>
  <c r="C331" i="40" s="1"/>
  <c r="J331" i="40" s="1"/>
  <c r="C356" i="40" a="1"/>
  <c r="C356" i="40" s="1"/>
  <c r="J356" i="40" s="1"/>
  <c r="C337" i="40" a="1"/>
  <c r="C337" i="40" s="1"/>
  <c r="J337" i="40" s="1"/>
  <c r="C326" i="40" a="1"/>
  <c r="C326" i="40" s="1"/>
  <c r="J326" i="40" s="1"/>
  <c r="C342" i="40" a="1"/>
  <c r="C342" i="40" s="1"/>
  <c r="J342" i="40" s="1"/>
  <c r="C335" i="40" a="1"/>
  <c r="C335" i="40" s="1"/>
  <c r="J335" i="40" s="1"/>
  <c r="C316" i="40" a="1"/>
  <c r="C316" i="40" s="1"/>
  <c r="J316" i="40" s="1"/>
  <c r="C313" i="40" a="1"/>
  <c r="C313" i="40" s="1"/>
  <c r="J313" i="40" s="1"/>
  <c r="C320" i="40" a="1"/>
  <c r="C320" i="40" s="1"/>
  <c r="J320" i="40" s="1"/>
  <c r="C358" i="40" a="1"/>
  <c r="C358" i="40" s="1"/>
  <c r="J358" i="40" s="1"/>
  <c r="C348" i="40" a="1"/>
  <c r="C348" i="40" s="1"/>
  <c r="J348" i="40" s="1"/>
  <c r="C314" i="40" a="1"/>
  <c r="C314" i="40" s="1"/>
  <c r="J314" i="40" s="1"/>
  <c r="C351" i="40" a="1"/>
  <c r="C351" i="40" s="1"/>
  <c r="J351" i="40" s="1"/>
  <c r="C336" i="40" a="1"/>
  <c r="C336" i="40" s="1"/>
  <c r="J336" i="40" s="1"/>
  <c r="C333" i="40" a="1"/>
  <c r="C333" i="40" s="1"/>
  <c r="J333" i="40" s="1"/>
  <c r="C325" i="40" a="1"/>
  <c r="C325" i="40" s="1"/>
  <c r="J325" i="40" s="1"/>
  <c r="C353" i="40" a="1"/>
  <c r="C353" i="40" s="1"/>
  <c r="J353" i="40" s="1"/>
  <c r="C310" i="40" a="1"/>
  <c r="C310" i="40" s="1"/>
  <c r="J310" i="40" s="1"/>
  <c r="C324" i="40" a="1"/>
  <c r="C324" i="40" s="1"/>
  <c r="J324" i="40" s="1"/>
  <c r="C338" i="40" a="1"/>
  <c r="C338" i="40" s="1"/>
  <c r="J338" i="40" s="1"/>
  <c r="C340" i="40" a="1"/>
  <c r="C340" i="40" s="1"/>
  <c r="J340" i="40" s="1"/>
  <c r="C311" i="40" a="1"/>
  <c r="C311" i="40" s="1"/>
  <c r="J311" i="40" s="1"/>
  <c r="C334" i="40" a="1"/>
  <c r="C334" i="40" s="1"/>
  <c r="J334" i="40" s="1"/>
  <c r="C319" i="40" a="1"/>
  <c r="C319" i="40" s="1"/>
  <c r="J319" i="40" s="1"/>
  <c r="C349" i="40" a="1"/>
  <c r="C349" i="40" s="1"/>
  <c r="J349" i="40" s="1"/>
  <c r="C339" i="40" a="1"/>
  <c r="C339" i="40" s="1"/>
  <c r="J339" i="40" s="1"/>
  <c r="C318" i="40" a="1"/>
  <c r="C318" i="40" s="1"/>
  <c r="J318" i="40" s="1"/>
  <c r="C347" i="40" a="1"/>
  <c r="C347" i="40" s="1"/>
  <c r="J347" i="40" s="1"/>
  <c r="C343" i="40" a="1"/>
  <c r="C343" i="40" s="1"/>
  <c r="J343" i="40" s="1"/>
  <c r="C309" i="40" a="1"/>
  <c r="C309" i="40" s="1"/>
  <c r="J309" i="40" s="1"/>
  <c r="C315" i="40" a="1"/>
  <c r="C315" i="40" s="1"/>
  <c r="J315" i="40" s="1"/>
  <c r="C329" i="40" a="1"/>
  <c r="C329" i="40" s="1"/>
  <c r="J329" i="40" s="1"/>
  <c r="C357" i="40" a="1"/>
  <c r="C357" i="40" s="1"/>
  <c r="J357" i="40" s="1"/>
  <c r="C355" i="40" a="1"/>
  <c r="C355" i="40" s="1"/>
  <c r="J355" i="40" s="1"/>
  <c r="C321" i="40" a="1"/>
  <c r="C321" i="40" s="1"/>
  <c r="J321" i="40" s="1"/>
  <c r="C323" i="40" a="1"/>
  <c r="C323" i="40" s="1"/>
  <c r="J323" i="40" s="1"/>
  <c r="C359" i="40" a="1"/>
  <c r="C359" i="40" s="1"/>
  <c r="J359" i="40" s="1"/>
  <c r="C322" i="40" a="1"/>
  <c r="C322" i="40" s="1"/>
  <c r="J322" i="40" s="1"/>
  <c r="C328" i="40" a="1"/>
  <c r="C328" i="40" s="1"/>
  <c r="J328" i="40" s="1"/>
  <c r="C346" i="40" a="1"/>
  <c r="C346" i="40" s="1"/>
  <c r="J346" i="40" s="1"/>
  <c r="C332" i="40" a="1"/>
  <c r="C332" i="40" s="1"/>
  <c r="J332" i="40" s="1"/>
  <c r="C341" i="40" a="1"/>
  <c r="C341" i="40" s="1"/>
  <c r="J341" i="40" s="1"/>
  <c r="C345" i="40" a="1"/>
  <c r="C345" i="40" s="1"/>
  <c r="J345" i="40" s="1"/>
  <c r="C327" i="40" a="1"/>
  <c r="C327" i="40" s="1"/>
  <c r="J327" i="40" s="1"/>
  <c r="C317" i="40" a="1"/>
  <c r="C317" i="40" s="1"/>
  <c r="J317" i="40" s="1"/>
  <c r="C354" i="40" a="1"/>
  <c r="C354" i="40" s="1"/>
  <c r="J354" i="40" s="1"/>
  <c r="K28" i="37"/>
  <c r="H4" i="37"/>
  <c r="G4" i="37" s="1"/>
  <c r="H25" i="37"/>
  <c r="G25" i="37" s="1"/>
  <c r="K17" i="37"/>
  <c r="H15" i="37"/>
  <c r="G15" i="37" s="1"/>
  <c r="K15" i="37"/>
  <c r="H21" i="37"/>
  <c r="G21" i="37" s="1"/>
  <c r="H8" i="37"/>
  <c r="G8" i="37" s="1"/>
  <c r="K30" i="37"/>
  <c r="Y54" i="34"/>
  <c r="Z54" i="34"/>
  <c r="AA54" i="34"/>
  <c r="H28" i="37"/>
  <c r="G28" i="37" s="1"/>
  <c r="C69" i="40" a="1"/>
  <c r="C69" i="40" s="1"/>
  <c r="J69" i="40" s="1"/>
  <c r="C67" i="40" a="1"/>
  <c r="C67" i="40" s="1"/>
  <c r="J67" i="40" s="1"/>
  <c r="C86" i="40" a="1"/>
  <c r="C86" i="40" s="1"/>
  <c r="J86" i="40" s="1"/>
  <c r="C77" i="40" a="1"/>
  <c r="C77" i="40" s="1"/>
  <c r="J77" i="40" s="1"/>
  <c r="C59" i="40" a="1"/>
  <c r="C59" i="40" s="1"/>
  <c r="J59" i="40" s="1"/>
  <c r="C56" i="40" a="1"/>
  <c r="C56" i="40" s="1"/>
  <c r="J56" i="40" s="1"/>
  <c r="C82" i="40" a="1"/>
  <c r="C82" i="40" s="1"/>
  <c r="J82" i="40" s="1"/>
  <c r="C57" i="40" a="1"/>
  <c r="C57" i="40" s="1"/>
  <c r="J57" i="40" s="1"/>
  <c r="C88" i="40" a="1"/>
  <c r="C88" i="40" s="1"/>
  <c r="J88" i="40" s="1"/>
  <c r="C95" i="40" a="1"/>
  <c r="C95" i="40" s="1"/>
  <c r="J95" i="40" s="1"/>
  <c r="C89" i="40" a="1"/>
  <c r="C89" i="40" s="1"/>
  <c r="J89" i="40" s="1"/>
  <c r="C80" i="40" a="1"/>
  <c r="C80" i="40" s="1"/>
  <c r="J80" i="40" s="1"/>
  <c r="C68" i="40" a="1"/>
  <c r="C68" i="40" s="1"/>
  <c r="J68" i="40" s="1"/>
  <c r="C99" i="40" a="1"/>
  <c r="C99" i="40" s="1"/>
  <c r="J99" i="40" s="1"/>
  <c r="C65" i="40" a="1"/>
  <c r="C65" i="40" s="1"/>
  <c r="J65" i="40" s="1"/>
  <c r="C61" i="40" a="1"/>
  <c r="C61" i="40" s="1"/>
  <c r="J61" i="40" s="1"/>
  <c r="C81" i="40" a="1"/>
  <c r="C81" i="40" s="1"/>
  <c r="J81" i="40" s="1"/>
  <c r="C75" i="40" a="1"/>
  <c r="C75" i="40" s="1"/>
  <c r="J75" i="40" s="1"/>
  <c r="C79" i="40" a="1"/>
  <c r="C79" i="40" s="1"/>
  <c r="J79" i="40" s="1"/>
  <c r="C63" i="40" a="1"/>
  <c r="C63" i="40" s="1"/>
  <c r="J63" i="40" s="1"/>
  <c r="C90" i="40" a="1"/>
  <c r="C90" i="40" s="1"/>
  <c r="J90" i="40" s="1"/>
  <c r="C55" i="40" a="1"/>
  <c r="C55" i="40" s="1"/>
  <c r="J55" i="40" s="1"/>
  <c r="C98" i="40" a="1"/>
  <c r="C98" i="40" s="1"/>
  <c r="J98" i="40" s="1"/>
  <c r="C73" i="40" a="1"/>
  <c r="C73" i="40" s="1"/>
  <c r="J73" i="40" s="1"/>
  <c r="C60" i="40" a="1"/>
  <c r="C60" i="40" s="1"/>
  <c r="J60" i="40" s="1"/>
  <c r="C92" i="40" a="1"/>
  <c r="C92" i="40" s="1"/>
  <c r="J92" i="40" s="1"/>
  <c r="C70" i="40" a="1"/>
  <c r="C70" i="40" s="1"/>
  <c r="J70" i="40" s="1"/>
  <c r="C54" i="40" a="1"/>
  <c r="C54" i="40" s="1"/>
  <c r="J54" i="40" s="1"/>
  <c r="C72" i="40" a="1"/>
  <c r="C72" i="40" s="1"/>
  <c r="J72" i="40" s="1"/>
  <c r="C96" i="40" a="1"/>
  <c r="C96" i="40" s="1"/>
  <c r="J96" i="40" s="1"/>
  <c r="C78" i="40" a="1"/>
  <c r="C78" i="40" s="1"/>
  <c r="J78" i="40" s="1"/>
  <c r="C103" i="40" a="1"/>
  <c r="C103" i="40" s="1"/>
  <c r="J103" i="40" s="1"/>
  <c r="C62" i="40" a="1"/>
  <c r="C62" i="40" s="1"/>
  <c r="J62" i="40" s="1"/>
  <c r="C104" i="40" a="1"/>
  <c r="C104" i="40" s="1"/>
  <c r="J104" i="40" s="1"/>
  <c r="C93" i="40" a="1"/>
  <c r="C93" i="40" s="1"/>
  <c r="J93" i="40" s="1"/>
  <c r="C91" i="40" a="1"/>
  <c r="C91" i="40" s="1"/>
  <c r="J91" i="40" s="1"/>
  <c r="C58" i="40" a="1"/>
  <c r="C58" i="40" s="1"/>
  <c r="J58" i="40" s="1"/>
  <c r="C102" i="40" a="1"/>
  <c r="C102" i="40" s="1"/>
  <c r="J102" i="40" s="1"/>
  <c r="C84" i="40" a="1"/>
  <c r="C84" i="40" s="1"/>
  <c r="J84" i="40" s="1"/>
  <c r="C87" i="40" a="1"/>
  <c r="C87" i="40" s="1"/>
  <c r="J87" i="40" s="1"/>
  <c r="C100" i="40" a="1"/>
  <c r="C100" i="40" s="1"/>
  <c r="J100" i="40" s="1"/>
  <c r="C85" i="40" a="1"/>
  <c r="C85" i="40" s="1"/>
  <c r="J85" i="40" s="1"/>
  <c r="C101" i="40" a="1"/>
  <c r="C101" i="40" s="1"/>
  <c r="J101" i="40" s="1"/>
  <c r="C64" i="40" a="1"/>
  <c r="C64" i="40" s="1"/>
  <c r="J64" i="40" s="1"/>
  <c r="C76" i="40" a="1"/>
  <c r="C76" i="40" s="1"/>
  <c r="J76" i="40" s="1"/>
  <c r="C66" i="40" a="1"/>
  <c r="C66" i="40" s="1"/>
  <c r="J66" i="40" s="1"/>
  <c r="C71" i="40" a="1"/>
  <c r="C71" i="40" s="1"/>
  <c r="J71" i="40" s="1"/>
  <c r="C74" i="40" a="1"/>
  <c r="C74" i="40" s="1"/>
  <c r="J74" i="40" s="1"/>
  <c r="C94" i="40" a="1"/>
  <c r="C94" i="40" s="1"/>
  <c r="J94" i="40" s="1"/>
  <c r="C83" i="40" a="1"/>
  <c r="C83" i="40" s="1"/>
  <c r="J83" i="40" s="1"/>
  <c r="C97" i="40" a="1"/>
  <c r="C97" i="40" s="1"/>
  <c r="J97" i="40" s="1"/>
  <c r="J25" i="37"/>
  <c r="J24" i="37"/>
  <c r="H16" i="37"/>
  <c r="G16" i="37" s="1"/>
  <c r="D8" i="41"/>
  <c r="J26" i="37"/>
  <c r="W32" i="35"/>
  <c r="W37" i="35"/>
  <c r="W53" i="35"/>
  <c r="W7" i="35"/>
  <c r="W26" i="35"/>
  <c r="W36" i="35"/>
  <c r="W15" i="35"/>
  <c r="W50" i="35"/>
  <c r="W21" i="35"/>
  <c r="W18" i="35"/>
  <c r="W19" i="35"/>
  <c r="W47" i="35"/>
  <c r="W30" i="35"/>
  <c r="W44" i="35"/>
  <c r="W51" i="35"/>
  <c r="W16" i="35"/>
  <c r="W5" i="35"/>
  <c r="W35" i="35"/>
  <c r="W43" i="35"/>
  <c r="W31" i="35"/>
  <c r="W49" i="35"/>
  <c r="W46" i="35"/>
  <c r="W29" i="35"/>
  <c r="W33" i="35"/>
  <c r="W41" i="35"/>
  <c r="W34" i="35"/>
  <c r="W9" i="35"/>
  <c r="W11" i="35"/>
  <c r="W28" i="35"/>
  <c r="W42" i="35"/>
  <c r="W17" i="35"/>
  <c r="W45" i="35"/>
  <c r="W12" i="35"/>
  <c r="W13" i="35"/>
  <c r="W8" i="35"/>
  <c r="W24" i="35"/>
  <c r="W4" i="35"/>
  <c r="W39" i="35"/>
  <c r="W10" i="35"/>
  <c r="W40" i="35"/>
  <c r="W3" i="35"/>
  <c r="W52" i="35"/>
  <c r="W38" i="35"/>
  <c r="W6" i="35"/>
  <c r="W23" i="35"/>
  <c r="W27" i="35"/>
  <c r="W14" i="35"/>
  <c r="W25" i="35"/>
  <c r="W20" i="35"/>
  <c r="W48" i="35"/>
  <c r="W22" i="35"/>
  <c r="K19" i="37"/>
  <c r="H9" i="37"/>
  <c r="G9" i="37" s="1"/>
  <c r="H5" i="37"/>
  <c r="G5" i="37" s="1"/>
  <c r="C14" i="40" a="1"/>
  <c r="C14" i="40" s="1"/>
  <c r="J14" i="40" s="1"/>
  <c r="C5" i="40" a="1"/>
  <c r="C5" i="40" s="1"/>
  <c r="J5" i="40" s="1"/>
  <c r="C45" i="40" a="1"/>
  <c r="C45" i="40" s="1"/>
  <c r="J45" i="40" s="1"/>
  <c r="C48" i="40" a="1"/>
  <c r="C48" i="40" s="1"/>
  <c r="J48" i="40" s="1"/>
  <c r="C36" i="40" a="1"/>
  <c r="C36" i="40" s="1"/>
  <c r="J36" i="40" s="1"/>
  <c r="C51" i="40" a="1"/>
  <c r="C51" i="40" s="1"/>
  <c r="J51" i="40" s="1"/>
  <c r="C33" i="40" a="1"/>
  <c r="C33" i="40" s="1"/>
  <c r="J33" i="40" s="1"/>
  <c r="C3" i="40" a="1"/>
  <c r="C3" i="40" s="1"/>
  <c r="J3" i="40" s="1"/>
  <c r="C16" i="40" a="1"/>
  <c r="C16" i="40" s="1"/>
  <c r="J16" i="40" s="1"/>
  <c r="C27" i="40" a="1"/>
  <c r="C27" i="40" s="1"/>
  <c r="J27" i="40" s="1"/>
  <c r="C23" i="40" a="1"/>
  <c r="C23" i="40" s="1"/>
  <c r="J23" i="40" s="1"/>
  <c r="C50" i="40" a="1"/>
  <c r="C50" i="40" s="1"/>
  <c r="J50" i="40" s="1"/>
  <c r="C47" i="40" a="1"/>
  <c r="C47" i="40" s="1"/>
  <c r="J47" i="40" s="1"/>
  <c r="C30" i="40" a="1"/>
  <c r="C30" i="40" s="1"/>
  <c r="J30" i="40" s="1"/>
  <c r="C18" i="40" a="1"/>
  <c r="C18" i="40" s="1"/>
  <c r="J18" i="40" s="1"/>
  <c r="C41" i="40" a="1"/>
  <c r="C41" i="40" s="1"/>
  <c r="J41" i="40" s="1"/>
  <c r="C42" i="40" a="1"/>
  <c r="C42" i="40" s="1"/>
  <c r="J42" i="40" s="1"/>
  <c r="C34" i="40" a="1"/>
  <c r="C34" i="40" s="1"/>
  <c r="J34" i="40" s="1"/>
  <c r="C9" i="40" a="1"/>
  <c r="C9" i="40" s="1"/>
  <c r="J9" i="40" s="1"/>
  <c r="C8" i="40" a="1"/>
  <c r="C8" i="40" s="1"/>
  <c r="J8" i="40" s="1"/>
  <c r="C25" i="40" a="1"/>
  <c r="C25" i="40" s="1"/>
  <c r="J25" i="40" s="1"/>
  <c r="C17" i="40" a="1"/>
  <c r="C17" i="40" s="1"/>
  <c r="J17" i="40" s="1"/>
  <c r="C52" i="40" a="1"/>
  <c r="C52" i="40" s="1"/>
  <c r="J52" i="40" s="1"/>
  <c r="C40" i="40" a="1"/>
  <c r="C40" i="40" s="1"/>
  <c r="J40" i="40" s="1"/>
  <c r="C13" i="40" a="1"/>
  <c r="C13" i="40" s="1"/>
  <c r="J13" i="40" s="1"/>
  <c r="C43" i="40" a="1"/>
  <c r="C43" i="40" s="1"/>
  <c r="J43" i="40" s="1"/>
  <c r="C10" i="40" a="1"/>
  <c r="C10" i="40" s="1"/>
  <c r="J10" i="40" s="1"/>
  <c r="C19" i="40" a="1"/>
  <c r="C19" i="40" s="1"/>
  <c r="J19" i="40" s="1"/>
  <c r="C26" i="40" a="1"/>
  <c r="C26" i="40" s="1"/>
  <c r="J26" i="40" s="1"/>
  <c r="C21" i="40" a="1"/>
  <c r="C21" i="40" s="1"/>
  <c r="J21" i="40" s="1"/>
  <c r="C29" i="40" a="1"/>
  <c r="C29" i="40" s="1"/>
  <c r="J29" i="40" s="1"/>
  <c r="C28" i="40" a="1"/>
  <c r="C28" i="40" s="1"/>
  <c r="J28" i="40" s="1"/>
  <c r="C32" i="40" a="1"/>
  <c r="C32" i="40" s="1"/>
  <c r="J32" i="40" s="1"/>
  <c r="C46" i="40" a="1"/>
  <c r="C46" i="40" s="1"/>
  <c r="J46" i="40" s="1"/>
  <c r="C7" i="40" a="1"/>
  <c r="C7" i="40" s="1"/>
  <c r="J7" i="40" s="1"/>
  <c r="C15" i="40" a="1"/>
  <c r="C15" i="40" s="1"/>
  <c r="J15" i="40" s="1"/>
  <c r="C39" i="40" a="1"/>
  <c r="C39" i="40" s="1"/>
  <c r="J39" i="40" s="1"/>
  <c r="C4" i="40" a="1"/>
  <c r="C4" i="40" s="1"/>
  <c r="J4" i="40" s="1"/>
  <c r="C37" i="40" a="1"/>
  <c r="C37" i="40" s="1"/>
  <c r="J37" i="40" s="1"/>
  <c r="C53" i="40" a="1"/>
  <c r="C53" i="40" s="1"/>
  <c r="J53" i="40" s="1"/>
  <c r="C38" i="40" a="1"/>
  <c r="C38" i="40" s="1"/>
  <c r="J38" i="40" s="1"/>
  <c r="C24" i="40" a="1"/>
  <c r="C24" i="40" s="1"/>
  <c r="J24" i="40" s="1"/>
  <c r="C20" i="40" a="1"/>
  <c r="C20" i="40" s="1"/>
  <c r="J20" i="40" s="1"/>
  <c r="C12" i="40" a="1"/>
  <c r="C12" i="40" s="1"/>
  <c r="J12" i="40" s="1"/>
  <c r="C11" i="40" a="1"/>
  <c r="C11" i="40" s="1"/>
  <c r="J11" i="40" s="1"/>
  <c r="C6" i="40" a="1"/>
  <c r="C6" i="40" s="1"/>
  <c r="J6" i="40" s="1"/>
  <c r="C31" i="40" a="1"/>
  <c r="C31" i="40" s="1"/>
  <c r="J31" i="40" s="1"/>
  <c r="C22" i="40" a="1"/>
  <c r="C22" i="40" s="1"/>
  <c r="J22" i="40" s="1"/>
  <c r="C35" i="40" a="1"/>
  <c r="C35" i="40" s="1"/>
  <c r="J35" i="40" s="1"/>
  <c r="C49" i="40" a="1"/>
  <c r="C49" i="40" s="1"/>
  <c r="C44" i="40" a="1"/>
  <c r="C44" i="40" s="1"/>
  <c r="J44" i="40" s="1"/>
  <c r="D11" i="41"/>
  <c r="AP2" i="14"/>
  <c r="F1" i="18"/>
  <c r="F36" i="18" s="1"/>
  <c r="H14" i="37"/>
  <c r="G14" i="37" s="1"/>
  <c r="D16" i="41"/>
  <c r="H23" i="37"/>
  <c r="G23" i="37" s="1"/>
  <c r="D15" i="41"/>
  <c r="K12" i="37"/>
  <c r="D23" i="41"/>
  <c r="K21" i="37"/>
  <c r="J33" i="37"/>
  <c r="D5" i="41"/>
  <c r="D26" i="41"/>
  <c r="J10" i="37"/>
  <c r="D14" i="41"/>
  <c r="AO4" i="14"/>
  <c r="Y54" i="35"/>
  <c r="AA54" i="35"/>
  <c r="Z54" i="35"/>
  <c r="J19" i="37"/>
  <c r="Y54" i="18"/>
  <c r="AA54" i="18"/>
  <c r="Z54" i="18"/>
  <c r="J6" i="37"/>
  <c r="K6" i="37"/>
  <c r="D13" i="41"/>
  <c r="H20" i="37"/>
  <c r="G20" i="37" s="1"/>
  <c r="J14" i="37"/>
  <c r="K25" i="37"/>
  <c r="H31" i="37"/>
  <c r="G31" i="37" s="1"/>
  <c r="J18" i="37"/>
  <c r="D27" i="41"/>
  <c r="K29" i="37"/>
  <c r="K22" i="37"/>
  <c r="J13" i="37"/>
  <c r="K26" i="37"/>
  <c r="AO2" i="14"/>
  <c r="D28" i="41"/>
  <c r="J31" i="37"/>
  <c r="H12" i="37"/>
  <c r="G12" i="37" s="1"/>
  <c r="C548" i="40" a="1"/>
  <c r="C548" i="40" s="1"/>
  <c r="J548" i="40" s="1"/>
  <c r="C523" i="40" a="1"/>
  <c r="C523" i="40" s="1"/>
  <c r="J523" i="40" s="1"/>
  <c r="C554" i="40" a="1"/>
  <c r="C554" i="40" s="1"/>
  <c r="J554" i="40" s="1"/>
  <c r="C543" i="40" a="1"/>
  <c r="C543" i="40" s="1"/>
  <c r="J543" i="40" s="1"/>
  <c r="C528" i="40" a="1"/>
  <c r="C528" i="40" s="1"/>
  <c r="J528" i="40" s="1"/>
  <c r="C555" i="40" a="1"/>
  <c r="C555" i="40" s="1"/>
  <c r="J555" i="40" s="1"/>
  <c r="C520" i="40" a="1"/>
  <c r="C520" i="40" s="1"/>
  <c r="J520" i="40" s="1"/>
  <c r="C533" i="40" a="1"/>
  <c r="C533" i="40" s="1"/>
  <c r="J533" i="40" s="1"/>
  <c r="C559" i="40" a="1"/>
  <c r="C559" i="40" s="1"/>
  <c r="J559" i="40" s="1"/>
  <c r="C526" i="40" a="1"/>
  <c r="C526" i="40" s="1"/>
  <c r="J526" i="40" s="1"/>
  <c r="C547" i="40" a="1"/>
  <c r="C547" i="40" s="1"/>
  <c r="J547" i="40" s="1"/>
  <c r="C531" i="40" a="1"/>
  <c r="C531" i="40" s="1"/>
  <c r="J531" i="40" s="1"/>
  <c r="C563" i="40" a="1"/>
  <c r="C563" i="40" s="1"/>
  <c r="J563" i="40" s="1"/>
  <c r="C560" i="40" a="1"/>
  <c r="C560" i="40" s="1"/>
  <c r="J560" i="40" s="1"/>
  <c r="C561" i="40" a="1"/>
  <c r="C561" i="40" s="1"/>
  <c r="J561" i="40" s="1"/>
  <c r="C557" i="40" a="1"/>
  <c r="C557" i="40" s="1"/>
  <c r="J557" i="40" s="1"/>
  <c r="C545" i="40" a="1"/>
  <c r="C545" i="40" s="1"/>
  <c r="J545" i="40" s="1"/>
  <c r="C540" i="40" a="1"/>
  <c r="C540" i="40" s="1"/>
  <c r="J540" i="40" s="1"/>
  <c r="C553" i="40" a="1"/>
  <c r="C553" i="40" s="1"/>
  <c r="J553" i="40" s="1"/>
  <c r="C534" i="40" a="1"/>
  <c r="C534" i="40" s="1"/>
  <c r="J534" i="40" s="1"/>
  <c r="C522" i="40" a="1"/>
  <c r="C522" i="40" s="1"/>
  <c r="J522" i="40" s="1"/>
  <c r="C537" i="40" a="1"/>
  <c r="C537" i="40" s="1"/>
  <c r="J537" i="40" s="1"/>
  <c r="C524" i="40" a="1"/>
  <c r="C524" i="40" s="1"/>
  <c r="J524" i="40" s="1"/>
  <c r="C515" i="40" a="1"/>
  <c r="C515" i="40" s="1"/>
  <c r="C518" i="40" a="1"/>
  <c r="C518" i="40" s="1"/>
  <c r="J518" i="40" s="1"/>
  <c r="C514" i="40" a="1"/>
  <c r="C514" i="40" s="1"/>
  <c r="J514" i="40" s="1"/>
  <c r="C535" i="40" a="1"/>
  <c r="C535" i="40" s="1"/>
  <c r="J535" i="40" s="1"/>
  <c r="C562" i="40" a="1"/>
  <c r="C562" i="40" s="1"/>
  <c r="J562" i="40" s="1"/>
  <c r="C527" i="40" a="1"/>
  <c r="C527" i="40" s="1"/>
  <c r="J527" i="40" s="1"/>
  <c r="C538" i="40" a="1"/>
  <c r="C538" i="40" s="1"/>
  <c r="J538" i="40" s="1"/>
  <c r="C558" i="40" a="1"/>
  <c r="C558" i="40" s="1"/>
  <c r="J558" i="40" s="1"/>
  <c r="C525" i="40" a="1"/>
  <c r="C525" i="40" s="1"/>
  <c r="J525" i="40" s="1"/>
  <c r="C516" i="40" a="1"/>
  <c r="C516" i="40" s="1"/>
  <c r="J516" i="40" s="1"/>
  <c r="C517" i="40" a="1"/>
  <c r="C517" i="40" s="1"/>
  <c r="J517" i="40" s="1"/>
  <c r="C530" i="40" a="1"/>
  <c r="C530" i="40" s="1"/>
  <c r="J530" i="40" s="1"/>
  <c r="C551" i="40" a="1"/>
  <c r="C551" i="40" s="1"/>
  <c r="J551" i="40" s="1"/>
  <c r="C539" i="40" a="1"/>
  <c r="C539" i="40" s="1"/>
  <c r="J539" i="40" s="1"/>
  <c r="C541" i="40" a="1"/>
  <c r="C541" i="40" s="1"/>
  <c r="J541" i="40" s="1"/>
  <c r="C542" i="40" a="1"/>
  <c r="C542" i="40" s="1"/>
  <c r="J542" i="40" s="1"/>
  <c r="C552" i="40" a="1"/>
  <c r="C552" i="40" s="1"/>
  <c r="J552" i="40" s="1"/>
  <c r="C532" i="40" a="1"/>
  <c r="C532" i="40" s="1"/>
  <c r="J532" i="40" s="1"/>
  <c r="C519" i="40" a="1"/>
  <c r="C519" i="40" s="1"/>
  <c r="J519" i="40" s="1"/>
  <c r="C529" i="40" a="1"/>
  <c r="C529" i="40" s="1"/>
  <c r="J529" i="40" s="1"/>
  <c r="C546" i="40" a="1"/>
  <c r="C546" i="40" s="1"/>
  <c r="J546" i="40" s="1"/>
  <c r="C513" i="40" a="1"/>
  <c r="C513" i="40" s="1"/>
  <c r="J513" i="40" s="1"/>
  <c r="C536" i="40" a="1"/>
  <c r="C536" i="40" s="1"/>
  <c r="J536" i="40" s="1"/>
  <c r="C556" i="40" a="1"/>
  <c r="C556" i="40" s="1"/>
  <c r="J556" i="40" s="1"/>
  <c r="C549" i="40" a="1"/>
  <c r="C549" i="40" s="1"/>
  <c r="J549" i="40" s="1"/>
  <c r="C521" i="40" a="1"/>
  <c r="C521" i="40" s="1"/>
  <c r="J521" i="40" s="1"/>
  <c r="C544" i="40" a="1"/>
  <c r="C544" i="40" s="1"/>
  <c r="J544" i="40" s="1"/>
  <c r="C550" i="40" a="1"/>
  <c r="C550" i="40" s="1"/>
  <c r="J550" i="40" s="1"/>
  <c r="J15" i="37"/>
  <c r="H19" i="37"/>
  <c r="G19" i="37" s="1"/>
  <c r="C423" i="40" a="1"/>
  <c r="C423" i="40" s="1"/>
  <c r="J423" i="40" s="1"/>
  <c r="C447" i="40" a="1"/>
  <c r="C447" i="40" s="1"/>
  <c r="J447" i="40" s="1"/>
  <c r="C441" i="40" a="1"/>
  <c r="C441" i="40" s="1"/>
  <c r="J441" i="40" s="1"/>
  <c r="C432" i="40" a="1"/>
  <c r="C432" i="40" s="1"/>
  <c r="J432" i="40" s="1"/>
  <c r="C424" i="40" a="1"/>
  <c r="C424" i="40" s="1"/>
  <c r="J424" i="40" s="1"/>
  <c r="C454" i="40" a="1"/>
  <c r="C454" i="40" s="1"/>
  <c r="J454" i="40" s="1"/>
  <c r="C422" i="40" a="1"/>
  <c r="C422" i="40" s="1"/>
  <c r="J422" i="40" s="1"/>
  <c r="C445" i="40" a="1"/>
  <c r="C445" i="40" s="1"/>
  <c r="J445" i="40" s="1"/>
  <c r="C413" i="40" a="1"/>
  <c r="C413" i="40" s="1"/>
  <c r="J413" i="40" s="1"/>
  <c r="C451" i="40" a="1"/>
  <c r="C451" i="40" s="1"/>
  <c r="J451" i="40" s="1"/>
  <c r="C448" i="40" a="1"/>
  <c r="C448" i="40" s="1"/>
  <c r="J448" i="40" s="1"/>
  <c r="C414" i="40" a="1"/>
  <c r="C414" i="40" s="1"/>
  <c r="J414" i="40" s="1"/>
  <c r="C420" i="40" a="1"/>
  <c r="C420" i="40" s="1"/>
  <c r="C419" i="40" a="1"/>
  <c r="C419" i="40" s="1"/>
  <c r="J419" i="40" s="1"/>
  <c r="C455" i="40" a="1"/>
  <c r="C455" i="40" s="1"/>
  <c r="J455" i="40" s="1"/>
  <c r="C411" i="40" a="1"/>
  <c r="C411" i="40" s="1"/>
  <c r="J411" i="40" s="1"/>
  <c r="C433" i="40" a="1"/>
  <c r="C433" i="40" s="1"/>
  <c r="J433" i="40" s="1"/>
  <c r="C416" i="40" a="1"/>
  <c r="C416" i="40" s="1"/>
  <c r="J416" i="40" s="1"/>
  <c r="C434" i="40" a="1"/>
  <c r="C434" i="40" s="1"/>
  <c r="J434" i="40" s="1"/>
  <c r="C431" i="40" a="1"/>
  <c r="C431" i="40" s="1"/>
  <c r="J431" i="40" s="1"/>
  <c r="C430" i="40" a="1"/>
  <c r="C430" i="40" s="1"/>
  <c r="J430" i="40" s="1"/>
  <c r="C436" i="40" a="1"/>
  <c r="C436" i="40" s="1"/>
  <c r="J436" i="40" s="1"/>
  <c r="C453" i="40" a="1"/>
  <c r="C453" i="40" s="1"/>
  <c r="J453" i="40" s="1"/>
  <c r="C449" i="40" a="1"/>
  <c r="C449" i="40" s="1"/>
  <c r="J449" i="40" s="1"/>
  <c r="C444" i="40" a="1"/>
  <c r="C444" i="40" s="1"/>
  <c r="J444" i="40" s="1"/>
  <c r="C460" i="40" a="1"/>
  <c r="C460" i="40" s="1"/>
  <c r="J460" i="40" s="1"/>
  <c r="C426" i="40" a="1"/>
  <c r="C426" i="40" s="1"/>
  <c r="J426" i="40" s="1"/>
  <c r="C429" i="40" a="1"/>
  <c r="C429" i="40" s="1"/>
  <c r="J429" i="40" s="1"/>
  <c r="C442" i="40" a="1"/>
  <c r="C442" i="40" s="1"/>
  <c r="J442" i="40" s="1"/>
  <c r="C427" i="40" a="1"/>
  <c r="C427" i="40" s="1"/>
  <c r="J427" i="40" s="1"/>
  <c r="C456" i="40" a="1"/>
  <c r="C456" i="40" s="1"/>
  <c r="J456" i="40" s="1"/>
  <c r="C421" i="40" a="1"/>
  <c r="C421" i="40" s="1"/>
  <c r="J421" i="40" s="1"/>
  <c r="C438" i="40" a="1"/>
  <c r="C438" i="40" s="1"/>
  <c r="J438" i="40" s="1"/>
  <c r="C418" i="40" a="1"/>
  <c r="C418" i="40" s="1"/>
  <c r="J418" i="40" s="1"/>
  <c r="C452" i="40" a="1"/>
  <c r="C452" i="40" s="1"/>
  <c r="J452" i="40" s="1"/>
  <c r="C412" i="40" a="1"/>
  <c r="C412" i="40" s="1"/>
  <c r="J412" i="40" s="1"/>
  <c r="C459" i="40" a="1"/>
  <c r="C459" i="40" s="1"/>
  <c r="J459" i="40" s="1"/>
  <c r="C435" i="40" a="1"/>
  <c r="C435" i="40" s="1"/>
  <c r="J435" i="40" s="1"/>
  <c r="C457" i="40" a="1"/>
  <c r="C457" i="40" s="1"/>
  <c r="J457" i="40" s="1"/>
  <c r="C439" i="40" a="1"/>
  <c r="C439" i="40" s="1"/>
  <c r="J439" i="40" s="1"/>
  <c r="C437" i="40" a="1"/>
  <c r="C437" i="40" s="1"/>
  <c r="J437" i="40" s="1"/>
  <c r="C443" i="40" a="1"/>
  <c r="C443" i="40" s="1"/>
  <c r="J443" i="40" s="1"/>
  <c r="C458" i="40" a="1"/>
  <c r="C458" i="40" s="1"/>
  <c r="J458" i="40" s="1"/>
  <c r="C446" i="40" a="1"/>
  <c r="C446" i="40" s="1"/>
  <c r="J446" i="40" s="1"/>
  <c r="C417" i="40" a="1"/>
  <c r="C417" i="40" s="1"/>
  <c r="J417" i="40" s="1"/>
  <c r="C461" i="40" a="1"/>
  <c r="C461" i="40" s="1"/>
  <c r="J461" i="40" s="1"/>
  <c r="C428" i="40" a="1"/>
  <c r="C428" i="40" s="1"/>
  <c r="J428" i="40" s="1"/>
  <c r="C450" i="40" a="1"/>
  <c r="C450" i="40" s="1"/>
  <c r="J450" i="40" s="1"/>
  <c r="C440" i="40" a="1"/>
  <c r="C440" i="40" s="1"/>
  <c r="J440" i="40" s="1"/>
  <c r="C425" i="40" a="1"/>
  <c r="C425" i="40" s="1"/>
  <c r="J425" i="40" s="1"/>
  <c r="C415" i="40" a="1"/>
  <c r="C415" i="40" s="1"/>
  <c r="J415" i="40" s="1"/>
  <c r="K33" i="37"/>
  <c r="J20" i="37"/>
  <c r="K20" i="37"/>
  <c r="K10" i="37"/>
  <c r="J23" i="37"/>
  <c r="K31" i="37"/>
  <c r="H18" i="37"/>
  <c r="G18" i="37" s="1"/>
  <c r="H17" i="37"/>
  <c r="G17" i="37" s="1"/>
  <c r="D7" i="41"/>
  <c r="C398" i="40" a="1"/>
  <c r="C398" i="40" s="1"/>
  <c r="J398" i="40" s="1"/>
  <c r="C400" i="40" a="1"/>
  <c r="C400" i="40" s="1"/>
  <c r="J400" i="40" s="1"/>
  <c r="C376" i="40" a="1"/>
  <c r="C376" i="40" s="1"/>
  <c r="J376" i="40" s="1"/>
  <c r="C399" i="40" a="1"/>
  <c r="C399" i="40" s="1"/>
  <c r="J399" i="40" s="1"/>
  <c r="C361" i="40" a="1"/>
  <c r="C361" i="40" s="1"/>
  <c r="J361" i="40" s="1"/>
  <c r="C405" i="40" a="1"/>
  <c r="C405" i="40" s="1"/>
  <c r="J405" i="40" s="1"/>
  <c r="C368" i="40" a="1"/>
  <c r="C368" i="40" s="1"/>
  <c r="J368" i="40" s="1"/>
  <c r="C393" i="40" a="1"/>
  <c r="C393" i="40" s="1"/>
  <c r="J393" i="40" s="1"/>
  <c r="C370" i="40" a="1"/>
  <c r="C370" i="40" s="1"/>
  <c r="C364" i="40" a="1"/>
  <c r="C364" i="40" s="1"/>
  <c r="J364" i="40" s="1"/>
  <c r="C382" i="40" a="1"/>
  <c r="C382" i="40" s="1"/>
  <c r="J382" i="40" s="1"/>
  <c r="C380" i="40" a="1"/>
  <c r="C380" i="40" s="1"/>
  <c r="J380" i="40" s="1"/>
  <c r="C362" i="40" a="1"/>
  <c r="C362" i="40" s="1"/>
  <c r="J362" i="40" s="1"/>
  <c r="C396" i="40" a="1"/>
  <c r="C396" i="40" s="1"/>
  <c r="J396" i="40" s="1"/>
  <c r="C383" i="40" a="1"/>
  <c r="C383" i="40" s="1"/>
  <c r="J383" i="40" s="1"/>
  <c r="C373" i="40" a="1"/>
  <c r="C373" i="40" s="1"/>
  <c r="J373" i="40" s="1"/>
  <c r="C378" i="40" a="1"/>
  <c r="C378" i="40" s="1"/>
  <c r="J378" i="40" s="1"/>
  <c r="C397" i="40" a="1"/>
  <c r="C397" i="40" s="1"/>
  <c r="J397" i="40" s="1"/>
  <c r="C360" i="40" a="1"/>
  <c r="C360" i="40" s="1"/>
  <c r="J360" i="40" s="1"/>
  <c r="C385" i="40" a="1"/>
  <c r="C385" i="40" s="1"/>
  <c r="J385" i="40" s="1"/>
  <c r="C401" i="40" a="1"/>
  <c r="C401" i="40" s="1"/>
  <c r="J401" i="40" s="1"/>
  <c r="C389" i="40" a="1"/>
  <c r="C389" i="40" s="1"/>
  <c r="J389" i="40" s="1"/>
  <c r="C379" i="40" a="1"/>
  <c r="C379" i="40" s="1"/>
  <c r="C377" i="40" a="1"/>
  <c r="C377" i="40" s="1"/>
  <c r="J377" i="40" s="1"/>
  <c r="C371" i="40" a="1"/>
  <c r="C371" i="40" s="1"/>
  <c r="J371" i="40" s="1"/>
  <c r="C410" i="40" a="1"/>
  <c r="C410" i="40" s="1"/>
  <c r="J410" i="40" s="1"/>
  <c r="C372" i="40" a="1"/>
  <c r="C372" i="40" s="1"/>
  <c r="J372" i="40" s="1"/>
  <c r="C366" i="40" a="1"/>
  <c r="C366" i="40" s="1"/>
  <c r="C407" i="40" a="1"/>
  <c r="C407" i="40" s="1"/>
  <c r="J407" i="40" s="1"/>
  <c r="C374" i="40" a="1"/>
  <c r="C374" i="40" s="1"/>
  <c r="J374" i="40" s="1"/>
  <c r="C392" i="40" a="1"/>
  <c r="C392" i="40" s="1"/>
  <c r="J392" i="40" s="1"/>
  <c r="C386" i="40" a="1"/>
  <c r="C386" i="40" s="1"/>
  <c r="J386" i="40" s="1"/>
  <c r="C381" i="40" a="1"/>
  <c r="C381" i="40" s="1"/>
  <c r="J381" i="40" s="1"/>
  <c r="C408" i="40" a="1"/>
  <c r="C408" i="40" s="1"/>
  <c r="J408" i="40" s="1"/>
  <c r="C390" i="40" a="1"/>
  <c r="C390" i="40" s="1"/>
  <c r="J390" i="40" s="1"/>
  <c r="C404" i="40" a="1"/>
  <c r="C404" i="40" s="1"/>
  <c r="J404" i="40" s="1"/>
  <c r="C409" i="40" a="1"/>
  <c r="C409" i="40" s="1"/>
  <c r="J409" i="40" s="1"/>
  <c r="C403" i="40" a="1"/>
  <c r="C403" i="40" s="1"/>
  <c r="J403" i="40" s="1"/>
  <c r="C395" i="40" a="1"/>
  <c r="C395" i="40" s="1"/>
  <c r="J395" i="40" s="1"/>
  <c r="C365" i="40" a="1"/>
  <c r="C365" i="40" s="1"/>
  <c r="J365" i="40" s="1"/>
  <c r="C363" i="40" a="1"/>
  <c r="C363" i="40" s="1"/>
  <c r="J363" i="40" s="1"/>
  <c r="C367" i="40" a="1"/>
  <c r="C367" i="40" s="1"/>
  <c r="J367" i="40" s="1"/>
  <c r="C388" i="40" a="1"/>
  <c r="C388" i="40" s="1"/>
  <c r="J388" i="40" s="1"/>
  <c r="C384" i="40" a="1"/>
  <c r="C384" i="40" s="1"/>
  <c r="J384" i="40" s="1"/>
  <c r="C406" i="40" a="1"/>
  <c r="C406" i="40" s="1"/>
  <c r="J406" i="40" s="1"/>
  <c r="C369" i="40" a="1"/>
  <c r="C369" i="40" s="1"/>
  <c r="J369" i="40" s="1"/>
  <c r="C375" i="40" a="1"/>
  <c r="C375" i="40" s="1"/>
  <c r="J375" i="40" s="1"/>
  <c r="C391" i="40" a="1"/>
  <c r="C391" i="40" s="1"/>
  <c r="C387" i="40" a="1"/>
  <c r="C387" i="40" s="1"/>
  <c r="J387" i="40" s="1"/>
  <c r="C394" i="40" a="1"/>
  <c r="C394" i="40" s="1"/>
  <c r="J394" i="40" s="1"/>
  <c r="C402" i="40" a="1"/>
  <c r="C402" i="40" s="1"/>
  <c r="J402" i="40" s="1"/>
  <c r="J29" i="37"/>
  <c r="K32" i="37"/>
  <c r="H32" i="37"/>
  <c r="G32" i="37" s="1"/>
  <c r="F1" i="35"/>
  <c r="F48" i="35" s="1"/>
  <c r="AP4" i="14"/>
  <c r="J30" i="37"/>
  <c r="C140" i="40" a="1"/>
  <c r="C140" i="40" s="1"/>
  <c r="J140" i="40" s="1"/>
  <c r="C151" i="40" a="1"/>
  <c r="C151" i="40" s="1"/>
  <c r="J151" i="40" s="1"/>
  <c r="C143" i="40" a="1"/>
  <c r="C143" i="40" s="1"/>
  <c r="J143" i="40" s="1"/>
  <c r="C128" i="40" a="1"/>
  <c r="C128" i="40" s="1"/>
  <c r="J128" i="40" s="1"/>
  <c r="C152" i="40" a="1"/>
  <c r="C152" i="40" s="1"/>
  <c r="J152" i="40" s="1"/>
  <c r="C110" i="40" a="1"/>
  <c r="C110" i="40" s="1"/>
  <c r="J110" i="40" s="1"/>
  <c r="C135" i="40" a="1"/>
  <c r="C135" i="40" s="1"/>
  <c r="J135" i="40" s="1"/>
  <c r="C146" i="40" a="1"/>
  <c r="C146" i="40" s="1"/>
  <c r="C126" i="40" a="1"/>
  <c r="C126" i="40" s="1"/>
  <c r="J126" i="40" s="1"/>
  <c r="C155" i="40" a="1"/>
  <c r="C155" i="40" s="1"/>
  <c r="J155" i="40" s="1"/>
  <c r="C122" i="40" a="1"/>
  <c r="C122" i="40" s="1"/>
  <c r="J122" i="40" s="1"/>
  <c r="C149" i="40" a="1"/>
  <c r="C149" i="40" s="1"/>
  <c r="J149" i="40" s="1"/>
  <c r="C125" i="40" a="1"/>
  <c r="C125" i="40" s="1"/>
  <c r="J125" i="40" s="1"/>
  <c r="C117" i="40" a="1"/>
  <c r="C117" i="40" s="1"/>
  <c r="J117" i="40" s="1"/>
  <c r="C121" i="40" a="1"/>
  <c r="C121" i="40" s="1"/>
  <c r="J121" i="40" s="1"/>
  <c r="C154" i="40" a="1"/>
  <c r="C154" i="40" s="1"/>
  <c r="J154" i="40" s="1"/>
  <c r="C109" i="40" a="1"/>
  <c r="C109" i="40" s="1"/>
  <c r="J109" i="40" s="1"/>
  <c r="C108" i="40" a="1"/>
  <c r="C108" i="40" s="1"/>
  <c r="J108" i="40" s="1"/>
  <c r="C119" i="40" a="1"/>
  <c r="C119" i="40" s="1"/>
  <c r="C136" i="40" a="1"/>
  <c r="C136" i="40" s="1"/>
  <c r="J136" i="40" s="1"/>
  <c r="C105" i="40" a="1"/>
  <c r="C105" i="40" s="1"/>
  <c r="J105" i="40" s="1"/>
  <c r="C130" i="40" a="1"/>
  <c r="C130" i="40" s="1"/>
  <c r="C134" i="40" a="1"/>
  <c r="C134" i="40" s="1"/>
  <c r="J134" i="40" s="1"/>
  <c r="C113" i="40" a="1"/>
  <c r="C113" i="40" s="1"/>
  <c r="J113" i="40" s="1"/>
  <c r="C116" i="40" a="1"/>
  <c r="C116" i="40" s="1"/>
  <c r="J116" i="40" s="1"/>
  <c r="C120" i="40" a="1"/>
  <c r="C120" i="40" s="1"/>
  <c r="J120" i="40" s="1"/>
  <c r="C139" i="40" a="1"/>
  <c r="C139" i="40" s="1"/>
  <c r="J139" i="40" s="1"/>
  <c r="C127" i="40" a="1"/>
  <c r="C127" i="40" s="1"/>
  <c r="J127" i="40" s="1"/>
  <c r="C138" i="40" a="1"/>
  <c r="C138" i="40" s="1"/>
  <c r="J138" i="40" s="1"/>
  <c r="C148" i="40" a="1"/>
  <c r="C148" i="40" s="1"/>
  <c r="J148" i="40" s="1"/>
  <c r="C123" i="40" a="1"/>
  <c r="C123" i="40" s="1"/>
  <c r="J123" i="40" s="1"/>
  <c r="C150" i="40" a="1"/>
  <c r="C150" i="40" s="1"/>
  <c r="J150" i="40" s="1"/>
  <c r="C153" i="40" a="1"/>
  <c r="C153" i="40" s="1"/>
  <c r="J153" i="40" s="1"/>
  <c r="C114" i="40" a="1"/>
  <c r="C114" i="40" s="1"/>
  <c r="J114" i="40" s="1"/>
  <c r="C124" i="40" a="1"/>
  <c r="C124" i="40" s="1"/>
  <c r="J124" i="40" s="1"/>
  <c r="C142" i="40" a="1"/>
  <c r="C142" i="40" s="1"/>
  <c r="J142" i="40" s="1"/>
  <c r="C147" i="40" a="1"/>
  <c r="C147" i="40" s="1"/>
  <c r="J147" i="40" s="1"/>
  <c r="C132" i="40" a="1"/>
  <c r="C132" i="40" s="1"/>
  <c r="J132" i="40" s="1"/>
  <c r="C145" i="40" a="1"/>
  <c r="C145" i="40" s="1"/>
  <c r="J145" i="40" s="1"/>
  <c r="C115" i="40" a="1"/>
  <c r="C115" i="40" s="1"/>
  <c r="J115" i="40" s="1"/>
  <c r="C129" i="40" a="1"/>
  <c r="C129" i="40" s="1"/>
  <c r="J129" i="40" s="1"/>
  <c r="C111" i="40" a="1"/>
  <c r="C111" i="40" s="1"/>
  <c r="J111" i="40" s="1"/>
  <c r="C107" i="40" a="1"/>
  <c r="C107" i="40" s="1"/>
  <c r="J107" i="40" s="1"/>
  <c r="C144" i="40" a="1"/>
  <c r="C144" i="40" s="1"/>
  <c r="J144" i="40" s="1"/>
  <c r="C137" i="40" a="1"/>
  <c r="C137" i="40" s="1"/>
  <c r="J137" i="40" s="1"/>
  <c r="C106" i="40" a="1"/>
  <c r="C106" i="40" s="1"/>
  <c r="J106" i="40" s="1"/>
  <c r="C131" i="40" a="1"/>
  <c r="C131" i="40" s="1"/>
  <c r="C112" i="40" a="1"/>
  <c r="C112" i="40" s="1"/>
  <c r="J112" i="40" s="1"/>
  <c r="C141" i="40" a="1"/>
  <c r="C141" i="40" s="1"/>
  <c r="J141" i="40" s="1"/>
  <c r="C133" i="40" a="1"/>
  <c r="C133" i="40" s="1"/>
  <c r="J133" i="40" s="1"/>
  <c r="C118" i="40" a="1"/>
  <c r="C118" i="40" s="1"/>
  <c r="J118" i="40" s="1"/>
  <c r="C484" i="40" a="1"/>
  <c r="C484" i="40" s="1"/>
  <c r="J484" i="40" s="1"/>
  <c r="C467" i="40" a="1"/>
  <c r="C467" i="40" s="1"/>
  <c r="J467" i="40" s="1"/>
  <c r="C486" i="40" a="1"/>
  <c r="C486" i="40" s="1"/>
  <c r="J486" i="40" s="1"/>
  <c r="C472" i="40" a="1"/>
  <c r="C472" i="40" s="1"/>
  <c r="J472" i="40" s="1"/>
  <c r="C488" i="40" a="1"/>
  <c r="C488" i="40" s="1"/>
  <c r="J488" i="40" s="1"/>
  <c r="C476" i="40" a="1"/>
  <c r="C476" i="40" s="1"/>
  <c r="J476" i="40" s="1"/>
  <c r="C464" i="40" a="1"/>
  <c r="C464" i="40" s="1"/>
  <c r="J464" i="40" s="1"/>
  <c r="C503" i="40" a="1"/>
  <c r="C503" i="40" s="1"/>
  <c r="J503" i="40" s="1"/>
  <c r="C481" i="40" a="1"/>
  <c r="C481" i="40" s="1"/>
  <c r="J481" i="40" s="1"/>
  <c r="C502" i="40" a="1"/>
  <c r="C502" i="40" s="1"/>
  <c r="C511" i="40" a="1"/>
  <c r="C511" i="40" s="1"/>
  <c r="J511" i="40" s="1"/>
  <c r="C496" i="40" a="1"/>
  <c r="C496" i="40" s="1"/>
  <c r="J496" i="40" s="1"/>
  <c r="C473" i="40" a="1"/>
  <c r="C473" i="40" s="1"/>
  <c r="C466" i="40" a="1"/>
  <c r="C466" i="40" s="1"/>
  <c r="J466" i="40" s="1"/>
  <c r="C477" i="40" a="1"/>
  <c r="C477" i="40" s="1"/>
  <c r="J477" i="40" s="1"/>
  <c r="C495" i="40" a="1"/>
  <c r="C495" i="40" s="1"/>
  <c r="J495" i="40" s="1"/>
  <c r="C478" i="40" a="1"/>
  <c r="C478" i="40" s="1"/>
  <c r="J478" i="40" s="1"/>
  <c r="C490" i="40" a="1"/>
  <c r="C490" i="40" s="1"/>
  <c r="J490" i="40" s="1"/>
  <c r="C485" i="40" a="1"/>
  <c r="C485" i="40" s="1"/>
  <c r="J485" i="40" s="1"/>
  <c r="C468" i="40" a="1"/>
  <c r="C468" i="40" s="1"/>
  <c r="J468" i="40" s="1"/>
  <c r="C500" i="40" a="1"/>
  <c r="C500" i="40" s="1"/>
  <c r="J500" i="40" s="1"/>
  <c r="C504" i="40" a="1"/>
  <c r="C504" i="40" s="1"/>
  <c r="J504" i="40" s="1"/>
  <c r="C506" i="40" a="1"/>
  <c r="C506" i="40" s="1"/>
  <c r="J506" i="40" s="1"/>
  <c r="C462" i="40" a="1"/>
  <c r="C462" i="40" s="1"/>
  <c r="C463" i="40" a="1"/>
  <c r="C463" i="40" s="1"/>
  <c r="J463" i="40" s="1"/>
  <c r="C494" i="40" a="1"/>
  <c r="C494" i="40" s="1"/>
  <c r="J494" i="40" s="1"/>
  <c r="C498" i="40" a="1"/>
  <c r="C498" i="40" s="1"/>
  <c r="C512" i="40" a="1"/>
  <c r="C512" i="40" s="1"/>
  <c r="J512" i="40" s="1"/>
  <c r="C469" i="40" a="1"/>
  <c r="C469" i="40" s="1"/>
  <c r="J469" i="40" s="1"/>
  <c r="C489" i="40" a="1"/>
  <c r="C489" i="40" s="1"/>
  <c r="J489" i="40" s="1"/>
  <c r="C475" i="40" a="1"/>
  <c r="C475" i="40" s="1"/>
  <c r="J475" i="40" s="1"/>
  <c r="C491" i="40" a="1"/>
  <c r="C491" i="40" s="1"/>
  <c r="J491" i="40" s="1"/>
  <c r="C483" i="40" a="1"/>
  <c r="C483" i="40" s="1"/>
  <c r="J483" i="40" s="1"/>
  <c r="C493" i="40" a="1"/>
  <c r="C493" i="40" s="1"/>
  <c r="J493" i="40" s="1"/>
  <c r="C505" i="40" a="1"/>
  <c r="C505" i="40" s="1"/>
  <c r="J505" i="40" s="1"/>
  <c r="C474" i="40" a="1"/>
  <c r="C474" i="40" s="1"/>
  <c r="J474" i="40" s="1"/>
  <c r="C509" i="40" a="1"/>
  <c r="C509" i="40" s="1"/>
  <c r="J509" i="40" s="1"/>
  <c r="C499" i="40" a="1"/>
  <c r="C499" i="40" s="1"/>
  <c r="J499" i="40" s="1"/>
  <c r="C492" i="40" a="1"/>
  <c r="C492" i="40" s="1"/>
  <c r="J492" i="40" s="1"/>
  <c r="C510" i="40" a="1"/>
  <c r="C510" i="40" s="1"/>
  <c r="J510" i="40" s="1"/>
  <c r="C480" i="40" a="1"/>
  <c r="C480" i="40" s="1"/>
  <c r="C471" i="40" a="1"/>
  <c r="C471" i="40" s="1"/>
  <c r="J471" i="40" s="1"/>
  <c r="C487" i="40" a="1"/>
  <c r="C487" i="40" s="1"/>
  <c r="J487" i="40" s="1"/>
  <c r="C470" i="40" a="1"/>
  <c r="C470" i="40" s="1"/>
  <c r="J470" i="40" s="1"/>
  <c r="C497" i="40" a="1"/>
  <c r="C497" i="40" s="1"/>
  <c r="J497" i="40" s="1"/>
  <c r="C508" i="40" a="1"/>
  <c r="C508" i="40" s="1"/>
  <c r="J508" i="40" s="1"/>
  <c r="C479" i="40" a="1"/>
  <c r="C479" i="40" s="1"/>
  <c r="J479" i="40" s="1"/>
  <c r="C501" i="40" a="1"/>
  <c r="C501" i="40" s="1"/>
  <c r="J501" i="40" s="1"/>
  <c r="C482" i="40" a="1"/>
  <c r="C482" i="40" s="1"/>
  <c r="J482" i="40" s="1"/>
  <c r="C465" i="40" a="1"/>
  <c r="C465" i="40" s="1"/>
  <c r="J465" i="40" s="1"/>
  <c r="C507" i="40" a="1"/>
  <c r="C507" i="40" s="1"/>
  <c r="J507" i="40" s="1"/>
  <c r="K27" i="37"/>
  <c r="K5" i="37"/>
  <c r="C587" i="40" a="1"/>
  <c r="C587" i="40" s="1"/>
  <c r="J587" i="40" s="1"/>
  <c r="C588" i="40" a="1"/>
  <c r="C588" i="40" s="1"/>
  <c r="C584" i="40" a="1"/>
  <c r="C584" i="40" s="1"/>
  <c r="J584" i="40" s="1"/>
  <c r="C576" i="40" a="1"/>
  <c r="C576" i="40" s="1"/>
  <c r="J576" i="40" s="1"/>
  <c r="C602" i="40" a="1"/>
  <c r="C602" i="40" s="1"/>
  <c r="J602" i="40" s="1"/>
  <c r="C605" i="40" a="1"/>
  <c r="C605" i="40" s="1"/>
  <c r="J605" i="40" s="1"/>
  <c r="C566" i="40" a="1"/>
  <c r="C566" i="40" s="1"/>
  <c r="J566" i="40" s="1"/>
  <c r="C608" i="40" a="1"/>
  <c r="C608" i="40" s="1"/>
  <c r="J608" i="40" s="1"/>
  <c r="C601" i="40" a="1"/>
  <c r="C601" i="40" s="1"/>
  <c r="J601" i="40" s="1"/>
  <c r="C599" i="40" a="1"/>
  <c r="C599" i="40" s="1"/>
  <c r="J599" i="40" s="1"/>
  <c r="C583" i="40" a="1"/>
  <c r="C583" i="40" s="1"/>
  <c r="J583" i="40" s="1"/>
  <c r="C582" i="40" a="1"/>
  <c r="C582" i="40" s="1"/>
  <c r="J582" i="40" s="1"/>
  <c r="C580" i="40" a="1"/>
  <c r="C580" i="40" s="1"/>
  <c r="C606" i="40" a="1"/>
  <c r="C606" i="40" s="1"/>
  <c r="J606" i="40" s="1"/>
  <c r="C590" i="40" a="1"/>
  <c r="C590" i="40" s="1"/>
  <c r="J590" i="40" s="1"/>
  <c r="C581" i="40" a="1"/>
  <c r="C581" i="40" s="1"/>
  <c r="C574" i="40" a="1"/>
  <c r="C574" i="40" s="1"/>
  <c r="J574" i="40" s="1"/>
  <c r="C573" i="40" a="1"/>
  <c r="C573" i="40" s="1"/>
  <c r="J573" i="40" s="1"/>
  <c r="C567" i="40" a="1"/>
  <c r="C567" i="40" s="1"/>
  <c r="J567" i="40" s="1"/>
  <c r="C604" i="40" a="1"/>
  <c r="C604" i="40" s="1"/>
  <c r="J604" i="40" s="1"/>
  <c r="C569" i="40" a="1"/>
  <c r="C569" i="40" s="1"/>
  <c r="J569" i="40" s="1"/>
  <c r="C594" i="40" a="1"/>
  <c r="C594" i="40" s="1"/>
  <c r="J594" i="40" s="1"/>
  <c r="C571" i="40" a="1"/>
  <c r="C571" i="40" s="1"/>
  <c r="J571" i="40" s="1"/>
  <c r="C586" i="40" a="1"/>
  <c r="C586" i="40" s="1"/>
  <c r="J586" i="40" s="1"/>
  <c r="C578" i="40" a="1"/>
  <c r="C578" i="40" s="1"/>
  <c r="J578" i="40" s="1"/>
  <c r="C598" i="40" a="1"/>
  <c r="C598" i="40" s="1"/>
  <c r="J598" i="40" s="1"/>
  <c r="C591" i="40" a="1"/>
  <c r="C591" i="40" s="1"/>
  <c r="J591" i="40" s="1"/>
  <c r="C593" i="40" a="1"/>
  <c r="C593" i="40" s="1"/>
  <c r="J593" i="40" s="1"/>
  <c r="C603" i="40" a="1"/>
  <c r="C603" i="40" s="1"/>
  <c r="J603" i="40" s="1"/>
  <c r="C595" i="40" a="1"/>
  <c r="C595" i="40" s="1"/>
  <c r="J595" i="40" s="1"/>
  <c r="C570" i="40" a="1"/>
  <c r="C570" i="40" s="1"/>
  <c r="J570" i="40" s="1"/>
  <c r="C592" i="40" a="1"/>
  <c r="C592" i="40" s="1"/>
  <c r="J592" i="40" s="1"/>
  <c r="C589" i="40" a="1"/>
  <c r="C589" i="40" s="1"/>
  <c r="J589" i="40" s="1"/>
  <c r="C564" i="40" a="1"/>
  <c r="C564" i="40" s="1"/>
  <c r="J564" i="40" s="1"/>
  <c r="C611" i="40" a="1"/>
  <c r="C611" i="40" s="1"/>
  <c r="J611" i="40" s="1"/>
  <c r="C568" i="40" a="1"/>
  <c r="C568" i="40" s="1"/>
  <c r="J568" i="40" s="1"/>
  <c r="C572" i="40" a="1"/>
  <c r="C572" i="40" s="1"/>
  <c r="J572" i="40" s="1"/>
  <c r="C577" i="40" a="1"/>
  <c r="C577" i="40" s="1"/>
  <c r="J577" i="40" s="1"/>
  <c r="C575" i="40" a="1"/>
  <c r="C575" i="40" s="1"/>
  <c r="J575" i="40" s="1"/>
  <c r="C579" i="40" a="1"/>
  <c r="C579" i="40" s="1"/>
  <c r="J579" i="40" s="1"/>
  <c r="C612" i="40" a="1"/>
  <c r="C612" i="40" s="1"/>
  <c r="C614" i="40" a="1"/>
  <c r="C614" i="40" s="1"/>
  <c r="J614" i="40" s="1"/>
  <c r="C597" i="40" a="1"/>
  <c r="C597" i="40" s="1"/>
  <c r="J597" i="40" s="1"/>
  <c r="C596" i="40" a="1"/>
  <c r="C596" i="40" s="1"/>
  <c r="C613" i="40" a="1"/>
  <c r="C613" i="40" s="1"/>
  <c r="J613" i="40" s="1"/>
  <c r="C607" i="40" a="1"/>
  <c r="C607" i="40" s="1"/>
  <c r="J607" i="40" s="1"/>
  <c r="C565" i="40" a="1"/>
  <c r="C565" i="40" s="1"/>
  <c r="J565" i="40" s="1"/>
  <c r="C600" i="40" a="1"/>
  <c r="C600" i="40" s="1"/>
  <c r="J600" i="40" s="1"/>
  <c r="C585" i="40" a="1"/>
  <c r="C585" i="40" s="1"/>
  <c r="J585" i="40" s="1"/>
  <c r="C610" i="40" a="1"/>
  <c r="C610" i="40" s="1"/>
  <c r="J610" i="40" s="1"/>
  <c r="C609" i="40" a="1"/>
  <c r="C609" i="40" s="1"/>
  <c r="J609" i="40" s="1"/>
  <c r="H29" i="37"/>
  <c r="G29" i="37" s="1"/>
  <c r="B48" i="18" l="1"/>
  <c r="E10" i="13" s="1"/>
  <c r="E6" i="21" s="1"/>
  <c r="H1" i="14"/>
  <c r="B4" i="34" s="1"/>
  <c r="AB54" i="34" s="1"/>
  <c r="B60" i="18"/>
  <c r="B57" i="18"/>
  <c r="B58" i="18"/>
  <c r="B51" i="18"/>
  <c r="D10" i="13" s="1"/>
  <c r="D6" i="21" s="1"/>
  <c r="B56" i="18"/>
  <c r="B53" i="18"/>
  <c r="B52" i="18"/>
  <c r="B59" i="18"/>
  <c r="B55" i="18"/>
  <c r="B49" i="18"/>
  <c r="F10" i="13" s="1"/>
  <c r="F6" i="21" s="1"/>
  <c r="B54" i="18"/>
  <c r="P9" i="37"/>
  <c r="P8" i="37"/>
  <c r="D1" i="14"/>
  <c r="B4" i="18" s="1"/>
  <c r="AB54" i="18" s="1"/>
  <c r="AD54" i="18" s="1"/>
  <c r="V12" i="38"/>
  <c r="P4" i="37"/>
  <c r="H12" i="41" a="1"/>
  <c r="H12" i="41" s="1"/>
  <c r="AB54" i="35"/>
  <c r="AE54" i="35" s="1"/>
  <c r="AI54" i="35" s="1"/>
  <c r="O12" i="41" a="1"/>
  <c r="O12" i="41" s="1"/>
  <c r="I12" i="41" a="1"/>
  <c r="I12" i="41" s="1"/>
  <c r="J12" i="41" a="1"/>
  <c r="J12" i="41" s="1"/>
  <c r="N12" i="41" a="1"/>
  <c r="N12" i="41" s="1"/>
  <c r="Z8" i="38"/>
  <c r="L12" i="41" a="1"/>
  <c r="L12" i="41" s="1"/>
  <c r="P7" i="37"/>
  <c r="F31" i="18"/>
  <c r="H31" i="18" s="1"/>
  <c r="N7" i="37"/>
  <c r="O7" i="37" s="1"/>
  <c r="F3" i="18"/>
  <c r="Y3" i="14" s="1"/>
  <c r="M12" i="38"/>
  <c r="F41" i="18"/>
  <c r="H41" i="18" s="1"/>
  <c r="N12" i="38"/>
  <c r="J8" i="38"/>
  <c r="V8" i="38" s="1"/>
  <c r="X8" i="38" s="1"/>
  <c r="N4" i="41" a="1"/>
  <c r="N4" i="41" s="1"/>
  <c r="K8" i="38"/>
  <c r="L4" i="41" a="1"/>
  <c r="L4" i="41" s="1"/>
  <c r="O4" i="41" a="1"/>
  <c r="O4" i="41" s="1"/>
  <c r="F42" i="18"/>
  <c r="I42" i="18" s="1"/>
  <c r="K4" i="41" a="1"/>
  <c r="K4" i="41" s="1"/>
  <c r="L29" i="38"/>
  <c r="F22" i="18"/>
  <c r="H22" i="18" s="1"/>
  <c r="H4" i="41" a="1"/>
  <c r="H4" i="41" s="1"/>
  <c r="J29" i="38"/>
  <c r="X29" i="38"/>
  <c r="Y29" i="38"/>
  <c r="M29" i="38"/>
  <c r="K29" i="38"/>
  <c r="W29" i="38"/>
  <c r="I4" i="41" a="1"/>
  <c r="I4" i="41" s="1"/>
  <c r="M8" i="38"/>
  <c r="N29" i="38"/>
  <c r="M4" i="41" a="1"/>
  <c r="M4" i="41" s="1"/>
  <c r="L8" i="38"/>
  <c r="Y8" i="38" s="1"/>
  <c r="V29" i="38"/>
  <c r="F20" i="35"/>
  <c r="AA20" i="14" s="1"/>
  <c r="F23" i="34"/>
  <c r="Z23" i="14" s="1"/>
  <c r="W12" i="38"/>
  <c r="F4" i="35"/>
  <c r="AA4" i="14" s="1"/>
  <c r="F28" i="34"/>
  <c r="H28" i="34" s="1"/>
  <c r="Y28" i="34" s="1"/>
  <c r="J12" i="38"/>
  <c r="Z12" i="38"/>
  <c r="W8" i="38"/>
  <c r="X12" i="38"/>
  <c r="L15" i="38"/>
  <c r="Y12" i="38"/>
  <c r="Y15" i="38"/>
  <c r="K12" i="38"/>
  <c r="N15" i="38"/>
  <c r="K12" i="41" a="1"/>
  <c r="K12" i="41" s="1"/>
  <c r="M15" i="38"/>
  <c r="W15" i="38"/>
  <c r="Z15" i="38"/>
  <c r="V15" i="38"/>
  <c r="F10" i="35"/>
  <c r="H10" i="35" s="1"/>
  <c r="F27" i="18"/>
  <c r="Y27" i="14" s="1"/>
  <c r="F44" i="18"/>
  <c r="I44" i="18" s="1"/>
  <c r="N9" i="37"/>
  <c r="J15" i="38"/>
  <c r="F29" i="18"/>
  <c r="H29" i="18" s="1"/>
  <c r="F23" i="18"/>
  <c r="H23" i="18" s="1"/>
  <c r="F24" i="35"/>
  <c r="H24" i="35" s="1"/>
  <c r="K15" i="38"/>
  <c r="F32" i="18"/>
  <c r="Y32" i="14" s="1"/>
  <c r="F3" i="35"/>
  <c r="H3" i="35" s="1"/>
  <c r="N4" i="37"/>
  <c r="F7" i="18"/>
  <c r="I7" i="18" s="1"/>
  <c r="F35" i="18"/>
  <c r="H35" i="18" s="1"/>
  <c r="F4" i="18"/>
  <c r="H4" i="18" s="1"/>
  <c r="F50" i="35"/>
  <c r="H50" i="35" s="1"/>
  <c r="F9" i="34"/>
  <c r="I9" i="34" s="1"/>
  <c r="F40" i="34"/>
  <c r="Z40" i="14" s="1"/>
  <c r="F25" i="34"/>
  <c r="Z25" i="14" s="1"/>
  <c r="F38" i="18"/>
  <c r="Y38" i="14" s="1"/>
  <c r="F15" i="18"/>
  <c r="Y15" i="14" s="1"/>
  <c r="F28" i="18"/>
  <c r="H28" i="18" s="1"/>
  <c r="F27" i="35"/>
  <c r="I27" i="35" s="1"/>
  <c r="F45" i="34"/>
  <c r="H45" i="34" s="1"/>
  <c r="F16" i="34"/>
  <c r="Z16" i="14" s="1"/>
  <c r="F3" i="34"/>
  <c r="F19" i="18"/>
  <c r="I19" i="18" s="1"/>
  <c r="F18" i="18"/>
  <c r="Y18" i="14" s="1"/>
  <c r="F39" i="18"/>
  <c r="H39" i="18" s="1"/>
  <c r="F46" i="35"/>
  <c r="I46" i="35" s="1"/>
  <c r="F37" i="34"/>
  <c r="I37" i="34" s="1"/>
  <c r="F52" i="34"/>
  <c r="Z52" i="14" s="1"/>
  <c r="F44" i="34"/>
  <c r="Z44" i="14" s="1"/>
  <c r="F45" i="18"/>
  <c r="Y45" i="14" s="1"/>
  <c r="F10" i="18"/>
  <c r="H10" i="18" s="1"/>
  <c r="Y10" i="18" s="1"/>
  <c r="F25" i="18"/>
  <c r="Y25" i="14" s="1"/>
  <c r="F19" i="35"/>
  <c r="AA19" i="14" s="1"/>
  <c r="F8" i="34"/>
  <c r="H8" i="34" s="1"/>
  <c r="F50" i="34"/>
  <c r="F29" i="34"/>
  <c r="Z29" i="14" s="1"/>
  <c r="F46" i="18"/>
  <c r="I46" i="18" s="1"/>
  <c r="F9" i="18"/>
  <c r="Y9" i="14" s="1"/>
  <c r="F13" i="18"/>
  <c r="I13" i="18" s="1"/>
  <c r="F53" i="18"/>
  <c r="H53" i="18" s="1"/>
  <c r="F5" i="35"/>
  <c r="AA5" i="14" s="1"/>
  <c r="F5" i="34"/>
  <c r="H5" i="34" s="1"/>
  <c r="F38" i="34"/>
  <c r="H38" i="34" s="1"/>
  <c r="F6" i="34"/>
  <c r="I6" i="34" s="1"/>
  <c r="F24" i="18"/>
  <c r="H24" i="18" s="1"/>
  <c r="F52" i="18"/>
  <c r="I52" i="18" s="1"/>
  <c r="F5" i="18"/>
  <c r="I5" i="18" s="1"/>
  <c r="F30" i="18"/>
  <c r="H30" i="18" s="1"/>
  <c r="F53" i="35"/>
  <c r="AA53" i="14" s="1"/>
  <c r="F4" i="34"/>
  <c r="I4" i="34" s="1"/>
  <c r="F41" i="34"/>
  <c r="I41" i="34" s="1"/>
  <c r="F11" i="34"/>
  <c r="Z11" i="14" s="1"/>
  <c r="F21" i="18"/>
  <c r="H21" i="18" s="1"/>
  <c r="Y21" i="18" s="1"/>
  <c r="F47" i="18"/>
  <c r="Y47" i="14" s="1"/>
  <c r="F37" i="18"/>
  <c r="I37" i="18" s="1"/>
  <c r="F40" i="18"/>
  <c r="Y40" i="14" s="1"/>
  <c r="F49" i="35"/>
  <c r="H49" i="35" s="1"/>
  <c r="F24" i="34"/>
  <c r="H24" i="34" s="1"/>
  <c r="F39" i="34"/>
  <c r="I39" i="34" s="1"/>
  <c r="F32" i="34"/>
  <c r="H32" i="34" s="1"/>
  <c r="Y32" i="34" s="1"/>
  <c r="F47" i="34"/>
  <c r="H47" i="34" s="1"/>
  <c r="F27" i="34"/>
  <c r="F46" i="34"/>
  <c r="Z46" i="14" s="1"/>
  <c r="F14" i="18"/>
  <c r="Y14" i="14" s="1"/>
  <c r="F8" i="18"/>
  <c r="F43" i="18"/>
  <c r="Y43" i="14" s="1"/>
  <c r="AO5" i="14"/>
  <c r="F51" i="35"/>
  <c r="H51" i="35" s="1"/>
  <c r="Y51" i="35" s="1"/>
  <c r="V51" i="35" s="1"/>
  <c r="Z51" i="35" s="1"/>
  <c r="F10" i="34"/>
  <c r="F14" i="34"/>
  <c r="Z14" i="14" s="1"/>
  <c r="F20" i="34"/>
  <c r="Z20" i="14" s="1"/>
  <c r="F35" i="34"/>
  <c r="H35" i="34" s="1"/>
  <c r="F51" i="18"/>
  <c r="H51" i="18" s="1"/>
  <c r="F20" i="18"/>
  <c r="I20" i="18" s="1"/>
  <c r="F6" i="18"/>
  <c r="H6" i="18" s="1"/>
  <c r="F15" i="34"/>
  <c r="I15" i="34" s="1"/>
  <c r="F49" i="34"/>
  <c r="H49" i="34" s="1"/>
  <c r="F42" i="34"/>
  <c r="Z42" i="14" s="1"/>
  <c r="F16" i="18"/>
  <c r="Y16" i="14" s="1"/>
  <c r="F33" i="18"/>
  <c r="H33" i="18" s="1"/>
  <c r="F49" i="18"/>
  <c r="Y49" i="14" s="1"/>
  <c r="F41" i="35"/>
  <c r="AA41" i="14" s="1"/>
  <c r="F17" i="34"/>
  <c r="I17" i="34" s="1"/>
  <c r="F7" i="34"/>
  <c r="Z7" i="14" s="1"/>
  <c r="F26" i="34"/>
  <c r="H26" i="34" s="1"/>
  <c r="F26" i="18"/>
  <c r="I26" i="18" s="1"/>
  <c r="F34" i="18"/>
  <c r="Y34" i="14" s="1"/>
  <c r="F48" i="18"/>
  <c r="Y48" i="14" s="1"/>
  <c r="F12" i="35"/>
  <c r="AA12" i="14" s="1"/>
  <c r="F30" i="34"/>
  <c r="H30" i="34" s="1"/>
  <c r="F21" i="34"/>
  <c r="H21" i="34" s="1"/>
  <c r="Y21" i="34" s="1"/>
  <c r="F48" i="34"/>
  <c r="I48" i="34" s="1"/>
  <c r="J612" i="40"/>
  <c r="J580" i="40"/>
  <c r="L27" i="37"/>
  <c r="E27" i="37" s="1"/>
  <c r="M27" i="37" s="1"/>
  <c r="P27" i="37" s="1"/>
  <c r="J462" i="40"/>
  <c r="J502" i="40"/>
  <c r="J131" i="40"/>
  <c r="J119" i="40"/>
  <c r="J391" i="40"/>
  <c r="J366" i="40"/>
  <c r="J49" i="40"/>
  <c r="J596" i="40"/>
  <c r="J581" i="40"/>
  <c r="J588" i="40"/>
  <c r="J480" i="40"/>
  <c r="J498" i="40"/>
  <c r="J473" i="40"/>
  <c r="J130" i="40"/>
  <c r="J146" i="40"/>
  <c r="J379" i="40"/>
  <c r="J370" i="40"/>
  <c r="L10" i="37"/>
  <c r="E10" i="37" s="1"/>
  <c r="M10" i="37" s="1"/>
  <c r="P10" i="37" s="1"/>
  <c r="J420" i="40"/>
  <c r="J515" i="40"/>
  <c r="Z31" i="38"/>
  <c r="L31" i="38"/>
  <c r="J31" i="38"/>
  <c r="Y31" i="38"/>
  <c r="N31" i="38"/>
  <c r="M31" i="38"/>
  <c r="K31" i="38"/>
  <c r="W31" i="38"/>
  <c r="V31" i="38"/>
  <c r="X31" i="38"/>
  <c r="L25" i="37"/>
  <c r="E25" i="37" s="1"/>
  <c r="M25" i="37" s="1"/>
  <c r="P25" i="37" s="1"/>
  <c r="O5" i="41" a="1"/>
  <c r="O5" i="41" s="1"/>
  <c r="J5" i="41" a="1"/>
  <c r="J5" i="41" s="1"/>
  <c r="K5" i="41" a="1"/>
  <c r="K5" i="41" s="1"/>
  <c r="I5" i="41" a="1"/>
  <c r="I5" i="41" s="1"/>
  <c r="N5" i="41" a="1"/>
  <c r="N5" i="41" s="1"/>
  <c r="H5" i="41" a="1"/>
  <c r="H5" i="41" s="1"/>
  <c r="M5" i="41" a="1"/>
  <c r="M5" i="41" s="1"/>
  <c r="L5" i="41" a="1"/>
  <c r="L5" i="41" s="1"/>
  <c r="L15" i="41" a="1"/>
  <c r="L15" i="41" s="1"/>
  <c r="J15" i="41" a="1"/>
  <c r="J15" i="41" s="1"/>
  <c r="O15" i="41" a="1"/>
  <c r="O15" i="41" s="1"/>
  <c r="M15" i="41" a="1"/>
  <c r="M15" i="41" s="1"/>
  <c r="H15" i="41" a="1"/>
  <c r="H15" i="41" s="1"/>
  <c r="N15" i="41" a="1"/>
  <c r="N15" i="41" s="1"/>
  <c r="I15" i="41" a="1"/>
  <c r="I15" i="41" s="1"/>
  <c r="K15" i="41" a="1"/>
  <c r="K15" i="41" s="1"/>
  <c r="H6" i="41" a="1"/>
  <c r="H6" i="41" s="1"/>
  <c r="K6" i="41" a="1"/>
  <c r="K6" i="41" s="1"/>
  <c r="J6" i="41" a="1"/>
  <c r="J6" i="41" s="1"/>
  <c r="O6" i="41" a="1"/>
  <c r="O6" i="41" s="1"/>
  <c r="N6" i="41" a="1"/>
  <c r="N6" i="41" s="1"/>
  <c r="M6" i="41" a="1"/>
  <c r="M6" i="41" s="1"/>
  <c r="L6" i="41" a="1"/>
  <c r="L6" i="41" s="1"/>
  <c r="I6" i="41" a="1"/>
  <c r="I6" i="41" s="1"/>
  <c r="F52" i="35"/>
  <c r="F13" i="35"/>
  <c r="F18" i="35"/>
  <c r="F22" i="35"/>
  <c r="J25" i="38"/>
  <c r="X25" i="38"/>
  <c r="Z25" i="38"/>
  <c r="N25" i="38"/>
  <c r="K25" i="38"/>
  <c r="W25" i="38"/>
  <c r="M25" i="38"/>
  <c r="V25" i="38"/>
  <c r="Y25" i="38"/>
  <c r="L25" i="38"/>
  <c r="O18" i="41" a="1"/>
  <c r="O18" i="41" s="1"/>
  <c r="K18" i="41" a="1"/>
  <c r="K18" i="41" s="1"/>
  <c r="I18" i="41" a="1"/>
  <c r="I18" i="41" s="1"/>
  <c r="H18" i="41" a="1"/>
  <c r="H18" i="41" s="1"/>
  <c r="N18" i="41" a="1"/>
  <c r="N18" i="41" s="1"/>
  <c r="L18" i="41" a="1"/>
  <c r="L18" i="41" s="1"/>
  <c r="M18" i="41" a="1"/>
  <c r="M18" i="41" s="1"/>
  <c r="J18" i="41" a="1"/>
  <c r="J18" i="41" s="1"/>
  <c r="M10" i="41" a="1"/>
  <c r="M10" i="41" s="1"/>
  <c r="I10" i="41" a="1"/>
  <c r="I10" i="41" s="1"/>
  <c r="J10" i="41" a="1"/>
  <c r="J10" i="41" s="1"/>
  <c r="K10" i="41" a="1"/>
  <c r="K10" i="41" s="1"/>
  <c r="N10" i="41" a="1"/>
  <c r="N10" i="41" s="1"/>
  <c r="H10" i="41" a="1"/>
  <c r="H10" i="41" s="1"/>
  <c r="L10" i="41" a="1"/>
  <c r="L10" i="41" s="1"/>
  <c r="O10" i="41" a="1"/>
  <c r="O10" i="41" s="1"/>
  <c r="J22" i="38"/>
  <c r="V22" i="38"/>
  <c r="X22" i="38"/>
  <c r="L22" i="38"/>
  <c r="Y22" i="38"/>
  <c r="W22" i="38"/>
  <c r="M22" i="38"/>
  <c r="N22" i="38"/>
  <c r="K22" i="38"/>
  <c r="Z22" i="38"/>
  <c r="M16" i="41" a="1"/>
  <c r="M16" i="41" s="1"/>
  <c r="L16" i="41" a="1"/>
  <c r="L16" i="41" s="1"/>
  <c r="H16" i="41" a="1"/>
  <c r="H16" i="41" s="1"/>
  <c r="O16" i="41" a="1"/>
  <c r="O16" i="41" s="1"/>
  <c r="J16" i="41" a="1"/>
  <c r="J16" i="41" s="1"/>
  <c r="K16" i="41" a="1"/>
  <c r="K16" i="41" s="1"/>
  <c r="N16" i="41" a="1"/>
  <c r="N16" i="41" s="1"/>
  <c r="I16" i="41" a="1"/>
  <c r="I16" i="41" s="1"/>
  <c r="B60" i="34"/>
  <c r="B53" i="34"/>
  <c r="B59" i="34"/>
  <c r="B51" i="34"/>
  <c r="I10" i="13" s="1"/>
  <c r="I6" i="21" s="1"/>
  <c r="B55" i="34"/>
  <c r="B49" i="34"/>
  <c r="K10" i="13" s="1"/>
  <c r="K6" i="21" s="1"/>
  <c r="B58" i="34"/>
  <c r="B50" i="34"/>
  <c r="H10" i="13" s="1"/>
  <c r="H6" i="21" s="1"/>
  <c r="B54" i="34"/>
  <c r="B52" i="34"/>
  <c r="B48" i="34"/>
  <c r="J10" i="13" s="1"/>
  <c r="J6" i="21" s="1"/>
  <c r="B56" i="34"/>
  <c r="B57" i="34"/>
  <c r="AH18" i="14"/>
  <c r="K25" i="41" a="1"/>
  <c r="K25" i="41" s="1"/>
  <c r="M25" i="41" a="1"/>
  <c r="M25" i="41" s="1"/>
  <c r="H25" i="41" a="1"/>
  <c r="H25" i="41" s="1"/>
  <c r="N25" i="41" a="1"/>
  <c r="N25" i="41" s="1"/>
  <c r="I25" i="41" a="1"/>
  <c r="I25" i="41" s="1"/>
  <c r="O25" i="41" a="1"/>
  <c r="O25" i="41" s="1"/>
  <c r="J25" i="41" a="1"/>
  <c r="J25" i="41" s="1"/>
  <c r="L25" i="41" a="1"/>
  <c r="L25" i="41" s="1"/>
  <c r="AQ48" i="14"/>
  <c r="AO48" i="14"/>
  <c r="BG48" i="14"/>
  <c r="BF48" i="14"/>
  <c r="BE48" i="14"/>
  <c r="BA48" i="14"/>
  <c r="BP48" i="14"/>
  <c r="AX48" i="14"/>
  <c r="BU48" i="14"/>
  <c r="BH48" i="14"/>
  <c r="BL48" i="14"/>
  <c r="BX48" i="14"/>
  <c r="BI48" i="14"/>
  <c r="BR48" i="14"/>
  <c r="AZ48" i="14"/>
  <c r="BM48" i="14"/>
  <c r="BY48" i="14"/>
  <c r="AV48" i="14"/>
  <c r="BB48" i="14"/>
  <c r="AR48" i="14"/>
  <c r="BT48" i="14"/>
  <c r="BN48" i="14"/>
  <c r="BQ48" i="14"/>
  <c r="AS48" i="14"/>
  <c r="BC48" i="14"/>
  <c r="AY48" i="14"/>
  <c r="BV48" i="14"/>
  <c r="AU48" i="14"/>
  <c r="AT48" i="14"/>
  <c r="AP48" i="14"/>
  <c r="AW48" i="14"/>
  <c r="BS48" i="14"/>
  <c r="BD48" i="14"/>
  <c r="BO48" i="14"/>
  <c r="BW48" i="14"/>
  <c r="BK48" i="14"/>
  <c r="BJ48" i="14"/>
  <c r="L7" i="41" a="1"/>
  <c r="L7" i="41" s="1"/>
  <c r="N7" i="41" a="1"/>
  <c r="N7" i="41" s="1"/>
  <c r="I7" i="41" a="1"/>
  <c r="I7" i="41" s="1"/>
  <c r="M7" i="41" a="1"/>
  <c r="M7" i="41" s="1"/>
  <c r="O7" i="41" a="1"/>
  <c r="O7" i="41" s="1"/>
  <c r="J7" i="41" a="1"/>
  <c r="J7" i="41" s="1"/>
  <c r="K7" i="41" a="1"/>
  <c r="K7" i="41" s="1"/>
  <c r="H7" i="41" a="1"/>
  <c r="H7" i="41" s="1"/>
  <c r="O13" i="41" a="1"/>
  <c r="O13" i="41" s="1"/>
  <c r="I13" i="41" a="1"/>
  <c r="I13" i="41" s="1"/>
  <c r="L13" i="41" a="1"/>
  <c r="L13" i="41" s="1"/>
  <c r="J13" i="41" a="1"/>
  <c r="J13" i="41" s="1"/>
  <c r="K13" i="41" a="1"/>
  <c r="K13" i="41" s="1"/>
  <c r="N13" i="41" a="1"/>
  <c r="N13" i="41" s="1"/>
  <c r="M13" i="41" a="1"/>
  <c r="M13" i="41" s="1"/>
  <c r="H13" i="41" a="1"/>
  <c r="H13" i="41" s="1"/>
  <c r="L16" i="38"/>
  <c r="W16" i="38"/>
  <c r="N16" i="38"/>
  <c r="M16" i="38"/>
  <c r="J16" i="38"/>
  <c r="K16" i="38"/>
  <c r="X16" i="38"/>
  <c r="V16" i="38"/>
  <c r="Y16" i="38"/>
  <c r="Z16" i="38"/>
  <c r="M7" i="38"/>
  <c r="K7" i="38"/>
  <c r="N7" i="38"/>
  <c r="L7" i="38"/>
  <c r="Y7" i="38" s="1"/>
  <c r="J7" i="38"/>
  <c r="V7" i="38" s="1"/>
  <c r="X7" i="38" s="1"/>
  <c r="Z7" i="38" s="1"/>
  <c r="W7" i="38"/>
  <c r="L30" i="37"/>
  <c r="E30" i="37" s="1"/>
  <c r="M30" i="37" s="1"/>
  <c r="P30" i="37" s="1"/>
  <c r="I48" i="35"/>
  <c r="AA48" i="14"/>
  <c r="Y19" i="38"/>
  <c r="V19" i="38"/>
  <c r="L19" i="38"/>
  <c r="Z19" i="38"/>
  <c r="X19" i="38"/>
  <c r="J19" i="38"/>
  <c r="M19" i="38"/>
  <c r="W19" i="38"/>
  <c r="N19" i="38"/>
  <c r="K19" i="38"/>
  <c r="L14" i="38"/>
  <c r="W14" i="38"/>
  <c r="J14" i="38"/>
  <c r="M14" i="38"/>
  <c r="K14" i="38"/>
  <c r="Z14" i="38"/>
  <c r="V14" i="38"/>
  <c r="Y14" i="38"/>
  <c r="X14" i="38"/>
  <c r="N14" i="38"/>
  <c r="L6" i="37"/>
  <c r="E6" i="37" s="1"/>
  <c r="M6" i="37" s="1"/>
  <c r="P6" i="37" s="1"/>
  <c r="F38" i="35"/>
  <c r="F25" i="35"/>
  <c r="F37" i="35"/>
  <c r="F28" i="35"/>
  <c r="H36" i="18"/>
  <c r="Y36" i="18" s="1"/>
  <c r="Y36" i="14"/>
  <c r="Z11" i="38"/>
  <c r="J11" i="38"/>
  <c r="M11" i="38"/>
  <c r="Y11" i="38"/>
  <c r="K11" i="38"/>
  <c r="X11" i="38"/>
  <c r="L11" i="38"/>
  <c r="W11" i="38"/>
  <c r="N11" i="38"/>
  <c r="V11" i="38"/>
  <c r="I8" i="41" a="1"/>
  <c r="I8" i="41" s="1"/>
  <c r="O8" i="41" a="1"/>
  <c r="O8" i="41" s="1"/>
  <c r="M8" i="41" a="1"/>
  <c r="M8" i="41" s="1"/>
  <c r="N8" i="41" a="1"/>
  <c r="N8" i="41" s="1"/>
  <c r="K8" i="41" a="1"/>
  <c r="K8" i="41" s="1"/>
  <c r="H8" i="41" a="1"/>
  <c r="H8" i="41" s="1"/>
  <c r="L8" i="41" a="1"/>
  <c r="L8" i="41" s="1"/>
  <c r="J8" i="41" a="1"/>
  <c r="J8" i="41" s="1"/>
  <c r="X30" i="38"/>
  <c r="N30" i="38"/>
  <c r="J30" i="38"/>
  <c r="L30" i="38"/>
  <c r="Z30" i="38"/>
  <c r="Y30" i="38"/>
  <c r="W30" i="38"/>
  <c r="M30" i="38"/>
  <c r="K30" i="38"/>
  <c r="V30" i="38"/>
  <c r="M10" i="38"/>
  <c r="V10" i="38"/>
  <c r="Z10" i="38"/>
  <c r="K10" i="38"/>
  <c r="N10" i="38"/>
  <c r="X10" i="38"/>
  <c r="W10" i="38"/>
  <c r="J10" i="38"/>
  <c r="Y10" i="38"/>
  <c r="L10" i="38"/>
  <c r="Y24" i="38"/>
  <c r="N24" i="38"/>
  <c r="J24" i="38"/>
  <c r="L24" i="38"/>
  <c r="W24" i="38"/>
  <c r="V24" i="38"/>
  <c r="X24" i="38"/>
  <c r="K24" i="38"/>
  <c r="M24" i="38"/>
  <c r="Z24" i="38"/>
  <c r="K9" i="41" a="1"/>
  <c r="K9" i="41" s="1"/>
  <c r="I9" i="41" a="1"/>
  <c r="I9" i="41" s="1"/>
  <c r="L9" i="41" a="1"/>
  <c r="L9" i="41" s="1"/>
  <c r="N9" i="41" a="1"/>
  <c r="N9" i="41" s="1"/>
  <c r="O9" i="41" a="1"/>
  <c r="O9" i="41" s="1"/>
  <c r="M9" i="41" a="1"/>
  <c r="M9" i="41" s="1"/>
  <c r="H9" i="41" a="1"/>
  <c r="H9" i="41" s="1"/>
  <c r="J9" i="41" a="1"/>
  <c r="J9" i="41" s="1"/>
  <c r="L16" i="37"/>
  <c r="E16" i="37" s="1"/>
  <c r="M16" i="37" s="1"/>
  <c r="P16" i="37" s="1"/>
  <c r="L34" i="38"/>
  <c r="K34" i="38"/>
  <c r="N34" i="38"/>
  <c r="V34" i="38"/>
  <c r="Y34" i="38"/>
  <c r="J34" i="38"/>
  <c r="Z34" i="38"/>
  <c r="W34" i="38"/>
  <c r="X34" i="38"/>
  <c r="M34" i="38"/>
  <c r="Z20" i="38"/>
  <c r="M20" i="38"/>
  <c r="X20" i="38"/>
  <c r="Y20" i="38"/>
  <c r="L20" i="38"/>
  <c r="J20" i="38"/>
  <c r="K20" i="38"/>
  <c r="N20" i="38"/>
  <c r="W20" i="38"/>
  <c r="V20" i="38"/>
  <c r="F40" i="35"/>
  <c r="F30" i="35"/>
  <c r="F15" i="35"/>
  <c r="F16" i="35"/>
  <c r="AP5" i="14"/>
  <c r="N18" i="38"/>
  <c r="L18" i="38"/>
  <c r="V18" i="38"/>
  <c r="Z18" i="38"/>
  <c r="Y18" i="38"/>
  <c r="J18" i="38"/>
  <c r="K18" i="38"/>
  <c r="W18" i="38"/>
  <c r="M18" i="38"/>
  <c r="X18" i="38"/>
  <c r="Y23" i="38"/>
  <c r="Z23" i="38"/>
  <c r="K23" i="38"/>
  <c r="M23" i="38"/>
  <c r="X23" i="38"/>
  <c r="V23" i="38"/>
  <c r="N23" i="38"/>
  <c r="W23" i="38"/>
  <c r="J23" i="38"/>
  <c r="L23" i="38"/>
  <c r="J17" i="41" a="1"/>
  <c r="J17" i="41" s="1"/>
  <c r="O17" i="41" a="1"/>
  <c r="O17" i="41" s="1"/>
  <c r="I17" i="41" a="1"/>
  <c r="I17" i="41" s="1"/>
  <c r="H17" i="41" a="1"/>
  <c r="H17" i="41" s="1"/>
  <c r="L17" i="41" a="1"/>
  <c r="L17" i="41" s="1"/>
  <c r="K17" i="41" a="1"/>
  <c r="K17" i="41" s="1"/>
  <c r="M17" i="41" a="1"/>
  <c r="M17" i="41" s="1"/>
  <c r="N17" i="41" a="1"/>
  <c r="N17" i="41" s="1"/>
  <c r="X13" i="38"/>
  <c r="W13" i="38"/>
  <c r="N13" i="38"/>
  <c r="J13" i="38"/>
  <c r="Y13" i="38"/>
  <c r="K13" i="38"/>
  <c r="Z13" i="38"/>
  <c r="L13" i="38"/>
  <c r="M13" i="38"/>
  <c r="V13" i="38"/>
  <c r="L32" i="38"/>
  <c r="M32" i="38"/>
  <c r="X32" i="38"/>
  <c r="J32" i="38"/>
  <c r="Z32" i="38"/>
  <c r="W32" i="38"/>
  <c r="Y32" i="38"/>
  <c r="K32" i="38"/>
  <c r="V32" i="38"/>
  <c r="N32" i="38"/>
  <c r="L23" i="37"/>
  <c r="E23" i="37" s="1"/>
  <c r="M23" i="37" s="1"/>
  <c r="P23" i="37" s="1"/>
  <c r="H48" i="35"/>
  <c r="L32" i="37"/>
  <c r="E32" i="37" s="1"/>
  <c r="M32" i="37" s="1"/>
  <c r="P32" i="37" s="1"/>
  <c r="L31" i="37"/>
  <c r="E31" i="37" s="1"/>
  <c r="M31" i="37" s="1"/>
  <c r="P31" i="37" s="1"/>
  <c r="K28" i="41" a="1"/>
  <c r="K28" i="41" s="1"/>
  <c r="H28" i="41" a="1"/>
  <c r="H28" i="41" s="1"/>
  <c r="J28" i="41" a="1"/>
  <c r="J28" i="41" s="1"/>
  <c r="M28" i="41" a="1"/>
  <c r="M28" i="41" s="1"/>
  <c r="O28" i="41" a="1"/>
  <c r="O28" i="41" s="1"/>
  <c r="L28" i="41" a="1"/>
  <c r="L28" i="41" s="1"/>
  <c r="N28" i="41" a="1"/>
  <c r="N28" i="41" s="1"/>
  <c r="I28" i="41" a="1"/>
  <c r="I28" i="41" s="1"/>
  <c r="F44" i="35"/>
  <c r="F21" i="35"/>
  <c r="F39" i="35"/>
  <c r="F29" i="35"/>
  <c r="J11" i="41" a="1"/>
  <c r="J11" i="41" s="1"/>
  <c r="K11" i="41" a="1"/>
  <c r="K11" i="41" s="1"/>
  <c r="M11" i="41" a="1"/>
  <c r="M11" i="41" s="1"/>
  <c r="O11" i="41" a="1"/>
  <c r="O11" i="41" s="1"/>
  <c r="H11" i="41" a="1"/>
  <c r="H11" i="41" s="1"/>
  <c r="I11" i="41" a="1"/>
  <c r="I11" i="41" s="1"/>
  <c r="N11" i="41" a="1"/>
  <c r="N11" i="41" s="1"/>
  <c r="L11" i="41" a="1"/>
  <c r="L11" i="41" s="1"/>
  <c r="L15" i="37"/>
  <c r="E15" i="37" s="1"/>
  <c r="M15" i="37" s="1"/>
  <c r="P15" i="37" s="1"/>
  <c r="O19" i="41" a="1"/>
  <c r="O19" i="41" s="1"/>
  <c r="N19" i="41" a="1"/>
  <c r="N19" i="41" s="1"/>
  <c r="I19" i="41" a="1"/>
  <c r="I19" i="41" s="1"/>
  <c r="M19" i="41" a="1"/>
  <c r="M19" i="41" s="1"/>
  <c r="J19" i="41" a="1"/>
  <c r="J19" i="41" s="1"/>
  <c r="K19" i="41" a="1"/>
  <c r="K19" i="41" s="1"/>
  <c r="H19" i="41" a="1"/>
  <c r="H19" i="41" s="1"/>
  <c r="L19" i="41" a="1"/>
  <c r="L19" i="41" s="1"/>
  <c r="X26" i="38"/>
  <c r="W26" i="38"/>
  <c r="Y26" i="38"/>
  <c r="K26" i="38"/>
  <c r="M26" i="38"/>
  <c r="V26" i="38"/>
  <c r="Z26" i="38"/>
  <c r="L26" i="38"/>
  <c r="J26" i="38"/>
  <c r="N26" i="38"/>
  <c r="L24" i="37"/>
  <c r="E24" i="37" s="1"/>
  <c r="M24" i="37" s="1"/>
  <c r="P24" i="37" s="1"/>
  <c r="W9" i="38"/>
  <c r="L9" i="38"/>
  <c r="K9" i="38"/>
  <c r="N9" i="38"/>
  <c r="Y9" i="38"/>
  <c r="Z9" i="38"/>
  <c r="V9" i="38"/>
  <c r="J9" i="38"/>
  <c r="X9" i="38"/>
  <c r="M9" i="38"/>
  <c r="M21" i="38"/>
  <c r="Y21" i="38"/>
  <c r="V21" i="38"/>
  <c r="J21" i="38"/>
  <c r="W21" i="38"/>
  <c r="Z21" i="38"/>
  <c r="X21" i="38"/>
  <c r="L21" i="38"/>
  <c r="K21" i="38"/>
  <c r="N21" i="38"/>
  <c r="F11" i="18"/>
  <c r="F17" i="18"/>
  <c r="F12" i="18"/>
  <c r="F50" i="18"/>
  <c r="L26" i="37"/>
  <c r="E26" i="37" s="1"/>
  <c r="M26" i="37" s="1"/>
  <c r="P26" i="37" s="1"/>
  <c r="F23" i="35"/>
  <c r="F47" i="35"/>
  <c r="F42" i="35"/>
  <c r="F6" i="35"/>
  <c r="J17" i="38"/>
  <c r="N17" i="38"/>
  <c r="W17" i="38"/>
  <c r="V17" i="38"/>
  <c r="Y17" i="38"/>
  <c r="Z17" i="38"/>
  <c r="K17" i="38"/>
  <c r="M17" i="38"/>
  <c r="X17" i="38"/>
  <c r="L17" i="38"/>
  <c r="L11" i="37"/>
  <c r="E11" i="37" s="1"/>
  <c r="M11" i="37" s="1"/>
  <c r="P11" i="37" s="1"/>
  <c r="L14" i="37"/>
  <c r="E14" i="37" s="1"/>
  <c r="M14" i="37" s="1"/>
  <c r="P14" i="37" s="1"/>
  <c r="X35" i="38"/>
  <c r="Y35" i="38"/>
  <c r="N35" i="38"/>
  <c r="L35" i="38"/>
  <c r="K35" i="38"/>
  <c r="M35" i="38"/>
  <c r="W35" i="38"/>
  <c r="J35" i="38"/>
  <c r="Z35" i="38"/>
  <c r="V35" i="38"/>
  <c r="L17" i="37"/>
  <c r="E17" i="37" s="1"/>
  <c r="M17" i="37" s="1"/>
  <c r="P17" i="37" s="1"/>
  <c r="J28" i="38"/>
  <c r="X28" i="38"/>
  <c r="L28" i="38"/>
  <c r="Y28" i="38"/>
  <c r="N28" i="38"/>
  <c r="M28" i="38"/>
  <c r="V28" i="38"/>
  <c r="K28" i="38"/>
  <c r="W28" i="38"/>
  <c r="Z28" i="38"/>
  <c r="I36" i="34"/>
  <c r="Z36" i="14"/>
  <c r="F12" i="34"/>
  <c r="F22" i="34"/>
  <c r="F43" i="34"/>
  <c r="L20" i="37"/>
  <c r="E20" i="37" s="1"/>
  <c r="M20" i="37" s="1"/>
  <c r="P20" i="37" s="1"/>
  <c r="L22" i="37"/>
  <c r="E22" i="37" s="1"/>
  <c r="M22" i="37" s="1"/>
  <c r="P22" i="37" s="1"/>
  <c r="F36" i="35"/>
  <c r="F31" i="35"/>
  <c r="F35" i="35"/>
  <c r="W27" i="38"/>
  <c r="V27" i="38"/>
  <c r="Z27" i="38"/>
  <c r="Y27" i="38"/>
  <c r="K27" i="38"/>
  <c r="J27" i="38"/>
  <c r="L27" i="38"/>
  <c r="N27" i="38"/>
  <c r="M27" i="38"/>
  <c r="X27" i="38"/>
  <c r="L13" i="37"/>
  <c r="E13" i="37" s="1"/>
  <c r="M13" i="37" s="1"/>
  <c r="P13" i="37" s="1"/>
  <c r="AH17" i="14"/>
  <c r="B53" i="35"/>
  <c r="B60" i="35"/>
  <c r="B51" i="35"/>
  <c r="N10" i="13" s="1"/>
  <c r="N6" i="21" s="1"/>
  <c r="B52" i="35"/>
  <c r="B56" i="35"/>
  <c r="B59" i="35"/>
  <c r="B57" i="35"/>
  <c r="B55" i="35"/>
  <c r="B58" i="35"/>
  <c r="B49" i="35"/>
  <c r="P10" i="13" s="1"/>
  <c r="P6" i="21" s="1"/>
  <c r="AH19" i="14"/>
  <c r="B48" i="35"/>
  <c r="O10" i="13" s="1"/>
  <c r="O6" i="21" s="1"/>
  <c r="B50" i="35"/>
  <c r="M10" i="13" s="1"/>
  <c r="M6" i="21" s="1"/>
  <c r="B54" i="35"/>
  <c r="L24" i="41" a="1"/>
  <c r="L24" i="41" s="1"/>
  <c r="I24" i="41" a="1"/>
  <c r="I24" i="41" s="1"/>
  <c r="H24" i="41" a="1"/>
  <c r="H24" i="41" s="1"/>
  <c r="M24" i="41" a="1"/>
  <c r="M24" i="41" s="1"/>
  <c r="O24" i="41" a="1"/>
  <c r="O24" i="41" s="1"/>
  <c r="N24" i="41" a="1"/>
  <c r="N24" i="41" s="1"/>
  <c r="J24" i="41" a="1"/>
  <c r="J24" i="41" s="1"/>
  <c r="K24" i="41" a="1"/>
  <c r="K24" i="41" s="1"/>
  <c r="L5" i="37"/>
  <c r="E5" i="37" s="1"/>
  <c r="M5" i="37" s="1"/>
  <c r="P5" i="37" s="1"/>
  <c r="Y36" i="34"/>
  <c r="L29" i="37"/>
  <c r="E29" i="37" s="1"/>
  <c r="M29" i="37" s="1"/>
  <c r="P29" i="37" s="1"/>
  <c r="N8" i="37"/>
  <c r="O8" i="37" s="1"/>
  <c r="F7" i="35"/>
  <c r="F14" i="35"/>
  <c r="F8" i="35"/>
  <c r="L14" i="41" a="1"/>
  <c r="L14" i="41" s="1"/>
  <c r="N14" i="41" a="1"/>
  <c r="N14" i="41" s="1"/>
  <c r="K14" i="41" a="1"/>
  <c r="K14" i="41" s="1"/>
  <c r="O14" i="41" a="1"/>
  <c r="O14" i="41" s="1"/>
  <c r="I14" i="41" a="1"/>
  <c r="I14" i="41" s="1"/>
  <c r="H14" i="41" a="1"/>
  <c r="H14" i="41" s="1"/>
  <c r="M14" i="41" a="1"/>
  <c r="M14" i="41" s="1"/>
  <c r="J14" i="41" a="1"/>
  <c r="J14" i="41" s="1"/>
  <c r="K6" i="38"/>
  <c r="W6" i="38"/>
  <c r="J6" i="38"/>
  <c r="V6" i="38" s="1"/>
  <c r="X6" i="38" s="1"/>
  <c r="Z6" i="38" s="1"/>
  <c r="N6" i="38"/>
  <c r="L6" i="38"/>
  <c r="Y6" i="38" s="1"/>
  <c r="F19" i="34"/>
  <c r="F13" i="34"/>
  <c r="F53" i="34"/>
  <c r="F33" i="34"/>
  <c r="L33" i="37"/>
  <c r="E33" i="37" s="1"/>
  <c r="M33" i="37" s="1"/>
  <c r="P33" i="37" s="1"/>
  <c r="O27" i="41" a="1"/>
  <c r="O27" i="41" s="1"/>
  <c r="K27" i="41" a="1"/>
  <c r="K27" i="41" s="1"/>
  <c r="L27" i="41" a="1"/>
  <c r="L27" i="41" s="1"/>
  <c r="H27" i="41" a="1"/>
  <c r="H27" i="41" s="1"/>
  <c r="N27" i="41" a="1"/>
  <c r="N27" i="41" s="1"/>
  <c r="I27" i="41" a="1"/>
  <c r="I27" i="41" s="1"/>
  <c r="M27" i="41" a="1"/>
  <c r="M27" i="41" s="1"/>
  <c r="J27" i="41" a="1"/>
  <c r="J27" i="41" s="1"/>
  <c r="F26" i="35"/>
  <c r="F43" i="35"/>
  <c r="F11" i="35"/>
  <c r="M18" i="37"/>
  <c r="P18" i="37" s="1"/>
  <c r="N18" i="37"/>
  <c r="O18" i="37" s="1"/>
  <c r="L21" i="37"/>
  <c r="E21" i="37" s="1"/>
  <c r="M21" i="37" s="1"/>
  <c r="P21" i="37" s="1"/>
  <c r="L28" i="37"/>
  <c r="E28" i="37" s="1"/>
  <c r="M28" i="37" s="1"/>
  <c r="P28" i="37" s="1"/>
  <c r="F34" i="35"/>
  <c r="F9" i="35"/>
  <c r="F32" i="35"/>
  <c r="J23" i="41" a="1"/>
  <c r="J23" i="41" s="1"/>
  <c r="M23" i="41" a="1"/>
  <c r="M23" i="41" s="1"/>
  <c r="N23" i="41" a="1"/>
  <c r="N23" i="41" s="1"/>
  <c r="L23" i="41" a="1"/>
  <c r="L23" i="41" s="1"/>
  <c r="I23" i="41" a="1"/>
  <c r="I23" i="41" s="1"/>
  <c r="O23" i="41" a="1"/>
  <c r="O23" i="41" s="1"/>
  <c r="H23" i="41" a="1"/>
  <c r="H23" i="41" s="1"/>
  <c r="K23" i="41" a="1"/>
  <c r="K23" i="41" s="1"/>
  <c r="L19" i="37"/>
  <c r="E19" i="37" s="1"/>
  <c r="M19" i="37" s="1"/>
  <c r="P19" i="37" s="1"/>
  <c r="N33" i="38"/>
  <c r="Z33" i="38"/>
  <c r="X33" i="38"/>
  <c r="V33" i="38"/>
  <c r="J33" i="38"/>
  <c r="W33" i="38"/>
  <c r="M33" i="38"/>
  <c r="Y33" i="38"/>
  <c r="K33" i="38"/>
  <c r="L33" i="38"/>
  <c r="F33" i="35"/>
  <c r="F17" i="35"/>
  <c r="F45" i="35"/>
  <c r="H26" i="41" a="1"/>
  <c r="H26" i="41" s="1"/>
  <c r="L26" i="41" a="1"/>
  <c r="L26" i="41" s="1"/>
  <c r="I26" i="41" a="1"/>
  <c r="I26" i="41" s="1"/>
  <c r="J26" i="41" a="1"/>
  <c r="J26" i="41" s="1"/>
  <c r="O26" i="41" a="1"/>
  <c r="O26" i="41" s="1"/>
  <c r="N26" i="41" a="1"/>
  <c r="N26" i="41" s="1"/>
  <c r="K26" i="41" a="1"/>
  <c r="K26" i="41" s="1"/>
  <c r="M26" i="41" a="1"/>
  <c r="M26" i="41" s="1"/>
  <c r="L12" i="37"/>
  <c r="E12" i="37" s="1"/>
  <c r="M12" i="37" s="1"/>
  <c r="P12" i="37" s="1"/>
  <c r="F31" i="34"/>
  <c r="F51" i="34"/>
  <c r="F34" i="34"/>
  <c r="F18" i="34"/>
  <c r="I36" i="18"/>
  <c r="V32" i="34" l="1"/>
  <c r="Z32" i="34" s="1"/>
  <c r="W32" i="34"/>
  <c r="V36" i="34"/>
  <c r="Z36" i="34" s="1"/>
  <c r="AB36" i="34" s="1"/>
  <c r="AD36" i="34" s="1"/>
  <c r="AC36" i="34" s="1"/>
  <c r="W36" i="34"/>
  <c r="V28" i="34"/>
  <c r="Z28" i="34" s="1"/>
  <c r="W28" i="34"/>
  <c r="V21" i="34"/>
  <c r="Z21" i="34" s="1"/>
  <c r="W21" i="34"/>
  <c r="AE54" i="34"/>
  <c r="AI54" i="34" s="1"/>
  <c r="AD54" i="34"/>
  <c r="AC54" i="34" s="1"/>
  <c r="AG54" i="34" s="1"/>
  <c r="AH54" i="34" s="1"/>
  <c r="AF54" i="34"/>
  <c r="AC54" i="18"/>
  <c r="AG54" i="18" s="1"/>
  <c r="AH54" i="18" s="1"/>
  <c r="AF54" i="18"/>
  <c r="AE54" i="18"/>
  <c r="AI54" i="18" s="1"/>
  <c r="V10" i="18"/>
  <c r="Z10" i="18" s="1"/>
  <c r="W10" i="18"/>
  <c r="V36" i="18"/>
  <c r="Z36" i="18" s="1"/>
  <c r="O36" i="18" s="1"/>
  <c r="W36" i="18"/>
  <c r="V21" i="18"/>
  <c r="Z21" i="18" s="1"/>
  <c r="W21" i="18"/>
  <c r="Y44" i="14"/>
  <c r="AF54" i="35"/>
  <c r="I47" i="18"/>
  <c r="Y52" i="14"/>
  <c r="Y4" i="18"/>
  <c r="I49" i="18"/>
  <c r="Y13" i="14"/>
  <c r="H44" i="18"/>
  <c r="Y44" i="18" s="1"/>
  <c r="I53" i="18"/>
  <c r="H37" i="18"/>
  <c r="Y37" i="18" s="1"/>
  <c r="H47" i="18"/>
  <c r="Y47" i="18" s="1"/>
  <c r="I5" i="34"/>
  <c r="Y22" i="14"/>
  <c r="I38" i="34"/>
  <c r="Y21" i="14"/>
  <c r="H438" i="40" a="1"/>
  <c r="H438" i="40" s="1"/>
  <c r="R438" i="40" s="1"/>
  <c r="P438" i="40" s="1"/>
  <c r="S438" i="40" s="1"/>
  <c r="I24" i="34"/>
  <c r="H421" i="40" a="1"/>
  <c r="H421" i="40" s="1"/>
  <c r="R421" i="40" s="1"/>
  <c r="P421" i="40" s="1"/>
  <c r="S421" i="40" s="1"/>
  <c r="I11" i="40" a="1"/>
  <c r="I11" i="40" s="1"/>
  <c r="H40" i="18"/>
  <c r="Y40" i="18" s="1"/>
  <c r="Y5" i="34"/>
  <c r="H415" i="40" a="1"/>
  <c r="H415" i="40" s="1"/>
  <c r="R415" i="40" s="1"/>
  <c r="P415" i="40" s="1"/>
  <c r="S415" i="40" s="1"/>
  <c r="Z38" i="14"/>
  <c r="I415" i="40" a="1"/>
  <c r="I415" i="40" s="1"/>
  <c r="I448" i="40" a="1"/>
  <c r="I448" i="40" s="1"/>
  <c r="H9" i="18"/>
  <c r="Y9" i="18" s="1"/>
  <c r="I40" i="40" a="1"/>
  <c r="I40" i="40" s="1"/>
  <c r="H449" i="40" a="1"/>
  <c r="H449" i="40" s="1"/>
  <c r="R449" i="40" s="1"/>
  <c r="P449" i="40" s="1"/>
  <c r="S449" i="40" s="1"/>
  <c r="AA49" i="14"/>
  <c r="H18" i="18"/>
  <c r="Y18" i="18" s="1"/>
  <c r="I21" i="40" a="1"/>
  <c r="I21" i="40" s="1"/>
  <c r="I49" i="35"/>
  <c r="I414" i="40" a="1"/>
  <c r="I414" i="40" s="1"/>
  <c r="I433" i="40" a="1"/>
  <c r="I433" i="40" s="1"/>
  <c r="I28" i="34"/>
  <c r="I26" i="34"/>
  <c r="Z28" i="14"/>
  <c r="Y41" i="14"/>
  <c r="I41" i="18"/>
  <c r="I22" i="18"/>
  <c r="Z37" i="14"/>
  <c r="H45" i="18"/>
  <c r="Y45" i="18" s="1"/>
  <c r="I413" i="40" a="1"/>
  <c r="I413" i="40" s="1"/>
  <c r="I24" i="18"/>
  <c r="H445" i="40" a="1"/>
  <c r="H445" i="40" s="1"/>
  <c r="R445" i="40" s="1"/>
  <c r="P445" i="40" s="1"/>
  <c r="S445" i="40" s="1"/>
  <c r="I441" i="40" a="1"/>
  <c r="I441" i="40" s="1"/>
  <c r="H440" i="40" a="1"/>
  <c r="H440" i="40" s="1"/>
  <c r="R440" i="40" s="1"/>
  <c r="P440" i="40" s="1"/>
  <c r="S440" i="40" s="1"/>
  <c r="H461" i="40" a="1"/>
  <c r="H461" i="40" s="1"/>
  <c r="R461" i="40" s="1"/>
  <c r="P461" i="40" s="1"/>
  <c r="S461" i="40" s="1"/>
  <c r="I10" i="40" a="1"/>
  <c r="I10" i="40" s="1"/>
  <c r="H49" i="40" a="1"/>
  <c r="H49" i="40" s="1"/>
  <c r="R49" i="40" s="1"/>
  <c r="P49" i="40" s="1"/>
  <c r="S49" i="40" s="1"/>
  <c r="Y53" i="14"/>
  <c r="I42" i="40" a="1"/>
  <c r="I42" i="40" s="1"/>
  <c r="I454" i="40" a="1"/>
  <c r="I454" i="40" s="1"/>
  <c r="Z24" i="14"/>
  <c r="H27" i="18"/>
  <c r="Y27" i="18" s="1"/>
  <c r="I447" i="40" a="1"/>
  <c r="I447" i="40" s="1"/>
  <c r="I27" i="18"/>
  <c r="H38" i="18"/>
  <c r="Y38" i="18" s="1"/>
  <c r="AA51" i="14"/>
  <c r="H46" i="35"/>
  <c r="Y46" i="35" s="1"/>
  <c r="V46" i="35" s="1"/>
  <c r="I38" i="40" a="1"/>
  <c r="I38" i="40" s="1"/>
  <c r="I444" i="40" a="1"/>
  <c r="I444" i="40" s="1"/>
  <c r="BN49" i="14"/>
  <c r="BD51" i="14"/>
  <c r="AP51" i="14"/>
  <c r="H13" i="40" a="1"/>
  <c r="H13" i="40" s="1"/>
  <c r="R13" i="40" s="1"/>
  <c r="P13" i="40" s="1"/>
  <c r="S13" i="40" s="1"/>
  <c r="I28" i="40" a="1"/>
  <c r="I28" i="40" s="1"/>
  <c r="Y37" i="14"/>
  <c r="Y5" i="14"/>
  <c r="I5" i="35"/>
  <c r="I416" i="40" a="1"/>
  <c r="I416" i="40" s="1"/>
  <c r="H5" i="18"/>
  <c r="Y5" i="18" s="1"/>
  <c r="I39" i="40" a="1"/>
  <c r="I39" i="40" s="1"/>
  <c r="I50" i="35"/>
  <c r="I27" i="40" a="1"/>
  <c r="I27" i="40" s="1"/>
  <c r="I8" i="40" a="1"/>
  <c r="I8" i="40" s="1"/>
  <c r="H447" i="40" a="1"/>
  <c r="H447" i="40" s="1"/>
  <c r="R447" i="40" s="1"/>
  <c r="P447" i="40" s="1"/>
  <c r="S447" i="40" s="1"/>
  <c r="I420" i="40" a="1"/>
  <c r="I420" i="40" s="1"/>
  <c r="I422" i="40" a="1"/>
  <c r="I422" i="40" s="1"/>
  <c r="I424" i="40" a="1"/>
  <c r="I424" i="40" s="1"/>
  <c r="I23" i="40" a="1"/>
  <c r="I23" i="40" s="1"/>
  <c r="I31" i="40" a="1"/>
  <c r="I31" i="40" s="1"/>
  <c r="H46" i="34"/>
  <c r="Y46" i="34" s="1"/>
  <c r="I32" i="40" a="1"/>
  <c r="I32" i="40" s="1"/>
  <c r="Y7" i="14"/>
  <c r="I13" i="40" a="1"/>
  <c r="I13" i="40" s="1"/>
  <c r="H7" i="18"/>
  <c r="Y7" i="18" s="1"/>
  <c r="I20" i="40" a="1"/>
  <c r="I20" i="40" s="1"/>
  <c r="I443" i="40" a="1"/>
  <c r="I443" i="40" s="1"/>
  <c r="I451" i="40" a="1"/>
  <c r="I451" i="40" s="1"/>
  <c r="I8" i="34"/>
  <c r="I450" i="40" a="1"/>
  <c r="I450" i="40" s="1"/>
  <c r="I9" i="40" a="1"/>
  <c r="I9" i="40" s="1"/>
  <c r="H41" i="34"/>
  <c r="Y41" i="34" s="1"/>
  <c r="I25" i="40" a="1"/>
  <c r="I25" i="40" s="1"/>
  <c r="I4" i="40" a="1"/>
  <c r="I4" i="40" s="1"/>
  <c r="H4" i="35"/>
  <c r="Y4" i="35" s="1"/>
  <c r="V4" i="35" s="1"/>
  <c r="Z4" i="35" s="1"/>
  <c r="I35" i="40" a="1"/>
  <c r="I35" i="40" s="1"/>
  <c r="I430" i="40" a="1"/>
  <c r="I430" i="40" s="1"/>
  <c r="Z41" i="14"/>
  <c r="I15" i="40" a="1"/>
  <c r="I15" i="40" s="1"/>
  <c r="I51" i="40" a="1"/>
  <c r="I51" i="40" s="1"/>
  <c r="I52" i="40" a="1"/>
  <c r="I52" i="40" s="1"/>
  <c r="H416" i="40" a="1"/>
  <c r="H416" i="40" s="1"/>
  <c r="R416" i="40" s="1"/>
  <c r="P416" i="40" s="1"/>
  <c r="S416" i="40" s="1"/>
  <c r="H50" i="40" a="1"/>
  <c r="H50" i="40" s="1"/>
  <c r="R50" i="40" s="1"/>
  <c r="P50" i="40" s="1"/>
  <c r="S50" i="40" s="1"/>
  <c r="Y29" i="14"/>
  <c r="I449" i="40" a="1"/>
  <c r="I449" i="40" s="1"/>
  <c r="Z15" i="14"/>
  <c r="I23" i="18"/>
  <c r="I19" i="40" a="1"/>
  <c r="I19" i="40" s="1"/>
  <c r="I14" i="40" a="1"/>
  <c r="I14" i="40" s="1"/>
  <c r="H411" i="40" a="1"/>
  <c r="H411" i="40" s="1"/>
  <c r="R411" i="40" s="1"/>
  <c r="P411" i="40" s="1"/>
  <c r="S411" i="40" s="1"/>
  <c r="I425" i="40" a="1"/>
  <c r="I425" i="40" s="1"/>
  <c r="I29" i="18"/>
  <c r="I452" i="40" a="1"/>
  <c r="I452" i="40" s="1"/>
  <c r="I18" i="40" a="1"/>
  <c r="I18" i="40" s="1"/>
  <c r="I29" i="40" a="1"/>
  <c r="I29" i="40" s="1"/>
  <c r="H14" i="34"/>
  <c r="Y14" i="34" s="1"/>
  <c r="H15" i="40" a="1"/>
  <c r="H15" i="40" s="1"/>
  <c r="R15" i="40" s="1"/>
  <c r="P15" i="40" s="1"/>
  <c r="S15" i="40" s="1"/>
  <c r="H3" i="18"/>
  <c r="Y3" i="18" s="1"/>
  <c r="H451" i="40" a="1"/>
  <c r="H451" i="40" s="1"/>
  <c r="R451" i="40" s="1"/>
  <c r="P451" i="40" s="1"/>
  <c r="S451" i="40" s="1"/>
  <c r="H20" i="34"/>
  <c r="Y20" i="34" s="1"/>
  <c r="H37" i="34"/>
  <c r="Y37" i="34" s="1"/>
  <c r="Y39" i="14"/>
  <c r="I24" i="40" a="1"/>
  <c r="I24" i="40" s="1"/>
  <c r="I45" i="40" a="1"/>
  <c r="I45" i="40" s="1"/>
  <c r="H10" i="40" a="1"/>
  <c r="H10" i="40" s="1"/>
  <c r="R10" i="40" s="1"/>
  <c r="P10" i="40" s="1"/>
  <c r="S10" i="40" s="1"/>
  <c r="I11" i="34"/>
  <c r="H439" i="40" a="1"/>
  <c r="H439" i="40" s="1"/>
  <c r="I436" i="40" a="1"/>
  <c r="I436" i="40" s="1"/>
  <c r="I459" i="40" a="1"/>
  <c r="I459" i="40" s="1"/>
  <c r="I9" i="18"/>
  <c r="I22" i="40" a="1"/>
  <c r="I22" i="40" s="1"/>
  <c r="I41" i="40" a="1"/>
  <c r="I41" i="40" s="1"/>
  <c r="H52" i="40" a="1"/>
  <c r="H52" i="40" s="1"/>
  <c r="R52" i="40" s="1"/>
  <c r="P52" i="40" s="1"/>
  <c r="S52" i="40" s="1"/>
  <c r="H441" i="40" a="1"/>
  <c r="H441" i="40" s="1"/>
  <c r="I32" i="18"/>
  <c r="Y8" i="34"/>
  <c r="H32" i="18"/>
  <c r="I426" i="40" a="1"/>
  <c r="I426" i="40" s="1"/>
  <c r="I23" i="34"/>
  <c r="I418" i="40" a="1"/>
  <c r="I418" i="40" s="1"/>
  <c r="I431" i="40" a="1"/>
  <c r="I431" i="40" s="1"/>
  <c r="I456" i="40" a="1"/>
  <c r="I456" i="40" s="1"/>
  <c r="I440" i="40" a="1"/>
  <c r="I440" i="40" s="1"/>
  <c r="I53" i="40" a="1"/>
  <c r="I53" i="40" s="1"/>
  <c r="I12" i="40" a="1"/>
  <c r="I12" i="40" s="1"/>
  <c r="I3" i="40" a="1"/>
  <c r="I3" i="40" s="1"/>
  <c r="I17" i="40" a="1"/>
  <c r="I17" i="40" s="1"/>
  <c r="AA3" i="14"/>
  <c r="H43" i="18"/>
  <c r="Y43" i="18" s="1"/>
  <c r="I14" i="34"/>
  <c r="I439" i="40" a="1"/>
  <c r="I439" i="40" s="1"/>
  <c r="I453" i="40" a="1"/>
  <c r="I453" i="40" s="1"/>
  <c r="I446" i="40" a="1"/>
  <c r="I446" i="40" s="1"/>
  <c r="I412" i="40" a="1"/>
  <c r="I412" i="40" s="1"/>
  <c r="I33" i="40" a="1"/>
  <c r="I33" i="40" s="1"/>
  <c r="I50" i="40" a="1"/>
  <c r="I50" i="40" s="1"/>
  <c r="I44" i="40" a="1"/>
  <c r="I44" i="40" s="1"/>
  <c r="I46" i="40" a="1"/>
  <c r="I46" i="40" s="1"/>
  <c r="Y4" i="14"/>
  <c r="H11" i="34"/>
  <c r="Y11" i="34" s="1"/>
  <c r="Y30" i="34"/>
  <c r="H456" i="40" a="1"/>
  <c r="H456" i="40" s="1"/>
  <c r="I43" i="18"/>
  <c r="H20" i="35"/>
  <c r="Y20" i="35" s="1"/>
  <c r="V20" i="35" s="1"/>
  <c r="Z20" i="35" s="1"/>
  <c r="I46" i="34"/>
  <c r="Z39" i="14"/>
  <c r="I423" i="40" a="1"/>
  <c r="I423" i="40" s="1"/>
  <c r="I427" i="40" a="1"/>
  <c r="I427" i="40" s="1"/>
  <c r="I432" i="40" a="1"/>
  <c r="I432" i="40" s="1"/>
  <c r="I461" i="40" a="1"/>
  <c r="I461" i="40" s="1"/>
  <c r="I5" i="40" a="1"/>
  <c r="I5" i="40" s="1"/>
  <c r="I49" i="40" a="1"/>
  <c r="I49" i="40" s="1"/>
  <c r="I16" i="40" a="1"/>
  <c r="I16" i="40" s="1"/>
  <c r="I3" i="18"/>
  <c r="I15" i="18"/>
  <c r="Y35" i="14"/>
  <c r="H457" i="40" a="1"/>
  <c r="H457" i="40" s="1"/>
  <c r="R457" i="40" s="1"/>
  <c r="P457" i="40" s="1"/>
  <c r="S457" i="40" s="1"/>
  <c r="H459" i="40" a="1"/>
  <c r="H459" i="40" s="1"/>
  <c r="R459" i="40" s="1"/>
  <c r="P459" i="40" s="1"/>
  <c r="S459" i="40" s="1"/>
  <c r="I458" i="40" a="1"/>
  <c r="I458" i="40" s="1"/>
  <c r="I460" i="40" a="1"/>
  <c r="I460" i="40" s="1"/>
  <c r="H15" i="34"/>
  <c r="Y15" i="34" s="1"/>
  <c r="I45" i="34"/>
  <c r="I417" i="40" a="1"/>
  <c r="I417" i="40" s="1"/>
  <c r="Y19" i="14"/>
  <c r="I35" i="18"/>
  <c r="H42" i="34"/>
  <c r="Y42" i="34" s="1"/>
  <c r="I16" i="18"/>
  <c r="I30" i="40" a="1"/>
  <c r="I30" i="40" s="1"/>
  <c r="I457" i="40" a="1"/>
  <c r="I457" i="40" s="1"/>
  <c r="I429" i="40" a="1"/>
  <c r="I429" i="40" s="1"/>
  <c r="I411" i="40" a="1"/>
  <c r="I411" i="40" s="1"/>
  <c r="I442" i="40" a="1"/>
  <c r="I442" i="40" s="1"/>
  <c r="I437" i="40" a="1"/>
  <c r="I437" i="40" s="1"/>
  <c r="I419" i="40" a="1"/>
  <c r="I419" i="40" s="1"/>
  <c r="Y30" i="14"/>
  <c r="I438" i="40" a="1"/>
  <c r="I438" i="40" s="1"/>
  <c r="M438" i="40" s="1" a="1"/>
  <c r="M438" i="40" s="1"/>
  <c r="H19" i="18"/>
  <c r="Y19" i="18" s="1"/>
  <c r="Z8" i="14"/>
  <c r="I4" i="35"/>
  <c r="I40" i="18"/>
  <c r="I428" i="40" a="1"/>
  <c r="I428" i="40" s="1"/>
  <c r="I445" i="40" a="1"/>
  <c r="I445" i="40" s="1"/>
  <c r="I421" i="40" a="1"/>
  <c r="I421" i="40" s="1"/>
  <c r="I434" i="40" a="1"/>
  <c r="I434" i="40" s="1"/>
  <c r="I39" i="18"/>
  <c r="I37" i="40" a="1"/>
  <c r="I37" i="40" s="1"/>
  <c r="I47" i="40" a="1"/>
  <c r="I47" i="40" s="1"/>
  <c r="I43" i="40" a="1"/>
  <c r="I43" i="40" s="1"/>
  <c r="I42" i="34"/>
  <c r="H47" i="40" a="1"/>
  <c r="H47" i="40" s="1"/>
  <c r="R47" i="40" s="1"/>
  <c r="P47" i="40" s="1"/>
  <c r="S47" i="40" s="1"/>
  <c r="Z26" i="14"/>
  <c r="H417" i="40" a="1"/>
  <c r="H417" i="40" s="1"/>
  <c r="I455" i="40" a="1"/>
  <c r="I455" i="40" s="1"/>
  <c r="I435" i="40" a="1"/>
  <c r="I435" i="40" s="1"/>
  <c r="I36" i="40" a="1"/>
  <c r="I36" i="40" s="1"/>
  <c r="I6" i="40" a="1"/>
  <c r="I6" i="40" s="1"/>
  <c r="I30" i="34"/>
  <c r="I31" i="18"/>
  <c r="Y31" i="18"/>
  <c r="H7" i="34"/>
  <c r="Y7" i="34" s="1"/>
  <c r="Y31" i="14"/>
  <c r="Z45" i="14"/>
  <c r="H418" i="40" a="1"/>
  <c r="H418" i="40" s="1"/>
  <c r="I20" i="35"/>
  <c r="H455" i="40" a="1"/>
  <c r="H455" i="40" s="1"/>
  <c r="R455" i="40" s="1"/>
  <c r="P455" i="40" s="1"/>
  <c r="S455" i="40" s="1"/>
  <c r="H452" i="40" a="1"/>
  <c r="H452" i="40" s="1"/>
  <c r="AA10" i="14"/>
  <c r="H431" i="40" a="1"/>
  <c r="H431" i="40" s="1"/>
  <c r="R431" i="40" s="1"/>
  <c r="P431" i="40" s="1"/>
  <c r="S431" i="40" s="1"/>
  <c r="I10" i="35"/>
  <c r="H433" i="40" a="1"/>
  <c r="H433" i="40" s="1"/>
  <c r="H420" i="40" a="1"/>
  <c r="H420" i="40" s="1"/>
  <c r="R420" i="40" s="1"/>
  <c r="P420" i="40" s="1"/>
  <c r="S420" i="40" s="1"/>
  <c r="H49" i="18"/>
  <c r="Y49" i="18" s="1"/>
  <c r="H429" i="40" a="1"/>
  <c r="H429" i="40" s="1"/>
  <c r="R429" i="40" s="1"/>
  <c r="P429" i="40" s="1"/>
  <c r="S429" i="40" s="1"/>
  <c r="H46" i="18"/>
  <c r="Q7" i="37"/>
  <c r="I7" i="40" a="1"/>
  <c r="I7" i="40" s="1"/>
  <c r="H37" i="40" a="1"/>
  <c r="H37" i="40" s="1"/>
  <c r="R37" i="40" s="1"/>
  <c r="P37" i="40" s="1"/>
  <c r="S37" i="40" s="1"/>
  <c r="H16" i="40" a="1"/>
  <c r="H16" i="40" s="1"/>
  <c r="R16" i="40" s="1"/>
  <c r="P16" i="40" s="1"/>
  <c r="S16" i="40" s="1"/>
  <c r="H14" i="40" a="1"/>
  <c r="H14" i="40" s="1"/>
  <c r="R14" i="40" s="1"/>
  <c r="P14" i="40" s="1"/>
  <c r="S14" i="40" s="1"/>
  <c r="H458" i="40" a="1"/>
  <c r="H458" i="40" s="1"/>
  <c r="H453" i="40" a="1"/>
  <c r="H453" i="40" s="1"/>
  <c r="H435" i="40" a="1"/>
  <c r="H435" i="40" s="1"/>
  <c r="R435" i="40" s="1"/>
  <c r="P435" i="40" s="1"/>
  <c r="S435" i="40" s="1"/>
  <c r="H450" i="40" a="1"/>
  <c r="H450" i="40" s="1"/>
  <c r="H43" i="40" a="1"/>
  <c r="H43" i="40" s="1"/>
  <c r="R43" i="40" s="1"/>
  <c r="P43" i="40" s="1"/>
  <c r="S43" i="40" s="1"/>
  <c r="H22" i="40" a="1"/>
  <c r="H22" i="40" s="1"/>
  <c r="H51" i="40" a="1"/>
  <c r="H51" i="40" s="1"/>
  <c r="H423" i="40" a="1"/>
  <c r="H423" i="40" s="1"/>
  <c r="R423" i="40" s="1"/>
  <c r="P423" i="40" s="1"/>
  <c r="S423" i="40" s="1"/>
  <c r="H414" i="40" a="1"/>
  <c r="H414" i="40" s="1"/>
  <c r="H436" i="40" a="1"/>
  <c r="H436" i="40" s="1"/>
  <c r="Y24" i="14"/>
  <c r="H40" i="40" a="1"/>
  <c r="H40" i="40" s="1"/>
  <c r="R40" i="40" s="1"/>
  <c r="P40" i="40" s="1"/>
  <c r="S40" i="40" s="1"/>
  <c r="H36" i="40" a="1"/>
  <c r="H36" i="40" s="1"/>
  <c r="R36" i="40" s="1"/>
  <c r="P36" i="40" s="1"/>
  <c r="S36" i="40" s="1"/>
  <c r="H35" i="40" a="1"/>
  <c r="H35" i="40" s="1"/>
  <c r="R35" i="40" s="1"/>
  <c r="P35" i="40" s="1"/>
  <c r="S35" i="40" s="1"/>
  <c r="H442" i="40" a="1"/>
  <c r="H442" i="40" s="1"/>
  <c r="H432" i="40" a="1"/>
  <c r="H432" i="40" s="1"/>
  <c r="R432" i="40" s="1"/>
  <c r="P432" i="40" s="1"/>
  <c r="S432" i="40" s="1"/>
  <c r="H437" i="40" a="1"/>
  <c r="H437" i="40" s="1"/>
  <c r="H30" i="40" a="1"/>
  <c r="H30" i="40" s="1"/>
  <c r="R30" i="40" s="1"/>
  <c r="P30" i="40" s="1"/>
  <c r="S30" i="40" s="1"/>
  <c r="H448" i="40" a="1"/>
  <c r="H448" i="40" s="1"/>
  <c r="H446" i="40" a="1"/>
  <c r="H446" i="40" s="1"/>
  <c r="H425" i="40" a="1"/>
  <c r="H425" i="40" s="1"/>
  <c r="H39" i="34"/>
  <c r="Y39" i="34" s="1"/>
  <c r="H38" i="40" a="1"/>
  <c r="H38" i="40" s="1"/>
  <c r="R38" i="40" s="1"/>
  <c r="P38" i="40" s="1"/>
  <c r="S38" i="40" s="1"/>
  <c r="H12" i="40" a="1"/>
  <c r="H12" i="40" s="1"/>
  <c r="R12" i="40" s="1"/>
  <c r="P12" i="40" s="1"/>
  <c r="S12" i="40" s="1"/>
  <c r="I51" i="18"/>
  <c r="H18" i="40" a="1"/>
  <c r="H18" i="40" s="1"/>
  <c r="R18" i="40" s="1"/>
  <c r="P18" i="40" s="1"/>
  <c r="S18" i="40" s="1"/>
  <c r="N19" i="37"/>
  <c r="O19" i="37" s="1"/>
  <c r="H11" i="40" a="1"/>
  <c r="H11" i="40" s="1"/>
  <c r="R11" i="40" s="1"/>
  <c r="P11" i="40" s="1"/>
  <c r="S11" i="40" s="1"/>
  <c r="H27" i="40" a="1"/>
  <c r="H27" i="40" s="1"/>
  <c r="R27" i="40" s="1"/>
  <c r="P27" i="40" s="1"/>
  <c r="S27" i="40" s="1"/>
  <c r="H53" i="40" a="1"/>
  <c r="H53" i="40" s="1"/>
  <c r="R53" i="40" s="1"/>
  <c r="P53" i="40" s="1"/>
  <c r="S53" i="40" s="1"/>
  <c r="Y51" i="14"/>
  <c r="H427" i="40" a="1"/>
  <c r="H427" i="40" s="1"/>
  <c r="R427" i="40" s="1"/>
  <c r="P427" i="40" s="1"/>
  <c r="S427" i="40" s="1"/>
  <c r="H430" i="40" a="1"/>
  <c r="H430" i="40" s="1"/>
  <c r="R430" i="40" s="1"/>
  <c r="P430" i="40" s="1"/>
  <c r="S430" i="40" s="1"/>
  <c r="H412" i="40" a="1"/>
  <c r="H412" i="40" s="1"/>
  <c r="R412" i="40" s="1"/>
  <c r="P412" i="40" s="1"/>
  <c r="S412" i="40" s="1"/>
  <c r="Y42" i="14"/>
  <c r="H48" i="40" a="1"/>
  <c r="H48" i="40" s="1"/>
  <c r="R48" i="40" s="1"/>
  <c r="P48" i="40" s="1"/>
  <c r="S48" i="40" s="1"/>
  <c r="H20" i="40" a="1"/>
  <c r="H20" i="40" s="1"/>
  <c r="R20" i="40" s="1"/>
  <c r="P20" i="40" s="1"/>
  <c r="S20" i="40" s="1"/>
  <c r="H33" i="40" a="1"/>
  <c r="H33" i="40" s="1"/>
  <c r="R33" i="40" s="1"/>
  <c r="P33" i="40" s="1"/>
  <c r="S33" i="40" s="1"/>
  <c r="I35" i="34"/>
  <c r="H460" i="40" a="1"/>
  <c r="H460" i="40" s="1"/>
  <c r="H444" i="40" a="1"/>
  <c r="H444" i="40" s="1"/>
  <c r="H413" i="40" a="1"/>
  <c r="H413" i="40" s="1"/>
  <c r="R413" i="40" s="1"/>
  <c r="P413" i="40" s="1"/>
  <c r="S413" i="40" s="1"/>
  <c r="H443" i="40" a="1"/>
  <c r="H443" i="40" s="1"/>
  <c r="H42" i="18"/>
  <c r="Y42" i="18" s="1"/>
  <c r="H6" i="40" a="1"/>
  <c r="H6" i="40" s="1"/>
  <c r="R6" i="40" s="1"/>
  <c r="P6" i="40" s="1"/>
  <c r="S6" i="40" s="1"/>
  <c r="H9" i="40" a="1"/>
  <c r="H9" i="40" s="1"/>
  <c r="R9" i="40" s="1"/>
  <c r="P9" i="40" s="1"/>
  <c r="S9" i="40" s="1"/>
  <c r="H29" i="40" a="1"/>
  <c r="H29" i="40" s="1"/>
  <c r="R29" i="40" s="1"/>
  <c r="P29" i="40" s="1"/>
  <c r="S29" i="40" s="1"/>
  <c r="H422" i="40" a="1"/>
  <c r="H422" i="40" s="1"/>
  <c r="H419" i="40" a="1"/>
  <c r="H419" i="40" s="1"/>
  <c r="H454" i="40" a="1"/>
  <c r="H454" i="40" s="1"/>
  <c r="H426" i="40" a="1"/>
  <c r="H426" i="40" s="1"/>
  <c r="R426" i="40" s="1"/>
  <c r="P426" i="40" s="1"/>
  <c r="S426" i="40" s="1"/>
  <c r="H21" i="40" a="1"/>
  <c r="H21" i="40" s="1"/>
  <c r="R21" i="40" s="1"/>
  <c r="P21" i="40" s="1"/>
  <c r="S21" i="40" s="1"/>
  <c r="H4" i="40" a="1"/>
  <c r="H4" i="40" s="1"/>
  <c r="R4" i="40" s="1"/>
  <c r="P4" i="40" s="1"/>
  <c r="S4" i="40" s="1"/>
  <c r="H8" i="40" a="1"/>
  <c r="H8" i="40" s="1"/>
  <c r="Y10" i="14"/>
  <c r="H39" i="40" a="1"/>
  <c r="H39" i="40" s="1"/>
  <c r="R39" i="40" s="1"/>
  <c r="P39" i="40" s="1"/>
  <c r="S39" i="40" s="1"/>
  <c r="H17" i="40" a="1"/>
  <c r="H17" i="40" s="1"/>
  <c r="R17" i="40" s="1"/>
  <c r="P17" i="40" s="1"/>
  <c r="S17" i="40" s="1"/>
  <c r="H31" i="40" a="1"/>
  <c r="H31" i="40" s="1"/>
  <c r="R31" i="40" s="1"/>
  <c r="P31" i="40" s="1"/>
  <c r="S31" i="40" s="1"/>
  <c r="H434" i="40" a="1"/>
  <c r="H434" i="40" s="1"/>
  <c r="R434" i="40" s="1"/>
  <c r="P434" i="40" s="1"/>
  <c r="S434" i="40" s="1"/>
  <c r="H428" i="40" a="1"/>
  <c r="H428" i="40" s="1"/>
  <c r="R428" i="40" s="1"/>
  <c r="P428" i="40" s="1"/>
  <c r="S428" i="40" s="1"/>
  <c r="H424" i="40" a="1"/>
  <c r="H424" i="40" s="1"/>
  <c r="R424" i="40" s="1"/>
  <c r="P424" i="40" s="1"/>
  <c r="S424" i="40" s="1"/>
  <c r="I10" i="18"/>
  <c r="H7" i="40" a="1"/>
  <c r="H7" i="40" s="1"/>
  <c r="H26" i="40" a="1"/>
  <c r="H26" i="40" s="1"/>
  <c r="R26" i="40" s="1"/>
  <c r="P26" i="40" s="1"/>
  <c r="S26" i="40" s="1"/>
  <c r="H19" i="40" a="1"/>
  <c r="H19" i="40" s="1"/>
  <c r="R19" i="40" s="1"/>
  <c r="P19" i="40" s="1"/>
  <c r="K19" i="40" s="1"/>
  <c r="L19" i="40" s="1"/>
  <c r="E20" i="42" s="1" a="1"/>
  <c r="E20" i="42" s="1"/>
  <c r="H15" i="18"/>
  <c r="Y15" i="18" s="1"/>
  <c r="H45" i="40" a="1"/>
  <c r="H45" i="40" s="1"/>
  <c r="R45" i="40" s="1"/>
  <c r="P45" i="40" s="1"/>
  <c r="S45" i="40" s="1"/>
  <c r="H34" i="18"/>
  <c r="Y34" i="18" s="1"/>
  <c r="H46" i="40" a="1"/>
  <c r="H46" i="40" s="1"/>
  <c r="R46" i="40" s="1"/>
  <c r="P46" i="40" s="1"/>
  <c r="S46" i="40" s="1"/>
  <c r="H32" i="40" a="1"/>
  <c r="H32" i="40" s="1"/>
  <c r="R32" i="40" s="1"/>
  <c r="P32" i="40" s="1"/>
  <c r="S32" i="40" s="1"/>
  <c r="H28" i="40" a="1"/>
  <c r="H28" i="40" s="1"/>
  <c r="R28" i="40" s="1"/>
  <c r="P28" i="40" s="1"/>
  <c r="S28" i="40" s="1"/>
  <c r="Z35" i="14"/>
  <c r="I41" i="35"/>
  <c r="H41" i="35"/>
  <c r="Y41" i="35" s="1"/>
  <c r="V41" i="35" s="1"/>
  <c r="Z41" i="35" s="1"/>
  <c r="I48" i="40" a="1"/>
  <c r="I48" i="40" s="1"/>
  <c r="I26" i="40" a="1"/>
  <c r="I26" i="40" s="1"/>
  <c r="I34" i="40" a="1"/>
  <c r="I34" i="40" s="1"/>
  <c r="H42" i="40" a="1"/>
  <c r="H42" i="40" s="1"/>
  <c r="H41" i="40" a="1"/>
  <c r="H41" i="40" s="1"/>
  <c r="H5" i="40" a="1"/>
  <c r="H5" i="40" s="1"/>
  <c r="H25" i="40" a="1"/>
  <c r="H25" i="40" s="1"/>
  <c r="I38" i="18"/>
  <c r="H16" i="18"/>
  <c r="Y16" i="18" s="1"/>
  <c r="Y46" i="14"/>
  <c r="H44" i="40" a="1"/>
  <c r="H44" i="40" s="1"/>
  <c r="H3" i="40" a="1"/>
  <c r="H3" i="40" s="1"/>
  <c r="H23" i="40" a="1"/>
  <c r="H23" i="40" s="1"/>
  <c r="H24" i="40" a="1"/>
  <c r="H24" i="40" s="1"/>
  <c r="I45" i="18"/>
  <c r="H34" i="40" a="1"/>
  <c r="H34" i="40" s="1"/>
  <c r="R34" i="40" s="1"/>
  <c r="P34" i="40" s="1"/>
  <c r="S34" i="40" s="1"/>
  <c r="AA50" i="14"/>
  <c r="Z30" i="14"/>
  <c r="N15" i="37"/>
  <c r="O15" i="37" s="1"/>
  <c r="H27" i="35"/>
  <c r="Y27" i="35" s="1"/>
  <c r="V27" i="35" s="1"/>
  <c r="Z27" i="35" s="1"/>
  <c r="AB27" i="35" s="1"/>
  <c r="Z5" i="14"/>
  <c r="Y3" i="35"/>
  <c r="V3" i="35" s="1"/>
  <c r="Z3" i="35" s="1"/>
  <c r="I7" i="34"/>
  <c r="I3" i="35"/>
  <c r="Y50" i="35"/>
  <c r="V50" i="35" s="1"/>
  <c r="Z50" i="35" s="1"/>
  <c r="Y28" i="18"/>
  <c r="Y10" i="35"/>
  <c r="V10" i="35" s="1"/>
  <c r="Z10" i="35" s="1"/>
  <c r="Y33" i="18"/>
  <c r="I32" i="34"/>
  <c r="H52" i="18"/>
  <c r="Y52" i="18" s="1"/>
  <c r="Y33" i="14"/>
  <c r="AA27" i="14"/>
  <c r="I47" i="34"/>
  <c r="I33" i="18"/>
  <c r="H19" i="35"/>
  <c r="Y19" i="35" s="1"/>
  <c r="V19" i="35" s="1"/>
  <c r="Z19" i="35" s="1"/>
  <c r="I21" i="18"/>
  <c r="Y26" i="14"/>
  <c r="Z32" i="14"/>
  <c r="I20" i="34"/>
  <c r="I28" i="18"/>
  <c r="BD49" i="14"/>
  <c r="BD50" i="14"/>
  <c r="AX49" i="14"/>
  <c r="I34" i="18"/>
  <c r="H26" i="18"/>
  <c r="Y23" i="18"/>
  <c r="Y28" i="14"/>
  <c r="BI49" i="14"/>
  <c r="AX50" i="14"/>
  <c r="I19" i="35"/>
  <c r="I21" i="34"/>
  <c r="Y49" i="34"/>
  <c r="Y23" i="14"/>
  <c r="H25" i="18"/>
  <c r="Y25" i="18" s="1"/>
  <c r="Z21" i="14"/>
  <c r="AA24" i="14"/>
  <c r="I25" i="18"/>
  <c r="N13" i="37"/>
  <c r="O13" i="37" s="1"/>
  <c r="Y24" i="35"/>
  <c r="V24" i="35" s="1"/>
  <c r="Z24" i="35" s="1"/>
  <c r="I24" i="35"/>
  <c r="Y20" i="14"/>
  <c r="H13" i="18"/>
  <c r="Y13" i="18" s="1"/>
  <c r="I4" i="18"/>
  <c r="H20" i="18"/>
  <c r="Q18" i="37"/>
  <c r="AA46" i="14"/>
  <c r="H23" i="34"/>
  <c r="Y23" i="34" s="1"/>
  <c r="N20" i="37"/>
  <c r="O20" i="37" s="1"/>
  <c r="O4" i="37"/>
  <c r="Q4" i="37"/>
  <c r="M6" i="38" s="1"/>
  <c r="BI50" i="14"/>
  <c r="AR61" i="14"/>
  <c r="I18" i="18"/>
  <c r="BI51" i="14"/>
  <c r="AX51" i="14"/>
  <c r="N23" i="37"/>
  <c r="O23" i="37" s="1"/>
  <c r="I51" i="35"/>
  <c r="O51" i="35" s="1"/>
  <c r="AO61" i="14"/>
  <c r="AQ50" i="14"/>
  <c r="AQ49" i="14"/>
  <c r="N10" i="37"/>
  <c r="O10" i="37" s="1"/>
  <c r="O9" i="37"/>
  <c r="Q9" i="37"/>
  <c r="BN51" i="14"/>
  <c r="AP50" i="14"/>
  <c r="N27" i="37"/>
  <c r="O27" i="37" s="1"/>
  <c r="BN50" i="14"/>
  <c r="AP49" i="14"/>
  <c r="AQ51" i="14"/>
  <c r="Z4" i="14"/>
  <c r="H4" i="34"/>
  <c r="Y4" i="34" s="1"/>
  <c r="I29" i="34"/>
  <c r="H29" i="34"/>
  <c r="Y29" i="34" s="1"/>
  <c r="Z3" i="14"/>
  <c r="I3" i="34"/>
  <c r="H3" i="34"/>
  <c r="Y3" i="34" s="1"/>
  <c r="I30" i="18"/>
  <c r="N29" i="37"/>
  <c r="O29" i="37" s="1"/>
  <c r="N22" i="37"/>
  <c r="O22" i="37" s="1"/>
  <c r="Z50" i="14"/>
  <c r="I50" i="34"/>
  <c r="H50" i="34"/>
  <c r="H16" i="34"/>
  <c r="I16" i="34"/>
  <c r="Z49" i="14"/>
  <c r="Z27" i="14"/>
  <c r="H27" i="34"/>
  <c r="N5" i="37"/>
  <c r="O5" i="37" s="1"/>
  <c r="AT61" i="14"/>
  <c r="N25" i="37"/>
  <c r="O25" i="37" s="1"/>
  <c r="BP61" i="14"/>
  <c r="BJ61" i="14"/>
  <c r="Z6" i="14"/>
  <c r="H6" i="34"/>
  <c r="N14" i="37"/>
  <c r="O14" i="37" s="1"/>
  <c r="AZ61" i="14"/>
  <c r="I44" i="34"/>
  <c r="H44" i="34"/>
  <c r="I25" i="34"/>
  <c r="H25" i="34"/>
  <c r="Y25" i="34" s="1"/>
  <c r="H14" i="18"/>
  <c r="Y14" i="18" s="1"/>
  <c r="I49" i="34"/>
  <c r="BM61" i="14"/>
  <c r="Z17" i="14"/>
  <c r="H17" i="34"/>
  <c r="Y17" i="34" s="1"/>
  <c r="H52" i="34"/>
  <c r="Y52" i="34" s="1"/>
  <c r="I52" i="34"/>
  <c r="H40" i="34"/>
  <c r="Y40" i="34" s="1"/>
  <c r="I40" i="34"/>
  <c r="I14" i="18"/>
  <c r="N11" i="37"/>
  <c r="O11" i="37" s="1"/>
  <c r="BL61" i="14"/>
  <c r="Z10" i="14"/>
  <c r="I10" i="34"/>
  <c r="H10" i="34"/>
  <c r="H5" i="35"/>
  <c r="Y5" i="35" s="1"/>
  <c r="V5" i="35" s="1"/>
  <c r="Z5" i="35" s="1"/>
  <c r="Z9" i="14"/>
  <c r="H9" i="34"/>
  <c r="Z47" i="14"/>
  <c r="I27" i="34"/>
  <c r="I6" i="18"/>
  <c r="I12" i="35"/>
  <c r="BY61" i="14"/>
  <c r="I53" i="35"/>
  <c r="N26" i="37"/>
  <c r="O26" i="37" s="1"/>
  <c r="I48" i="18"/>
  <c r="Y6" i="14"/>
  <c r="H12" i="35"/>
  <c r="H53" i="35"/>
  <c r="Y53" i="35" s="1"/>
  <c r="V53" i="35" s="1"/>
  <c r="Z53" i="35" s="1"/>
  <c r="H48" i="18"/>
  <c r="BI61" i="14"/>
  <c r="Y53" i="18"/>
  <c r="N6" i="37"/>
  <c r="O6" i="37" s="1"/>
  <c r="Z48" i="14"/>
  <c r="H48" i="34"/>
  <c r="Y8" i="14"/>
  <c r="I8" i="18"/>
  <c r="H8" i="18"/>
  <c r="AA45" i="14"/>
  <c r="I45" i="35"/>
  <c r="H45" i="35"/>
  <c r="Y45" i="35" s="1"/>
  <c r="V45" i="35" s="1"/>
  <c r="Z45" i="35" s="1"/>
  <c r="H18" i="34"/>
  <c r="Z18" i="14"/>
  <c r="I18" i="34"/>
  <c r="I9" i="35"/>
  <c r="AA9" i="14"/>
  <c r="H9" i="35"/>
  <c r="Y9" i="35" s="1"/>
  <c r="V9" i="35" s="1"/>
  <c r="Z9" i="35" s="1"/>
  <c r="Z31" i="14"/>
  <c r="I31" i="34"/>
  <c r="H31" i="34"/>
  <c r="H53" i="34"/>
  <c r="Y53" i="34" s="1"/>
  <c r="I53" i="34"/>
  <c r="Z53" i="14"/>
  <c r="AA26" i="14"/>
  <c r="I26" i="35"/>
  <c r="H26" i="35"/>
  <c r="Y50" i="14"/>
  <c r="I50" i="18"/>
  <c r="H50" i="18"/>
  <c r="Y22" i="18"/>
  <c r="Y29" i="18"/>
  <c r="I7" i="35"/>
  <c r="AA7" i="14"/>
  <c r="H7" i="35"/>
  <c r="Y7" i="35" s="1"/>
  <c r="V7" i="35" s="1"/>
  <c r="Z7" i="35" s="1"/>
  <c r="Y38" i="34"/>
  <c r="H12" i="34"/>
  <c r="Y12" i="34" s="1"/>
  <c r="Z12" i="14"/>
  <c r="I12" i="34"/>
  <c r="H464" i="40" a="1"/>
  <c r="H464" i="40" s="1"/>
  <c r="H476" i="40" a="1"/>
  <c r="H476" i="40" s="1"/>
  <c r="H499" i="40" a="1"/>
  <c r="H499" i="40" s="1"/>
  <c r="H509" i="40" a="1"/>
  <c r="H509" i="40" s="1"/>
  <c r="H504" i="40" a="1"/>
  <c r="H504" i="40" s="1"/>
  <c r="H490" i="40" a="1"/>
  <c r="H490" i="40" s="1"/>
  <c r="H470" i="40" a="1"/>
  <c r="H470" i="40" s="1"/>
  <c r="H507" i="40" a="1"/>
  <c r="H507" i="40" s="1"/>
  <c r="H468" i="40" a="1"/>
  <c r="H468" i="40" s="1"/>
  <c r="H510" i="40" a="1"/>
  <c r="H510" i="40" s="1"/>
  <c r="H512" i="40" a="1"/>
  <c r="H512" i="40" s="1"/>
  <c r="H474" i="40" a="1"/>
  <c r="H474" i="40" s="1"/>
  <c r="H462" i="40" a="1"/>
  <c r="H462" i="40" s="1"/>
  <c r="H486" i="40" a="1"/>
  <c r="H486" i="40" s="1"/>
  <c r="H469" i="40" a="1"/>
  <c r="H469" i="40" s="1"/>
  <c r="H492" i="40" a="1"/>
  <c r="H492" i="40" s="1"/>
  <c r="H497" i="40" a="1"/>
  <c r="H497" i="40" s="1"/>
  <c r="H511" i="40" a="1"/>
  <c r="H511" i="40" s="1"/>
  <c r="H485" i="40" a="1"/>
  <c r="H485" i="40" s="1"/>
  <c r="H471" i="40" a="1"/>
  <c r="H471" i="40" s="1"/>
  <c r="H487" i="40" a="1"/>
  <c r="H487" i="40" s="1"/>
  <c r="H505" i="40" a="1"/>
  <c r="H505" i="40" s="1"/>
  <c r="H475" i="40" a="1"/>
  <c r="H475" i="40" s="1"/>
  <c r="H484" i="40" a="1"/>
  <c r="H484" i="40" s="1"/>
  <c r="H478" i="40" a="1"/>
  <c r="H478" i="40" s="1"/>
  <c r="H506" i="40" a="1"/>
  <c r="H506" i="40" s="1"/>
  <c r="H495" i="40" a="1"/>
  <c r="H495" i="40" s="1"/>
  <c r="H472" i="40" a="1"/>
  <c r="H472" i="40" s="1"/>
  <c r="H489" i="40" a="1"/>
  <c r="H489" i="40" s="1"/>
  <c r="H483" i="40" a="1"/>
  <c r="H483" i="40" s="1"/>
  <c r="H508" i="40" a="1"/>
  <c r="H508" i="40" s="1"/>
  <c r="H501" i="40" a="1"/>
  <c r="H501" i="40" s="1"/>
  <c r="H502" i="40" a="1"/>
  <c r="H502" i="40" s="1"/>
  <c r="H482" i="40" a="1"/>
  <c r="H482" i="40" s="1"/>
  <c r="H480" i="40" a="1"/>
  <c r="H480" i="40" s="1"/>
  <c r="H465" i="40" a="1"/>
  <c r="H465" i="40" s="1"/>
  <c r="H500" i="40" a="1"/>
  <c r="H500" i="40" s="1"/>
  <c r="H491" i="40" a="1"/>
  <c r="H491" i="40" s="1"/>
  <c r="H496" i="40" a="1"/>
  <c r="H496" i="40" s="1"/>
  <c r="H473" i="40" a="1"/>
  <c r="H473" i="40" s="1"/>
  <c r="H466" i="40" a="1"/>
  <c r="H466" i="40" s="1"/>
  <c r="H481" i="40" a="1"/>
  <c r="H481" i="40" s="1"/>
  <c r="H498" i="40" a="1"/>
  <c r="H498" i="40" s="1"/>
  <c r="H479" i="40" a="1"/>
  <c r="H479" i="40" s="1"/>
  <c r="H493" i="40" a="1"/>
  <c r="H493" i="40" s="1"/>
  <c r="H503" i="40" a="1"/>
  <c r="H503" i="40" s="1"/>
  <c r="H494" i="40" a="1"/>
  <c r="H494" i="40" s="1"/>
  <c r="H463" i="40" a="1"/>
  <c r="H463" i="40" s="1"/>
  <c r="H488" i="40" a="1"/>
  <c r="H488" i="40" s="1"/>
  <c r="H467" i="40" a="1"/>
  <c r="H467" i="40" s="1"/>
  <c r="H477" i="40" a="1"/>
  <c r="H477" i="40" s="1"/>
  <c r="I205" i="40" a="1"/>
  <c r="I205" i="40" s="1"/>
  <c r="I169" i="40" a="1"/>
  <c r="I169" i="40" s="1"/>
  <c r="I194" i="40" a="1"/>
  <c r="I194" i="40" s="1"/>
  <c r="I157" i="40" a="1"/>
  <c r="I157" i="40" s="1"/>
  <c r="I197" i="40" a="1"/>
  <c r="I197" i="40" s="1"/>
  <c r="I159" i="40" a="1"/>
  <c r="I159" i="40" s="1"/>
  <c r="I166" i="40" a="1"/>
  <c r="I166" i="40" s="1"/>
  <c r="I183" i="40" a="1"/>
  <c r="I183" i="40" s="1"/>
  <c r="I167" i="40" a="1"/>
  <c r="I167" i="40" s="1"/>
  <c r="I165" i="40" a="1"/>
  <c r="I165" i="40" s="1"/>
  <c r="I174" i="40" a="1"/>
  <c r="I174" i="40" s="1"/>
  <c r="I173" i="40" a="1"/>
  <c r="I173" i="40" s="1"/>
  <c r="I162" i="40" a="1"/>
  <c r="I162" i="40" s="1"/>
  <c r="I184" i="40" a="1"/>
  <c r="I184" i="40" s="1"/>
  <c r="I180" i="40" a="1"/>
  <c r="I180" i="40" s="1"/>
  <c r="I171" i="40" a="1"/>
  <c r="I171" i="40" s="1"/>
  <c r="I158" i="40" a="1"/>
  <c r="I158" i="40" s="1"/>
  <c r="I199" i="40" a="1"/>
  <c r="I199" i="40" s="1"/>
  <c r="I193" i="40" a="1"/>
  <c r="I193" i="40" s="1"/>
  <c r="I156" i="40" a="1"/>
  <c r="I156" i="40" s="1"/>
  <c r="I163" i="40" a="1"/>
  <c r="I163" i="40" s="1"/>
  <c r="I188" i="40" a="1"/>
  <c r="I188" i="40" s="1"/>
  <c r="I192" i="40" a="1"/>
  <c r="I192" i="40" s="1"/>
  <c r="I187" i="40" a="1"/>
  <c r="I187" i="40" s="1"/>
  <c r="I178" i="40" a="1"/>
  <c r="I178" i="40" s="1"/>
  <c r="I201" i="40" a="1"/>
  <c r="I201" i="40" s="1"/>
  <c r="I179" i="40" a="1"/>
  <c r="I179" i="40" s="1"/>
  <c r="I200" i="40" a="1"/>
  <c r="I200" i="40" s="1"/>
  <c r="I202" i="40" a="1"/>
  <c r="I202" i="40" s="1"/>
  <c r="I195" i="40" a="1"/>
  <c r="I195" i="40" s="1"/>
  <c r="I185" i="40" a="1"/>
  <c r="I185" i="40" s="1"/>
  <c r="I189" i="40" a="1"/>
  <c r="I189" i="40" s="1"/>
  <c r="I175" i="40" a="1"/>
  <c r="I175" i="40" s="1"/>
  <c r="I172" i="40" a="1"/>
  <c r="I172" i="40" s="1"/>
  <c r="I198" i="40" a="1"/>
  <c r="I198" i="40" s="1"/>
  <c r="I168" i="40" a="1"/>
  <c r="I168" i="40" s="1"/>
  <c r="I161" i="40" a="1"/>
  <c r="I161" i="40" s="1"/>
  <c r="I176" i="40" a="1"/>
  <c r="I176" i="40" s="1"/>
  <c r="I191" i="40" a="1"/>
  <c r="I191" i="40" s="1"/>
  <c r="I203" i="40" a="1"/>
  <c r="I203" i="40" s="1"/>
  <c r="I160" i="40" a="1"/>
  <c r="I160" i="40" s="1"/>
  <c r="I181" i="40" a="1"/>
  <c r="I181" i="40" s="1"/>
  <c r="I170" i="40" a="1"/>
  <c r="I170" i="40" s="1"/>
  <c r="I186" i="40" a="1"/>
  <c r="I186" i="40" s="1"/>
  <c r="I182" i="40" a="1"/>
  <c r="I182" i="40" s="1"/>
  <c r="I190" i="40" a="1"/>
  <c r="I190" i="40" s="1"/>
  <c r="I164" i="40" a="1"/>
  <c r="I164" i="40" s="1"/>
  <c r="I177" i="40" a="1"/>
  <c r="I177" i="40" s="1"/>
  <c r="I206" i="40" a="1"/>
  <c r="I206" i="40" s="1"/>
  <c r="I196" i="40" a="1"/>
  <c r="I196" i="40" s="1"/>
  <c r="I204" i="40" a="1"/>
  <c r="I204" i="40" s="1"/>
  <c r="Y45" i="34"/>
  <c r="H296" i="40" a="1"/>
  <c r="H296" i="40" s="1"/>
  <c r="H292" i="40" a="1"/>
  <c r="H292" i="40" s="1"/>
  <c r="H258" i="40" a="1"/>
  <c r="H258" i="40" s="1"/>
  <c r="H261" i="40" a="1"/>
  <c r="H261" i="40" s="1"/>
  <c r="H274" i="40" a="1"/>
  <c r="H274" i="40" s="1"/>
  <c r="H287" i="40" a="1"/>
  <c r="H287" i="40" s="1"/>
  <c r="H280" i="40" a="1"/>
  <c r="H280" i="40" s="1"/>
  <c r="H293" i="40" a="1"/>
  <c r="H293" i="40" s="1"/>
  <c r="H268" i="40" a="1"/>
  <c r="H268" i="40" s="1"/>
  <c r="H269" i="40" a="1"/>
  <c r="H269" i="40" s="1"/>
  <c r="H301" i="40" a="1"/>
  <c r="H301" i="40" s="1"/>
  <c r="H259" i="40" a="1"/>
  <c r="H259" i="40" s="1"/>
  <c r="H291" i="40" a="1"/>
  <c r="H291" i="40" s="1"/>
  <c r="H304" i="40" a="1"/>
  <c r="H304" i="40" s="1"/>
  <c r="H284" i="40" a="1"/>
  <c r="H284" i="40" s="1"/>
  <c r="H272" i="40" a="1"/>
  <c r="H272" i="40" s="1"/>
  <c r="H307" i="40" a="1"/>
  <c r="H307" i="40" s="1"/>
  <c r="H270" i="40" a="1"/>
  <c r="H270" i="40" s="1"/>
  <c r="H308" i="40" a="1"/>
  <c r="H308" i="40" s="1"/>
  <c r="H275" i="40" a="1"/>
  <c r="H275" i="40" s="1"/>
  <c r="H264" i="40" a="1"/>
  <c r="H264" i="40" s="1"/>
  <c r="H302" i="40" a="1"/>
  <c r="H302" i="40" s="1"/>
  <c r="H263" i="40" a="1"/>
  <c r="H263" i="40" s="1"/>
  <c r="H294" i="40" a="1"/>
  <c r="H294" i="40" s="1"/>
  <c r="H303" i="40" a="1"/>
  <c r="H303" i="40" s="1"/>
  <c r="H289" i="40" a="1"/>
  <c r="H289" i="40" s="1"/>
  <c r="H281" i="40" a="1"/>
  <c r="H281" i="40" s="1"/>
  <c r="H283" i="40" a="1"/>
  <c r="H283" i="40" s="1"/>
  <c r="H298" i="40" a="1"/>
  <c r="H298" i="40" s="1"/>
  <c r="H295" i="40" a="1"/>
  <c r="H295" i="40" s="1"/>
  <c r="H306" i="40" a="1"/>
  <c r="H306" i="40" s="1"/>
  <c r="H279" i="40" a="1"/>
  <c r="H279" i="40" s="1"/>
  <c r="H297" i="40" a="1"/>
  <c r="H297" i="40" s="1"/>
  <c r="H265" i="40" a="1"/>
  <c r="H265" i="40" s="1"/>
  <c r="H285" i="40" a="1"/>
  <c r="H285" i="40" s="1"/>
  <c r="H273" i="40" a="1"/>
  <c r="H273" i="40" s="1"/>
  <c r="H266" i="40" a="1"/>
  <c r="H266" i="40" s="1"/>
  <c r="H267" i="40" a="1"/>
  <c r="H267" i="40" s="1"/>
  <c r="H277" i="40" a="1"/>
  <c r="H277" i="40" s="1"/>
  <c r="H260" i="40" a="1"/>
  <c r="H260" i="40" s="1"/>
  <c r="H276" i="40" a="1"/>
  <c r="H276" i="40" s="1"/>
  <c r="H288" i="40" a="1"/>
  <c r="H288" i="40" s="1"/>
  <c r="H282" i="40" a="1"/>
  <c r="H282" i="40" s="1"/>
  <c r="H278" i="40" a="1"/>
  <c r="H278" i="40" s="1"/>
  <c r="H286" i="40" a="1"/>
  <c r="H286" i="40" s="1"/>
  <c r="H290" i="40" a="1"/>
  <c r="H290" i="40" s="1"/>
  <c r="H300" i="40" a="1"/>
  <c r="H300" i="40" s="1"/>
  <c r="H299" i="40" a="1"/>
  <c r="H299" i="40" s="1"/>
  <c r="H271" i="40" a="1"/>
  <c r="H271" i="40" s="1"/>
  <c r="H305" i="40" a="1"/>
  <c r="H305" i="40" s="1"/>
  <c r="H262" i="40" a="1"/>
  <c r="H262" i="40" s="1"/>
  <c r="H598" i="40" a="1"/>
  <c r="H598" i="40" s="1"/>
  <c r="H611" i="40" a="1"/>
  <c r="H611" i="40" s="1"/>
  <c r="H610" i="40" a="1"/>
  <c r="H610" i="40" s="1"/>
  <c r="H587" i="40" a="1"/>
  <c r="H587" i="40" s="1"/>
  <c r="H613" i="40" a="1"/>
  <c r="H613" i="40" s="1"/>
  <c r="H609" i="40" a="1"/>
  <c r="H609" i="40" s="1"/>
  <c r="H576" i="40" a="1"/>
  <c r="H576" i="40" s="1"/>
  <c r="H592" i="40" a="1"/>
  <c r="H592" i="40" s="1"/>
  <c r="H575" i="40" a="1"/>
  <c r="H575" i="40" s="1"/>
  <c r="H571" i="40" a="1"/>
  <c r="H571" i="40" s="1"/>
  <c r="H594" i="40" a="1"/>
  <c r="H594" i="40" s="1"/>
  <c r="H603" i="40" a="1"/>
  <c r="H603" i="40" s="1"/>
  <c r="H607" i="40" a="1"/>
  <c r="H607" i="40" s="1"/>
  <c r="H578" i="40" a="1"/>
  <c r="H578" i="40" s="1"/>
  <c r="H574" i="40" a="1"/>
  <c r="H574" i="40" s="1"/>
  <c r="H599" i="40" a="1"/>
  <c r="H599" i="40" s="1"/>
  <c r="H580" i="40" a="1"/>
  <c r="H580" i="40" s="1"/>
  <c r="H602" i="40" a="1"/>
  <c r="H602" i="40" s="1"/>
  <c r="H581" i="40" a="1"/>
  <c r="H581" i="40" s="1"/>
  <c r="H570" i="40" a="1"/>
  <c r="H570" i="40" s="1"/>
  <c r="H586" i="40" a="1"/>
  <c r="H586" i="40" s="1"/>
  <c r="H572" i="40" a="1"/>
  <c r="H572" i="40" s="1"/>
  <c r="H569" i="40" a="1"/>
  <c r="H569" i="40" s="1"/>
  <c r="H590" i="40" a="1"/>
  <c r="H590" i="40" s="1"/>
  <c r="H600" i="40" a="1"/>
  <c r="H600" i="40" s="1"/>
  <c r="H579" i="40" a="1"/>
  <c r="H579" i="40" s="1"/>
  <c r="H584" i="40" a="1"/>
  <c r="H584" i="40" s="1"/>
  <c r="H577" i="40" a="1"/>
  <c r="H577" i="40" s="1"/>
  <c r="H585" i="40" a="1"/>
  <c r="H585" i="40" s="1"/>
  <c r="H612" i="40" a="1"/>
  <c r="H612" i="40" s="1"/>
  <c r="H589" i="40" a="1"/>
  <c r="H589" i="40" s="1"/>
  <c r="H567" i="40" a="1"/>
  <c r="H567" i="40" s="1"/>
  <c r="H588" i="40" a="1"/>
  <c r="H588" i="40" s="1"/>
  <c r="H596" i="40" a="1"/>
  <c r="H596" i="40" s="1"/>
  <c r="H595" i="40" a="1"/>
  <c r="H595" i="40" s="1"/>
  <c r="H601" i="40" a="1"/>
  <c r="H601" i="40" s="1"/>
  <c r="H566" i="40" a="1"/>
  <c r="H566" i="40" s="1"/>
  <c r="H565" i="40" a="1"/>
  <c r="H565" i="40" s="1"/>
  <c r="H605" i="40" a="1"/>
  <c r="H605" i="40" s="1"/>
  <c r="H573" i="40" a="1"/>
  <c r="H573" i="40" s="1"/>
  <c r="H591" i="40" a="1"/>
  <c r="H591" i="40" s="1"/>
  <c r="H604" i="40" a="1"/>
  <c r="H604" i="40" s="1"/>
  <c r="H568" i="40" a="1"/>
  <c r="H568" i="40" s="1"/>
  <c r="H608" i="40" a="1"/>
  <c r="H608" i="40" s="1"/>
  <c r="H564" i="40" a="1"/>
  <c r="H564" i="40" s="1"/>
  <c r="H583" i="40" a="1"/>
  <c r="H583" i="40" s="1"/>
  <c r="H597" i="40" a="1"/>
  <c r="H597" i="40" s="1"/>
  <c r="H606" i="40" a="1"/>
  <c r="H606" i="40" s="1"/>
  <c r="H614" i="40" a="1"/>
  <c r="H614" i="40" s="1"/>
  <c r="H593" i="40" a="1"/>
  <c r="H593" i="40" s="1"/>
  <c r="H582" i="40" a="1"/>
  <c r="H582" i="40" s="1"/>
  <c r="Y24" i="34"/>
  <c r="I29" i="35"/>
  <c r="AA29" i="14"/>
  <c r="H29" i="35"/>
  <c r="Y29" i="35" s="1"/>
  <c r="V29" i="35" s="1"/>
  <c r="Z29" i="35" s="1"/>
  <c r="AA51" i="35"/>
  <c r="H343" i="40" a="1"/>
  <c r="H343" i="40" s="1"/>
  <c r="H312" i="40" a="1"/>
  <c r="H312" i="40" s="1"/>
  <c r="H334" i="40" a="1"/>
  <c r="H334" i="40" s="1"/>
  <c r="H358" i="40" a="1"/>
  <c r="H358" i="40" s="1"/>
  <c r="H318" i="40" a="1"/>
  <c r="H318" i="40" s="1"/>
  <c r="H331" i="40" a="1"/>
  <c r="H331" i="40" s="1"/>
  <c r="H339" i="40" a="1"/>
  <c r="H339" i="40" s="1"/>
  <c r="H349" i="40" a="1"/>
  <c r="H349" i="40" s="1"/>
  <c r="H329" i="40" a="1"/>
  <c r="H329" i="40" s="1"/>
  <c r="H328" i="40" a="1"/>
  <c r="H328" i="40" s="1"/>
  <c r="H346" i="40" a="1"/>
  <c r="H346" i="40" s="1"/>
  <c r="H341" i="40" a="1"/>
  <c r="H341" i="40" s="1"/>
  <c r="H336" i="40" a="1"/>
  <c r="H336" i="40" s="1"/>
  <c r="H322" i="40" a="1"/>
  <c r="H322" i="40" s="1"/>
  <c r="H314" i="40" a="1"/>
  <c r="H314" i="40" s="1"/>
  <c r="H311" i="40" a="1"/>
  <c r="H311" i="40" s="1"/>
  <c r="H330" i="40" a="1"/>
  <c r="H330" i="40" s="1"/>
  <c r="H345" i="40" a="1"/>
  <c r="H345" i="40" s="1"/>
  <c r="H352" i="40" a="1"/>
  <c r="H352" i="40" s="1"/>
  <c r="H327" i="40" a="1"/>
  <c r="H327" i="40" s="1"/>
  <c r="H351" i="40" a="1"/>
  <c r="H351" i="40" s="1"/>
  <c r="H323" i="40" a="1"/>
  <c r="H323" i="40" s="1"/>
  <c r="H321" i="40" a="1"/>
  <c r="H321" i="40" s="1"/>
  <c r="H324" i="40" a="1"/>
  <c r="H324" i="40" s="1"/>
  <c r="H353" i="40" a="1"/>
  <c r="H353" i="40" s="1"/>
  <c r="H347" i="40" a="1"/>
  <c r="H347" i="40" s="1"/>
  <c r="H309" i="40" a="1"/>
  <c r="H309" i="40" s="1"/>
  <c r="H340" i="40" a="1"/>
  <c r="H340" i="40" s="1"/>
  <c r="H348" i="40" a="1"/>
  <c r="H348" i="40" s="1"/>
  <c r="H355" i="40" a="1"/>
  <c r="H355" i="40" s="1"/>
  <c r="H316" i="40" a="1"/>
  <c r="H316" i="40" s="1"/>
  <c r="H332" i="40" a="1"/>
  <c r="H332" i="40" s="1"/>
  <c r="H357" i="40" a="1"/>
  <c r="H357" i="40" s="1"/>
  <c r="H344" i="40" a="1"/>
  <c r="H344" i="40" s="1"/>
  <c r="H359" i="40" a="1"/>
  <c r="H359" i="40" s="1"/>
  <c r="H337" i="40" a="1"/>
  <c r="H337" i="40" s="1"/>
  <c r="H319" i="40" a="1"/>
  <c r="H319" i="40" s="1"/>
  <c r="H333" i="40" a="1"/>
  <c r="H333" i="40" s="1"/>
  <c r="H335" i="40" a="1"/>
  <c r="H335" i="40" s="1"/>
  <c r="H317" i="40" a="1"/>
  <c r="H317" i="40" s="1"/>
  <c r="H315" i="40" a="1"/>
  <c r="H315" i="40" s="1"/>
  <c r="H338" i="40" a="1"/>
  <c r="H338" i="40" s="1"/>
  <c r="H310" i="40" a="1"/>
  <c r="H310" i="40" s="1"/>
  <c r="H342" i="40" a="1"/>
  <c r="H342" i="40" s="1"/>
  <c r="H320" i="40" a="1"/>
  <c r="H320" i="40" s="1"/>
  <c r="H356" i="40" a="1"/>
  <c r="H356" i="40" s="1"/>
  <c r="H325" i="40" a="1"/>
  <c r="H325" i="40" s="1"/>
  <c r="H326" i="40" a="1"/>
  <c r="H326" i="40" s="1"/>
  <c r="H350" i="40" a="1"/>
  <c r="H350" i="40" s="1"/>
  <c r="H354" i="40" a="1"/>
  <c r="H354" i="40" s="1"/>
  <c r="H313" i="40" a="1"/>
  <c r="H313" i="40" s="1"/>
  <c r="H76" i="40" a="1"/>
  <c r="H76" i="40" s="1"/>
  <c r="H94" i="40" a="1"/>
  <c r="H94" i="40" s="1"/>
  <c r="H66" i="40" a="1"/>
  <c r="H66" i="40" s="1"/>
  <c r="H85" i="40" a="1"/>
  <c r="H85" i="40" s="1"/>
  <c r="H80" i="40" a="1"/>
  <c r="H80" i="40" s="1"/>
  <c r="H57" i="40" a="1"/>
  <c r="H57" i="40" s="1"/>
  <c r="H54" i="40" a="1"/>
  <c r="H54" i="40" s="1"/>
  <c r="H75" i="40" a="1"/>
  <c r="H75" i="40" s="1"/>
  <c r="H56" i="40" a="1"/>
  <c r="H56" i="40" s="1"/>
  <c r="H82" i="40" a="1"/>
  <c r="H82" i="40" s="1"/>
  <c r="H88" i="40" a="1"/>
  <c r="H88" i="40" s="1"/>
  <c r="H81" i="40" a="1"/>
  <c r="H81" i="40" s="1"/>
  <c r="H64" i="40" a="1"/>
  <c r="H64" i="40" s="1"/>
  <c r="H93" i="40" a="1"/>
  <c r="H93" i="40" s="1"/>
  <c r="H60" i="40" a="1"/>
  <c r="H60" i="40" s="1"/>
  <c r="H68" i="40" a="1"/>
  <c r="H68" i="40" s="1"/>
  <c r="H84" i="40" a="1"/>
  <c r="H84" i="40" s="1"/>
  <c r="H90" i="40" a="1"/>
  <c r="H90" i="40" s="1"/>
  <c r="H98" i="40" a="1"/>
  <c r="H98" i="40" s="1"/>
  <c r="H102" i="40" a="1"/>
  <c r="H102" i="40" s="1"/>
  <c r="H83" i="40" a="1"/>
  <c r="H83" i="40" s="1"/>
  <c r="H104" i="40" a="1"/>
  <c r="H104" i="40" s="1"/>
  <c r="H58" i="40" a="1"/>
  <c r="H58" i="40" s="1"/>
  <c r="H61" i="40" a="1"/>
  <c r="H61" i="40" s="1"/>
  <c r="H89" i="40" a="1"/>
  <c r="H89" i="40" s="1"/>
  <c r="H74" i="40" a="1"/>
  <c r="H74" i="40" s="1"/>
  <c r="H97" i="40" a="1"/>
  <c r="H97" i="40" s="1"/>
  <c r="H69" i="40" a="1"/>
  <c r="H69" i="40" s="1"/>
  <c r="H103" i="40" a="1"/>
  <c r="H103" i="40" s="1"/>
  <c r="H101" i="40" a="1"/>
  <c r="H101" i="40" s="1"/>
  <c r="H71" i="40" a="1"/>
  <c r="H71" i="40" s="1"/>
  <c r="H86" i="40" a="1"/>
  <c r="H86" i="40" s="1"/>
  <c r="H63" i="40" a="1"/>
  <c r="H63" i="40" s="1"/>
  <c r="H77" i="40" a="1"/>
  <c r="H77" i="40" s="1"/>
  <c r="H59" i="40" a="1"/>
  <c r="H59" i="40" s="1"/>
  <c r="H91" i="40" a="1"/>
  <c r="H91" i="40" s="1"/>
  <c r="H92" i="40" a="1"/>
  <c r="H92" i="40" s="1"/>
  <c r="H65" i="40" a="1"/>
  <c r="H65" i="40" s="1"/>
  <c r="H96" i="40" a="1"/>
  <c r="H96" i="40" s="1"/>
  <c r="H78" i="40" a="1"/>
  <c r="H78" i="40" s="1"/>
  <c r="H87" i="40" a="1"/>
  <c r="H87" i="40" s="1"/>
  <c r="H70" i="40" a="1"/>
  <c r="H70" i="40" s="1"/>
  <c r="H95" i="40" a="1"/>
  <c r="H95" i="40" s="1"/>
  <c r="H99" i="40" a="1"/>
  <c r="H99" i="40" s="1"/>
  <c r="H79" i="40" a="1"/>
  <c r="H79" i="40" s="1"/>
  <c r="H67" i="40" a="1"/>
  <c r="H67" i="40" s="1"/>
  <c r="H100" i="40" a="1"/>
  <c r="H100" i="40" s="1"/>
  <c r="H73" i="40" a="1"/>
  <c r="H73" i="40" s="1"/>
  <c r="H72" i="40" a="1"/>
  <c r="H72" i="40" s="1"/>
  <c r="H62" i="40" a="1"/>
  <c r="H62" i="40" s="1"/>
  <c r="H55" i="40" a="1"/>
  <c r="H55" i="40" s="1"/>
  <c r="N21" i="37"/>
  <c r="O21" i="37" s="1"/>
  <c r="N33" i="37"/>
  <c r="O33" i="37" s="1"/>
  <c r="Y47" i="34"/>
  <c r="AA6" i="14"/>
  <c r="I6" i="35"/>
  <c r="H6" i="35"/>
  <c r="AA39" i="14"/>
  <c r="I39" i="35"/>
  <c r="H39" i="35"/>
  <c r="I310" i="40" a="1"/>
  <c r="I310" i="40" s="1"/>
  <c r="I329" i="40" a="1"/>
  <c r="I329" i="40" s="1"/>
  <c r="I312" i="40" a="1"/>
  <c r="I312" i="40" s="1"/>
  <c r="I330" i="40" a="1"/>
  <c r="I330" i="40" s="1"/>
  <c r="I356" i="40" a="1"/>
  <c r="I356" i="40" s="1"/>
  <c r="I309" i="40" a="1"/>
  <c r="I309" i="40" s="1"/>
  <c r="I320" i="40" a="1"/>
  <c r="I320" i="40" s="1"/>
  <c r="I352" i="40" a="1"/>
  <c r="I352" i="40" s="1"/>
  <c r="I353" i="40" a="1"/>
  <c r="I353" i="40" s="1"/>
  <c r="I337" i="40" a="1"/>
  <c r="I337" i="40" s="1"/>
  <c r="I344" i="40" a="1"/>
  <c r="I344" i="40" s="1"/>
  <c r="I351" i="40" a="1"/>
  <c r="I351" i="40" s="1"/>
  <c r="I335" i="40" a="1"/>
  <c r="I335" i="40" s="1"/>
  <c r="I349" i="40" a="1"/>
  <c r="I349" i="40" s="1"/>
  <c r="I355" i="40" a="1"/>
  <c r="I355" i="40" s="1"/>
  <c r="I331" i="40" a="1"/>
  <c r="I331" i="40" s="1"/>
  <c r="I317" i="40" a="1"/>
  <c r="I317" i="40" s="1"/>
  <c r="I327" i="40" a="1"/>
  <c r="I327" i="40" s="1"/>
  <c r="I350" i="40" a="1"/>
  <c r="I350" i="40" s="1"/>
  <c r="I347" i="40" a="1"/>
  <c r="I347" i="40" s="1"/>
  <c r="I345" i="40" a="1"/>
  <c r="I345" i="40" s="1"/>
  <c r="I313" i="40" a="1"/>
  <c r="I313" i="40" s="1"/>
  <c r="I332" i="40" a="1"/>
  <c r="I332" i="40" s="1"/>
  <c r="I359" i="40" a="1"/>
  <c r="I359" i="40" s="1"/>
  <c r="I318" i="40" a="1"/>
  <c r="I318" i="40" s="1"/>
  <c r="I311" i="40" a="1"/>
  <c r="I311" i="40" s="1"/>
  <c r="I341" i="40" a="1"/>
  <c r="I341" i="40" s="1"/>
  <c r="I339" i="40" a="1"/>
  <c r="I339" i="40" s="1"/>
  <c r="I336" i="40" a="1"/>
  <c r="I336" i="40" s="1"/>
  <c r="I315" i="40" a="1"/>
  <c r="I315" i="40" s="1"/>
  <c r="I333" i="40" a="1"/>
  <c r="I333" i="40" s="1"/>
  <c r="I346" i="40" a="1"/>
  <c r="I346" i="40" s="1"/>
  <c r="I314" i="40" a="1"/>
  <c r="I314" i="40" s="1"/>
  <c r="I326" i="40" a="1"/>
  <c r="I326" i="40" s="1"/>
  <c r="I322" i="40" a="1"/>
  <c r="I322" i="40" s="1"/>
  <c r="I343" i="40" a="1"/>
  <c r="I343" i="40" s="1"/>
  <c r="I328" i="40" a="1"/>
  <c r="I328" i="40" s="1"/>
  <c r="I358" i="40" a="1"/>
  <c r="I358" i="40" s="1"/>
  <c r="I357" i="40" a="1"/>
  <c r="I357" i="40" s="1"/>
  <c r="I316" i="40" a="1"/>
  <c r="I316" i="40" s="1"/>
  <c r="I323" i="40" a="1"/>
  <c r="I323" i="40" s="1"/>
  <c r="I342" i="40" a="1"/>
  <c r="I342" i="40" s="1"/>
  <c r="I334" i="40" a="1"/>
  <c r="I334" i="40" s="1"/>
  <c r="I348" i="40" a="1"/>
  <c r="I348" i="40" s="1"/>
  <c r="I325" i="40" a="1"/>
  <c r="I325" i="40" s="1"/>
  <c r="I324" i="40" a="1"/>
  <c r="I324" i="40" s="1"/>
  <c r="I354" i="40" a="1"/>
  <c r="I354" i="40" s="1"/>
  <c r="I340" i="40" a="1"/>
  <c r="I340" i="40" s="1"/>
  <c r="I321" i="40" a="1"/>
  <c r="I321" i="40" s="1"/>
  <c r="I338" i="40" a="1"/>
  <c r="I338" i="40" s="1"/>
  <c r="I319" i="40" a="1"/>
  <c r="I319" i="40" s="1"/>
  <c r="AA35" i="14"/>
  <c r="I35" i="35"/>
  <c r="H35" i="35"/>
  <c r="I42" i="35"/>
  <c r="AA42" i="14"/>
  <c r="H42" i="35"/>
  <c r="Y42" i="35" s="1"/>
  <c r="V42" i="35" s="1"/>
  <c r="Z42" i="35" s="1"/>
  <c r="I21" i="35"/>
  <c r="AA21" i="14"/>
  <c r="H21" i="35"/>
  <c r="Y21" i="35" s="1"/>
  <c r="V21" i="35" s="1"/>
  <c r="Z21" i="35" s="1"/>
  <c r="AO7" i="14"/>
  <c r="AO8" i="14" s="1"/>
  <c r="BH50" i="14"/>
  <c r="AW51" i="14"/>
  <c r="AO51" i="14"/>
  <c r="AO50" i="14"/>
  <c r="BC50" i="14"/>
  <c r="BH49" i="14"/>
  <c r="AO49" i="14"/>
  <c r="BH51" i="14"/>
  <c r="BC51" i="14"/>
  <c r="AW49" i="14"/>
  <c r="BC49" i="14"/>
  <c r="AW50" i="14"/>
  <c r="H234" i="40" a="1"/>
  <c r="H234" i="40" s="1"/>
  <c r="H251" i="40" a="1"/>
  <c r="H251" i="40" s="1"/>
  <c r="H216" i="40" a="1"/>
  <c r="H216" i="40" s="1"/>
  <c r="H209" i="40" a="1"/>
  <c r="H209" i="40" s="1"/>
  <c r="H246" i="40" a="1"/>
  <c r="H246" i="40" s="1"/>
  <c r="H210" i="40" a="1"/>
  <c r="H210" i="40" s="1"/>
  <c r="H213" i="40" a="1"/>
  <c r="H213" i="40" s="1"/>
  <c r="H221" i="40" a="1"/>
  <c r="H221" i="40" s="1"/>
  <c r="H257" i="40" a="1"/>
  <c r="H257" i="40" s="1"/>
  <c r="H243" i="40" a="1"/>
  <c r="H243" i="40" s="1"/>
  <c r="H238" i="40" a="1"/>
  <c r="H238" i="40" s="1"/>
  <c r="H218" i="40" a="1"/>
  <c r="H218" i="40" s="1"/>
  <c r="H255" i="40" a="1"/>
  <c r="H255" i="40" s="1"/>
  <c r="H256" i="40" a="1"/>
  <c r="H256" i="40" s="1"/>
  <c r="H244" i="40" a="1"/>
  <c r="H244" i="40" s="1"/>
  <c r="H211" i="40" a="1"/>
  <c r="H211" i="40" s="1"/>
  <c r="H212" i="40" a="1"/>
  <c r="H212" i="40" s="1"/>
  <c r="H225" i="40" a="1"/>
  <c r="H225" i="40" s="1"/>
  <c r="H242" i="40" a="1"/>
  <c r="H242" i="40" s="1"/>
  <c r="H235" i="40" a="1"/>
  <c r="H235" i="40" s="1"/>
  <c r="H219" i="40" a="1"/>
  <c r="H219" i="40" s="1"/>
  <c r="H228" i="40" a="1"/>
  <c r="H228" i="40" s="1"/>
  <c r="H245" i="40" a="1"/>
  <c r="H245" i="40" s="1"/>
  <c r="H224" i="40" a="1"/>
  <c r="H224" i="40" s="1"/>
  <c r="H240" i="40" a="1"/>
  <c r="H240" i="40" s="1"/>
  <c r="H222" i="40" a="1"/>
  <c r="H222" i="40" s="1"/>
  <c r="H227" i="40" a="1"/>
  <c r="H227" i="40" s="1"/>
  <c r="H231" i="40" a="1"/>
  <c r="H231" i="40" s="1"/>
  <c r="H214" i="40" a="1"/>
  <c r="H214" i="40" s="1"/>
  <c r="H236" i="40" a="1"/>
  <c r="H236" i="40" s="1"/>
  <c r="H241" i="40" a="1"/>
  <c r="H241" i="40" s="1"/>
  <c r="H250" i="40" a="1"/>
  <c r="H250" i="40" s="1"/>
  <c r="H249" i="40" a="1"/>
  <c r="H249" i="40" s="1"/>
  <c r="H239" i="40" a="1"/>
  <c r="H239" i="40" s="1"/>
  <c r="H252" i="40" a="1"/>
  <c r="H252" i="40" s="1"/>
  <c r="H226" i="40" a="1"/>
  <c r="H226" i="40" s="1"/>
  <c r="H223" i="40" a="1"/>
  <c r="H223" i="40" s="1"/>
  <c r="H217" i="40" a="1"/>
  <c r="H217" i="40" s="1"/>
  <c r="H229" i="40" a="1"/>
  <c r="H229" i="40" s="1"/>
  <c r="H230" i="40" a="1"/>
  <c r="H230" i="40" s="1"/>
  <c r="H237" i="40" a="1"/>
  <c r="H237" i="40" s="1"/>
  <c r="H247" i="40" a="1"/>
  <c r="H247" i="40" s="1"/>
  <c r="H208" i="40" a="1"/>
  <c r="H208" i="40" s="1"/>
  <c r="H220" i="40" a="1"/>
  <c r="H220" i="40" s="1"/>
  <c r="H248" i="40" a="1"/>
  <c r="H248" i="40" s="1"/>
  <c r="H253" i="40" a="1"/>
  <c r="H253" i="40" s="1"/>
  <c r="H232" i="40" a="1"/>
  <c r="H232" i="40" s="1"/>
  <c r="H254" i="40" a="1"/>
  <c r="H254" i="40" s="1"/>
  <c r="H207" i="40" a="1"/>
  <c r="H207" i="40" s="1"/>
  <c r="H215" i="40" a="1"/>
  <c r="H215" i="40" s="1"/>
  <c r="H233" i="40" a="1"/>
  <c r="H233" i="40" s="1"/>
  <c r="Y35" i="34"/>
  <c r="BV61" i="14"/>
  <c r="AX61" i="14"/>
  <c r="BS61" i="14"/>
  <c r="BD61" i="14"/>
  <c r="I102" i="40" a="1"/>
  <c r="I102" i="40" s="1"/>
  <c r="I84" i="40" a="1"/>
  <c r="I84" i="40" s="1"/>
  <c r="I55" i="40" a="1"/>
  <c r="I55" i="40" s="1"/>
  <c r="I64" i="40" a="1"/>
  <c r="I64" i="40" s="1"/>
  <c r="I85" i="40" a="1"/>
  <c r="I85" i="40" s="1"/>
  <c r="I103" i="40" a="1"/>
  <c r="I103" i="40" s="1"/>
  <c r="I61" i="40" a="1"/>
  <c r="I61" i="40" s="1"/>
  <c r="I69" i="40" a="1"/>
  <c r="I69" i="40" s="1"/>
  <c r="I76" i="40" a="1"/>
  <c r="I76" i="40" s="1"/>
  <c r="I73" i="40" a="1"/>
  <c r="I73" i="40" s="1"/>
  <c r="I78" i="40" a="1"/>
  <c r="I78" i="40" s="1"/>
  <c r="I96" i="40" a="1"/>
  <c r="I96" i="40" s="1"/>
  <c r="I80" i="40" a="1"/>
  <c r="I80" i="40" s="1"/>
  <c r="I70" i="40" a="1"/>
  <c r="I70" i="40" s="1"/>
  <c r="I97" i="40" a="1"/>
  <c r="I97" i="40" s="1"/>
  <c r="I72" i="40" a="1"/>
  <c r="I72" i="40" s="1"/>
  <c r="I58" i="40" a="1"/>
  <c r="I58" i="40" s="1"/>
  <c r="I91" i="40" a="1"/>
  <c r="I91" i="40" s="1"/>
  <c r="I79" i="40" a="1"/>
  <c r="I79" i="40" s="1"/>
  <c r="I94" i="40" a="1"/>
  <c r="I94" i="40" s="1"/>
  <c r="I65" i="40" a="1"/>
  <c r="I65" i="40" s="1"/>
  <c r="I74" i="40" a="1"/>
  <c r="I74" i="40" s="1"/>
  <c r="I92" i="40" a="1"/>
  <c r="I92" i="40" s="1"/>
  <c r="I75" i="40" a="1"/>
  <c r="I75" i="40" s="1"/>
  <c r="I62" i="40" a="1"/>
  <c r="I62" i="40" s="1"/>
  <c r="I98" i="40" a="1"/>
  <c r="I98" i="40" s="1"/>
  <c r="I82" i="40" a="1"/>
  <c r="I82" i="40" s="1"/>
  <c r="I81" i="40" a="1"/>
  <c r="I81" i="40" s="1"/>
  <c r="I95" i="40" a="1"/>
  <c r="I95" i="40" s="1"/>
  <c r="I67" i="40" a="1"/>
  <c r="I67" i="40" s="1"/>
  <c r="I90" i="40" a="1"/>
  <c r="I90" i="40" s="1"/>
  <c r="I59" i="40" a="1"/>
  <c r="I59" i="40" s="1"/>
  <c r="I66" i="40" a="1"/>
  <c r="I66" i="40" s="1"/>
  <c r="I54" i="40" a="1"/>
  <c r="I54" i="40" s="1"/>
  <c r="I86" i="40" a="1"/>
  <c r="I86" i="40" s="1"/>
  <c r="I63" i="40" a="1"/>
  <c r="I63" i="40" s="1"/>
  <c r="I60" i="40" a="1"/>
  <c r="I60" i="40" s="1"/>
  <c r="I56" i="40" a="1"/>
  <c r="I56" i="40" s="1"/>
  <c r="I57" i="40" a="1"/>
  <c r="I57" i="40" s="1"/>
  <c r="I99" i="40" a="1"/>
  <c r="I99" i="40" s="1"/>
  <c r="I71" i="40" a="1"/>
  <c r="I71" i="40" s="1"/>
  <c r="I88" i="40" a="1"/>
  <c r="I88" i="40" s="1"/>
  <c r="I87" i="40" a="1"/>
  <c r="I87" i="40" s="1"/>
  <c r="I68" i="40" a="1"/>
  <c r="I68" i="40" s="1"/>
  <c r="I101" i="40" a="1"/>
  <c r="I101" i="40" s="1"/>
  <c r="I100" i="40" a="1"/>
  <c r="I100" i="40" s="1"/>
  <c r="I89" i="40" a="1"/>
  <c r="I89" i="40" s="1"/>
  <c r="I83" i="40" a="1"/>
  <c r="I83" i="40" s="1"/>
  <c r="I93" i="40" a="1"/>
  <c r="I93" i="40" s="1"/>
  <c r="I77" i="40" a="1"/>
  <c r="I77" i="40" s="1"/>
  <c r="I104" i="40" a="1"/>
  <c r="I104" i="40" s="1"/>
  <c r="AA31" i="14"/>
  <c r="I31" i="35"/>
  <c r="H31" i="35"/>
  <c r="Y31" i="35" s="1"/>
  <c r="V31" i="35" s="1"/>
  <c r="Z31" i="35" s="1"/>
  <c r="AA47" i="14"/>
  <c r="I47" i="35"/>
  <c r="H47" i="35"/>
  <c r="Y47" i="35" s="1"/>
  <c r="V47" i="35" s="1"/>
  <c r="Z47" i="35" s="1"/>
  <c r="H44" i="35"/>
  <c r="Y44" i="35" s="1"/>
  <c r="V44" i="35" s="1"/>
  <c r="Z44" i="35" s="1"/>
  <c r="AA44" i="14"/>
  <c r="I44" i="35"/>
  <c r="AA16" i="14"/>
  <c r="I16" i="35"/>
  <c r="H16" i="35"/>
  <c r="Y35" i="18"/>
  <c r="I243" i="40" a="1"/>
  <c r="I243" i="40" s="1"/>
  <c r="I239" i="40" a="1"/>
  <c r="I239" i="40" s="1"/>
  <c r="I223" i="40" a="1"/>
  <c r="I223" i="40" s="1"/>
  <c r="I217" i="40" a="1"/>
  <c r="I217" i="40" s="1"/>
  <c r="I228" i="40" a="1"/>
  <c r="I228" i="40" s="1"/>
  <c r="I244" i="40" a="1"/>
  <c r="I244" i="40" s="1"/>
  <c r="I233" i="40" a="1"/>
  <c r="I233" i="40" s="1"/>
  <c r="I220" i="40" a="1"/>
  <c r="I220" i="40" s="1"/>
  <c r="I232" i="40" a="1"/>
  <c r="I232" i="40" s="1"/>
  <c r="I209" i="40" a="1"/>
  <c r="I209" i="40" s="1"/>
  <c r="I212" i="40" a="1"/>
  <c r="I212" i="40" s="1"/>
  <c r="I227" i="40" a="1"/>
  <c r="I227" i="40" s="1"/>
  <c r="I213" i="40" a="1"/>
  <c r="I213" i="40" s="1"/>
  <c r="I214" i="40" a="1"/>
  <c r="I214" i="40" s="1"/>
  <c r="I240" i="40" a="1"/>
  <c r="I240" i="40" s="1"/>
  <c r="I242" i="40" a="1"/>
  <c r="I242" i="40" s="1"/>
  <c r="I255" i="40" a="1"/>
  <c r="I255" i="40" s="1"/>
  <c r="I254" i="40" a="1"/>
  <c r="I254" i="40" s="1"/>
  <c r="I245" i="40" a="1"/>
  <c r="I245" i="40" s="1"/>
  <c r="I215" i="40" a="1"/>
  <c r="I215" i="40" s="1"/>
  <c r="I251" i="40" a="1"/>
  <c r="I251" i="40" s="1"/>
  <c r="I248" i="40" a="1"/>
  <c r="I248" i="40" s="1"/>
  <c r="I241" i="40" a="1"/>
  <c r="I241" i="40" s="1"/>
  <c r="I229" i="40" a="1"/>
  <c r="I229" i="40" s="1"/>
  <c r="I249" i="40" a="1"/>
  <c r="I249" i="40" s="1"/>
  <c r="I210" i="40" a="1"/>
  <c r="I210" i="40" s="1"/>
  <c r="I234" i="40" a="1"/>
  <c r="I234" i="40" s="1"/>
  <c r="I257" i="40" a="1"/>
  <c r="I257" i="40" s="1"/>
  <c r="I216" i="40" a="1"/>
  <c r="I216" i="40" s="1"/>
  <c r="I252" i="40" a="1"/>
  <c r="I252" i="40" s="1"/>
  <c r="I219" i="40" a="1"/>
  <c r="I219" i="40" s="1"/>
  <c r="I246" i="40" a="1"/>
  <c r="I246" i="40" s="1"/>
  <c r="I222" i="40" a="1"/>
  <c r="I222" i="40" s="1"/>
  <c r="I230" i="40" a="1"/>
  <c r="I230" i="40" s="1"/>
  <c r="I225" i="40" a="1"/>
  <c r="I225" i="40" s="1"/>
  <c r="I237" i="40" a="1"/>
  <c r="I237" i="40" s="1"/>
  <c r="I256" i="40" a="1"/>
  <c r="I256" i="40" s="1"/>
  <c r="I224" i="40" a="1"/>
  <c r="I224" i="40" s="1"/>
  <c r="I226" i="40" a="1"/>
  <c r="I226" i="40" s="1"/>
  <c r="I208" i="40" a="1"/>
  <c r="I208" i="40" s="1"/>
  <c r="I218" i="40" a="1"/>
  <c r="I218" i="40" s="1"/>
  <c r="I250" i="40" a="1"/>
  <c r="I250" i="40" s="1"/>
  <c r="I211" i="40" a="1"/>
  <c r="I211" i="40" s="1"/>
  <c r="I207" i="40" a="1"/>
  <c r="I207" i="40" s="1"/>
  <c r="I253" i="40" a="1"/>
  <c r="I253" i="40" s="1"/>
  <c r="I238" i="40" a="1"/>
  <c r="I238" i="40" s="1"/>
  <c r="I236" i="40" a="1"/>
  <c r="I236" i="40" s="1"/>
  <c r="I247" i="40" a="1"/>
  <c r="I247" i="40" s="1"/>
  <c r="I235" i="40" a="1"/>
  <c r="I235" i="40" s="1"/>
  <c r="I221" i="40" a="1"/>
  <c r="I221" i="40" s="1"/>
  <c r="I231" i="40" a="1"/>
  <c r="I231" i="40" s="1"/>
  <c r="BN61" i="14"/>
  <c r="BB61" i="14"/>
  <c r="Y51" i="18"/>
  <c r="Y30" i="18"/>
  <c r="I541" i="40" a="1"/>
  <c r="I541" i="40" s="1"/>
  <c r="I534" i="40" a="1"/>
  <c r="I534" i="40" s="1"/>
  <c r="I548" i="40" a="1"/>
  <c r="I548" i="40" s="1"/>
  <c r="I539" i="40" a="1"/>
  <c r="I539" i="40" s="1"/>
  <c r="I524" i="40" a="1"/>
  <c r="I524" i="40" s="1"/>
  <c r="I531" i="40" a="1"/>
  <c r="I531" i="40" s="1"/>
  <c r="I519" i="40" a="1"/>
  <c r="I519" i="40" s="1"/>
  <c r="I523" i="40" a="1"/>
  <c r="I523" i="40" s="1"/>
  <c r="I515" i="40" a="1"/>
  <c r="I515" i="40" s="1"/>
  <c r="I513" i="40" a="1"/>
  <c r="I513" i="40" s="1"/>
  <c r="I558" i="40" a="1"/>
  <c r="I558" i="40" s="1"/>
  <c r="I551" i="40" a="1"/>
  <c r="I551" i="40" s="1"/>
  <c r="I545" i="40" a="1"/>
  <c r="I545" i="40" s="1"/>
  <c r="I527" i="40" a="1"/>
  <c r="I527" i="40" s="1"/>
  <c r="I563" i="40" a="1"/>
  <c r="I563" i="40" s="1"/>
  <c r="I529" i="40" a="1"/>
  <c r="I529" i="40" s="1"/>
  <c r="I543" i="40" a="1"/>
  <c r="I543" i="40" s="1"/>
  <c r="I537" i="40" a="1"/>
  <c r="I537" i="40" s="1"/>
  <c r="I546" i="40" a="1"/>
  <c r="I546" i="40" s="1"/>
  <c r="I521" i="40" a="1"/>
  <c r="I521" i="40" s="1"/>
  <c r="I556" i="40" a="1"/>
  <c r="I556" i="40" s="1"/>
  <c r="I528" i="40" a="1"/>
  <c r="I528" i="40" s="1"/>
  <c r="I532" i="40" a="1"/>
  <c r="I532" i="40" s="1"/>
  <c r="I536" i="40" a="1"/>
  <c r="I536" i="40" s="1"/>
  <c r="I561" i="40" a="1"/>
  <c r="I561" i="40" s="1"/>
  <c r="I553" i="40" a="1"/>
  <c r="I553" i="40" s="1"/>
  <c r="I526" i="40" a="1"/>
  <c r="I526" i="40" s="1"/>
  <c r="I557" i="40" a="1"/>
  <c r="I557" i="40" s="1"/>
  <c r="I540" i="40" a="1"/>
  <c r="I540" i="40" s="1"/>
  <c r="I562" i="40" a="1"/>
  <c r="I562" i="40" s="1"/>
  <c r="I549" i="40" a="1"/>
  <c r="I549" i="40" s="1"/>
  <c r="I517" i="40" a="1"/>
  <c r="I517" i="40" s="1"/>
  <c r="I530" i="40" a="1"/>
  <c r="I530" i="40" s="1"/>
  <c r="I522" i="40" a="1"/>
  <c r="I522" i="40" s="1"/>
  <c r="I544" i="40" a="1"/>
  <c r="I544" i="40" s="1"/>
  <c r="I514" i="40" a="1"/>
  <c r="I514" i="40" s="1"/>
  <c r="I518" i="40" a="1"/>
  <c r="I518" i="40" s="1"/>
  <c r="I560" i="40" a="1"/>
  <c r="I560" i="40" s="1"/>
  <c r="I535" i="40" a="1"/>
  <c r="I535" i="40" s="1"/>
  <c r="I550" i="40" a="1"/>
  <c r="I550" i="40" s="1"/>
  <c r="I520" i="40" a="1"/>
  <c r="I520" i="40" s="1"/>
  <c r="I533" i="40" a="1"/>
  <c r="I533" i="40" s="1"/>
  <c r="I559" i="40" a="1"/>
  <c r="I559" i="40" s="1"/>
  <c r="I554" i="40" a="1"/>
  <c r="I554" i="40" s="1"/>
  <c r="I542" i="40" a="1"/>
  <c r="I542" i="40" s="1"/>
  <c r="I552" i="40" a="1"/>
  <c r="I552" i="40" s="1"/>
  <c r="I525" i="40" a="1"/>
  <c r="I525" i="40" s="1"/>
  <c r="I547" i="40" a="1"/>
  <c r="I547" i="40" s="1"/>
  <c r="I538" i="40" a="1"/>
  <c r="I538" i="40" s="1"/>
  <c r="I555" i="40" a="1"/>
  <c r="I555" i="40" s="1"/>
  <c r="I516" i="40" a="1"/>
  <c r="I516" i="40" s="1"/>
  <c r="AA36" i="14"/>
  <c r="H36" i="35"/>
  <c r="Y36" i="35" s="1"/>
  <c r="V36" i="35" s="1"/>
  <c r="Z36" i="35" s="1"/>
  <c r="I36" i="35"/>
  <c r="AA23" i="14"/>
  <c r="H23" i="35"/>
  <c r="I23" i="35"/>
  <c r="I15" i="35"/>
  <c r="AA15" i="14"/>
  <c r="H15" i="35"/>
  <c r="Y15" i="35" s="1"/>
  <c r="V15" i="35" s="1"/>
  <c r="Z15" i="35" s="1"/>
  <c r="AV51" i="14"/>
  <c r="BB50" i="14"/>
  <c r="AY61" i="14"/>
  <c r="BR61" i="14"/>
  <c r="AP61" i="14"/>
  <c r="BF61" i="14"/>
  <c r="H142" i="40" a="1"/>
  <c r="H142" i="40" s="1"/>
  <c r="H138" i="40" a="1"/>
  <c r="H138" i="40" s="1"/>
  <c r="H155" i="40" a="1"/>
  <c r="H155" i="40" s="1"/>
  <c r="H141" i="40" a="1"/>
  <c r="H141" i="40" s="1"/>
  <c r="H129" i="40" a="1"/>
  <c r="H129" i="40" s="1"/>
  <c r="H152" i="40" a="1"/>
  <c r="H152" i="40" s="1"/>
  <c r="H133" i="40" a="1"/>
  <c r="H133" i="40" s="1"/>
  <c r="H145" i="40" a="1"/>
  <c r="H145" i="40" s="1"/>
  <c r="H127" i="40" a="1"/>
  <c r="H127" i="40" s="1"/>
  <c r="H117" i="40" a="1"/>
  <c r="H117" i="40" s="1"/>
  <c r="H123" i="40" a="1"/>
  <c r="H123" i="40" s="1"/>
  <c r="H111" i="40" a="1"/>
  <c r="H111" i="40" s="1"/>
  <c r="H143" i="40" a="1"/>
  <c r="H143" i="40" s="1"/>
  <c r="H128" i="40" a="1"/>
  <c r="H128" i="40" s="1"/>
  <c r="H132" i="40" a="1"/>
  <c r="H132" i="40" s="1"/>
  <c r="H139" i="40" a="1"/>
  <c r="H139" i="40" s="1"/>
  <c r="H134" i="40" a="1"/>
  <c r="H134" i="40" s="1"/>
  <c r="H150" i="40" a="1"/>
  <c r="H150" i="40" s="1"/>
  <c r="H149" i="40" a="1"/>
  <c r="H149" i="40" s="1"/>
  <c r="H119" i="40" a="1"/>
  <c r="H119" i="40" s="1"/>
  <c r="H109" i="40" a="1"/>
  <c r="H109" i="40" s="1"/>
  <c r="H148" i="40" a="1"/>
  <c r="H148" i="40" s="1"/>
  <c r="H151" i="40" a="1"/>
  <c r="H151" i="40" s="1"/>
  <c r="H114" i="40" a="1"/>
  <c r="H114" i="40" s="1"/>
  <c r="H120" i="40" a="1"/>
  <c r="H120" i="40" s="1"/>
  <c r="H116" i="40" a="1"/>
  <c r="H116" i="40" s="1"/>
  <c r="H140" i="40" a="1"/>
  <c r="H140" i="40" s="1"/>
  <c r="H136" i="40" a="1"/>
  <c r="H136" i="40" s="1"/>
  <c r="H113" i="40" a="1"/>
  <c r="H113" i="40" s="1"/>
  <c r="H118" i="40" a="1"/>
  <c r="H118" i="40" s="1"/>
  <c r="H144" i="40" a="1"/>
  <c r="H144" i="40" s="1"/>
  <c r="H135" i="40" a="1"/>
  <c r="H135" i="40" s="1"/>
  <c r="H126" i="40" a="1"/>
  <c r="H126" i="40" s="1"/>
  <c r="H107" i="40" a="1"/>
  <c r="H107" i="40" s="1"/>
  <c r="H122" i="40" a="1"/>
  <c r="H122" i="40" s="1"/>
  <c r="H125" i="40" a="1"/>
  <c r="H125" i="40" s="1"/>
  <c r="H146" i="40" a="1"/>
  <c r="H146" i="40" s="1"/>
  <c r="H137" i="40" a="1"/>
  <c r="H137" i="40" s="1"/>
  <c r="H106" i="40" a="1"/>
  <c r="H106" i="40" s="1"/>
  <c r="H124" i="40" a="1"/>
  <c r="H124" i="40" s="1"/>
  <c r="H108" i="40" a="1"/>
  <c r="H108" i="40" s="1"/>
  <c r="H154" i="40" a="1"/>
  <c r="H154" i="40" s="1"/>
  <c r="H112" i="40" a="1"/>
  <c r="H112" i="40" s="1"/>
  <c r="H147" i="40" a="1"/>
  <c r="H147" i="40" s="1"/>
  <c r="H153" i="40" a="1"/>
  <c r="H153" i="40" s="1"/>
  <c r="H130" i="40" a="1"/>
  <c r="H130" i="40" s="1"/>
  <c r="H115" i="40" a="1"/>
  <c r="H115" i="40" s="1"/>
  <c r="H131" i="40" a="1"/>
  <c r="H131" i="40" s="1"/>
  <c r="H110" i="40" a="1"/>
  <c r="H110" i="40" s="1"/>
  <c r="H121" i="40" a="1"/>
  <c r="H121" i="40" s="1"/>
  <c r="H105" i="40" a="1"/>
  <c r="H105" i="40" s="1"/>
  <c r="AA11" i="14"/>
  <c r="H11" i="35"/>
  <c r="I11" i="35"/>
  <c r="H30" i="35"/>
  <c r="Y30" i="35" s="1"/>
  <c r="V30" i="35" s="1"/>
  <c r="Z30" i="35" s="1"/>
  <c r="AA30" i="14"/>
  <c r="I30" i="35"/>
  <c r="Y6" i="18"/>
  <c r="H183" i="40" a="1"/>
  <c r="H183" i="40" s="1"/>
  <c r="H162" i="40" a="1"/>
  <c r="H162" i="40" s="1"/>
  <c r="H196" i="40" a="1"/>
  <c r="H196" i="40" s="1"/>
  <c r="H186" i="40" a="1"/>
  <c r="H186" i="40" s="1"/>
  <c r="H191" i="40" a="1"/>
  <c r="H191" i="40" s="1"/>
  <c r="H187" i="40" a="1"/>
  <c r="H187" i="40" s="1"/>
  <c r="H167" i="40" a="1"/>
  <c r="H167" i="40" s="1"/>
  <c r="H201" i="40" a="1"/>
  <c r="H201" i="40" s="1"/>
  <c r="H177" i="40" a="1"/>
  <c r="H177" i="40" s="1"/>
  <c r="H164" i="40" a="1"/>
  <c r="H164" i="40" s="1"/>
  <c r="H166" i="40" a="1"/>
  <c r="H166" i="40" s="1"/>
  <c r="H157" i="40" a="1"/>
  <c r="H157" i="40" s="1"/>
  <c r="H168" i="40" a="1"/>
  <c r="H168" i="40" s="1"/>
  <c r="H174" i="40" a="1"/>
  <c r="H174" i="40" s="1"/>
  <c r="H197" i="40" a="1"/>
  <c r="H197" i="40" s="1"/>
  <c r="H182" i="40" a="1"/>
  <c r="H182" i="40" s="1"/>
  <c r="H179" i="40" a="1"/>
  <c r="H179" i="40" s="1"/>
  <c r="H169" i="40" a="1"/>
  <c r="H169" i="40" s="1"/>
  <c r="H206" i="40" a="1"/>
  <c r="H206" i="40" s="1"/>
  <c r="H194" i="40" a="1"/>
  <c r="H194" i="40" s="1"/>
  <c r="H178" i="40" a="1"/>
  <c r="H178" i="40" s="1"/>
  <c r="H173" i="40" a="1"/>
  <c r="H173" i="40" s="1"/>
  <c r="H176" i="40" a="1"/>
  <c r="H176" i="40" s="1"/>
  <c r="H199" i="40" a="1"/>
  <c r="H199" i="40" s="1"/>
  <c r="H180" i="40" a="1"/>
  <c r="H180" i="40" s="1"/>
  <c r="H203" i="40" a="1"/>
  <c r="H203" i="40" s="1"/>
  <c r="H170" i="40" a="1"/>
  <c r="H170" i="40" s="1"/>
  <c r="H193" i="40" a="1"/>
  <c r="H193" i="40" s="1"/>
  <c r="H161" i="40" a="1"/>
  <c r="H161" i="40" s="1"/>
  <c r="H156" i="40" a="1"/>
  <c r="H156" i="40" s="1"/>
  <c r="H175" i="40" a="1"/>
  <c r="H175" i="40" s="1"/>
  <c r="H171" i="40" a="1"/>
  <c r="H171" i="40" s="1"/>
  <c r="H159" i="40" a="1"/>
  <c r="H159" i="40" s="1"/>
  <c r="H172" i="40" a="1"/>
  <c r="H172" i="40" s="1"/>
  <c r="H205" i="40" a="1"/>
  <c r="H205" i="40" s="1"/>
  <c r="H160" i="40" a="1"/>
  <c r="H160" i="40" s="1"/>
  <c r="H202" i="40" a="1"/>
  <c r="H202" i="40" s="1"/>
  <c r="H204" i="40" a="1"/>
  <c r="H204" i="40" s="1"/>
  <c r="H188" i="40" a="1"/>
  <c r="H188" i="40" s="1"/>
  <c r="H189" i="40" a="1"/>
  <c r="H189" i="40" s="1"/>
  <c r="H200" i="40" a="1"/>
  <c r="H200" i="40" s="1"/>
  <c r="H165" i="40" a="1"/>
  <c r="H165" i="40" s="1"/>
  <c r="H184" i="40" a="1"/>
  <c r="H184" i="40" s="1"/>
  <c r="H185" i="40" a="1"/>
  <c r="H185" i="40" s="1"/>
  <c r="H192" i="40" a="1"/>
  <c r="H192" i="40" s="1"/>
  <c r="H195" i="40" a="1"/>
  <c r="H195" i="40" s="1"/>
  <c r="H181" i="40" a="1"/>
  <c r="H181" i="40" s="1"/>
  <c r="H163" i="40" a="1"/>
  <c r="H163" i="40" s="1"/>
  <c r="H190" i="40" a="1"/>
  <c r="H190" i="40" s="1"/>
  <c r="H158" i="40" a="1"/>
  <c r="H158" i="40" s="1"/>
  <c r="H198" i="40" a="1"/>
  <c r="H198" i="40" s="1"/>
  <c r="I22" i="35"/>
  <c r="AA22" i="14"/>
  <c r="H22" i="35"/>
  <c r="AQ61" i="14"/>
  <c r="BT61" i="14"/>
  <c r="Y41" i="18"/>
  <c r="AA43" i="14"/>
  <c r="I43" i="35"/>
  <c r="H43" i="35"/>
  <c r="Z33" i="14"/>
  <c r="H33" i="34"/>
  <c r="Y33" i="34" s="1"/>
  <c r="I33" i="34"/>
  <c r="H397" i="40" a="1"/>
  <c r="H397" i="40" s="1"/>
  <c r="H386" i="40" a="1"/>
  <c r="H386" i="40" s="1"/>
  <c r="H379" i="40" a="1"/>
  <c r="H379" i="40" s="1"/>
  <c r="H389" i="40" a="1"/>
  <c r="H389" i="40" s="1"/>
  <c r="H380" i="40" a="1"/>
  <c r="H380" i="40" s="1"/>
  <c r="H372" i="40" a="1"/>
  <c r="H372" i="40" s="1"/>
  <c r="H373" i="40" a="1"/>
  <c r="H373" i="40" s="1"/>
  <c r="H383" i="40" a="1"/>
  <c r="H383" i="40" s="1"/>
  <c r="H390" i="40" a="1"/>
  <c r="H390" i="40" s="1"/>
  <c r="H366" i="40" a="1"/>
  <c r="H366" i="40" s="1"/>
  <c r="H370" i="40" a="1"/>
  <c r="H370" i="40" s="1"/>
  <c r="H408" i="40" a="1"/>
  <c r="H408" i="40" s="1"/>
  <c r="H396" i="40" a="1"/>
  <c r="H396" i="40" s="1"/>
  <c r="H382" i="40" a="1"/>
  <c r="H382" i="40" s="1"/>
  <c r="H363" i="40" a="1"/>
  <c r="H363" i="40" s="1"/>
  <c r="H395" i="40" a="1"/>
  <c r="H395" i="40" s="1"/>
  <c r="H405" i="40" a="1"/>
  <c r="H405" i="40" s="1"/>
  <c r="H409" i="40" a="1"/>
  <c r="H409" i="40" s="1"/>
  <c r="H400" i="40" a="1"/>
  <c r="H400" i="40" s="1"/>
  <c r="H384" i="40" a="1"/>
  <c r="H384" i="40" s="1"/>
  <c r="H367" i="40" a="1"/>
  <c r="H367" i="40" s="1"/>
  <c r="H381" i="40" a="1"/>
  <c r="H381" i="40" s="1"/>
  <c r="H365" i="40" a="1"/>
  <c r="H365" i="40" s="1"/>
  <c r="H362" i="40" a="1"/>
  <c r="H362" i="40" s="1"/>
  <c r="H392" i="40" a="1"/>
  <c r="H392" i="40" s="1"/>
  <c r="H410" i="40" a="1"/>
  <c r="H410" i="40" s="1"/>
  <c r="H376" i="40" a="1"/>
  <c r="H376" i="40" s="1"/>
  <c r="H398" i="40" a="1"/>
  <c r="H398" i="40" s="1"/>
  <c r="H406" i="40" a="1"/>
  <c r="H406" i="40" s="1"/>
  <c r="H402" i="40" a="1"/>
  <c r="H402" i="40" s="1"/>
  <c r="H403" i="40" a="1"/>
  <c r="H403" i="40" s="1"/>
  <c r="H388" i="40" a="1"/>
  <c r="H388" i="40" s="1"/>
  <c r="H371" i="40" a="1"/>
  <c r="H371" i="40" s="1"/>
  <c r="H404" i="40" a="1"/>
  <c r="H404" i="40" s="1"/>
  <c r="H399" i="40" a="1"/>
  <c r="H399" i="40" s="1"/>
  <c r="H377" i="40" a="1"/>
  <c r="H377" i="40" s="1"/>
  <c r="H369" i="40" a="1"/>
  <c r="H369" i="40" s="1"/>
  <c r="H368" i="40" a="1"/>
  <c r="H368" i="40" s="1"/>
  <c r="H364" i="40" a="1"/>
  <c r="H364" i="40" s="1"/>
  <c r="H378" i="40" a="1"/>
  <c r="H378" i="40" s="1"/>
  <c r="H401" i="40" a="1"/>
  <c r="H401" i="40" s="1"/>
  <c r="H391" i="40" a="1"/>
  <c r="H391" i="40" s="1"/>
  <c r="H360" i="40" a="1"/>
  <c r="H360" i="40" s="1"/>
  <c r="H393" i="40" a="1"/>
  <c r="H393" i="40" s="1"/>
  <c r="H387" i="40" a="1"/>
  <c r="H387" i="40" s="1"/>
  <c r="H375" i="40" a="1"/>
  <c r="H375" i="40" s="1"/>
  <c r="H394" i="40" a="1"/>
  <c r="H394" i="40" s="1"/>
  <c r="H361" i="40" a="1"/>
  <c r="H361" i="40" s="1"/>
  <c r="H407" i="40" a="1"/>
  <c r="H407" i="40" s="1"/>
  <c r="H374" i="40" a="1"/>
  <c r="H374" i="40" s="1"/>
  <c r="H385" i="40" a="1"/>
  <c r="H385" i="40" s="1"/>
  <c r="AA40" i="14"/>
  <c r="I40" i="35"/>
  <c r="H40" i="35"/>
  <c r="Y40" i="35" s="1"/>
  <c r="V40" i="35" s="1"/>
  <c r="Z40" i="35" s="1"/>
  <c r="N16" i="37"/>
  <c r="O16" i="37" s="1"/>
  <c r="AA18" i="14"/>
  <c r="H18" i="35"/>
  <c r="I18" i="35"/>
  <c r="AV50" i="14"/>
  <c r="BC61" i="14"/>
  <c r="BH61" i="14"/>
  <c r="BE61" i="14"/>
  <c r="BQ61" i="14"/>
  <c r="AS61" i="14"/>
  <c r="BK61" i="14"/>
  <c r="N30" i="37"/>
  <c r="O30" i="37" s="1"/>
  <c r="I494" i="40" a="1"/>
  <c r="I494" i="40" s="1"/>
  <c r="I475" i="40" a="1"/>
  <c r="I475" i="40" s="1"/>
  <c r="I501" i="40" a="1"/>
  <c r="I501" i="40" s="1"/>
  <c r="I490" i="40" a="1"/>
  <c r="I490" i="40" s="1"/>
  <c r="I488" i="40" a="1"/>
  <c r="I488" i="40" s="1"/>
  <c r="I493" i="40" a="1"/>
  <c r="I493" i="40" s="1"/>
  <c r="I483" i="40" a="1"/>
  <c r="I483" i="40" s="1"/>
  <c r="I485" i="40" a="1"/>
  <c r="I485" i="40" s="1"/>
  <c r="I463" i="40" a="1"/>
  <c r="I463" i="40" s="1"/>
  <c r="I465" i="40" a="1"/>
  <c r="I465" i="40" s="1"/>
  <c r="I481" i="40" a="1"/>
  <c r="I481" i="40" s="1"/>
  <c r="I505" i="40" a="1"/>
  <c r="I505" i="40" s="1"/>
  <c r="I492" i="40" a="1"/>
  <c r="I492" i="40" s="1"/>
  <c r="I512" i="40" a="1"/>
  <c r="I512" i="40" s="1"/>
  <c r="I472" i="40" a="1"/>
  <c r="I472" i="40" s="1"/>
  <c r="I482" i="40" a="1"/>
  <c r="I482" i="40" s="1"/>
  <c r="I479" i="40" a="1"/>
  <c r="I479" i="40" s="1"/>
  <c r="I480" i="40" a="1"/>
  <c r="I480" i="40" s="1"/>
  <c r="I502" i="40" a="1"/>
  <c r="I502" i="40" s="1"/>
  <c r="I509" i="40" a="1"/>
  <c r="I509" i="40" s="1"/>
  <c r="I506" i="40" a="1"/>
  <c r="I506" i="40" s="1"/>
  <c r="I477" i="40" a="1"/>
  <c r="I477" i="40" s="1"/>
  <c r="I471" i="40" a="1"/>
  <c r="I471" i="40" s="1"/>
  <c r="I466" i="40" a="1"/>
  <c r="I466" i="40" s="1"/>
  <c r="I478" i="40" a="1"/>
  <c r="I478" i="40" s="1"/>
  <c r="I484" i="40" a="1"/>
  <c r="I484" i="40" s="1"/>
  <c r="I508" i="40" a="1"/>
  <c r="I508" i="40" s="1"/>
  <c r="I462" i="40" a="1"/>
  <c r="I462" i="40" s="1"/>
  <c r="I487" i="40" a="1"/>
  <c r="I487" i="40" s="1"/>
  <c r="I504" i="40" a="1"/>
  <c r="I504" i="40" s="1"/>
  <c r="I486" i="40" a="1"/>
  <c r="I486" i="40" s="1"/>
  <c r="I470" i="40" a="1"/>
  <c r="I470" i="40" s="1"/>
  <c r="I495" i="40" a="1"/>
  <c r="I495" i="40" s="1"/>
  <c r="I511" i="40" a="1"/>
  <c r="I511" i="40" s="1"/>
  <c r="I507" i="40" a="1"/>
  <c r="I507" i="40" s="1"/>
  <c r="I491" i="40" a="1"/>
  <c r="I491" i="40" s="1"/>
  <c r="I468" i="40" a="1"/>
  <c r="I468" i="40" s="1"/>
  <c r="I473" i="40" a="1"/>
  <c r="I473" i="40" s="1"/>
  <c r="I476" i="40" a="1"/>
  <c r="I476" i="40" s="1"/>
  <c r="I510" i="40" a="1"/>
  <c r="I510" i="40" s="1"/>
  <c r="I497" i="40" a="1"/>
  <c r="I497" i="40" s="1"/>
  <c r="I474" i="40" a="1"/>
  <c r="I474" i="40" s="1"/>
  <c r="I498" i="40" a="1"/>
  <c r="I498" i="40" s="1"/>
  <c r="I499" i="40" a="1"/>
  <c r="I499" i="40" s="1"/>
  <c r="I500" i="40" a="1"/>
  <c r="I500" i="40" s="1"/>
  <c r="I489" i="40" a="1"/>
  <c r="I489" i="40" s="1"/>
  <c r="I503" i="40" a="1"/>
  <c r="I503" i="40" s="1"/>
  <c r="I469" i="40" a="1"/>
  <c r="I469" i="40" s="1"/>
  <c r="I496" i="40" a="1"/>
  <c r="I496" i="40" s="1"/>
  <c r="I467" i="40" a="1"/>
  <c r="I467" i="40" s="1"/>
  <c r="I464" i="40" a="1"/>
  <c r="I464" i="40" s="1"/>
  <c r="AA13" i="14"/>
  <c r="I13" i="35"/>
  <c r="H13" i="35"/>
  <c r="Y13" i="35" s="1"/>
  <c r="V13" i="35" s="1"/>
  <c r="Z13" i="35" s="1"/>
  <c r="AU61" i="14"/>
  <c r="BO61" i="14"/>
  <c r="BU61" i="14"/>
  <c r="I34" i="34"/>
  <c r="Z34" i="14"/>
  <c r="H34" i="34"/>
  <c r="I17" i="35"/>
  <c r="AA17" i="14"/>
  <c r="H17" i="35"/>
  <c r="Y17" i="35" s="1"/>
  <c r="V17" i="35" s="1"/>
  <c r="Z17" i="35" s="1"/>
  <c r="Z13" i="14"/>
  <c r="I13" i="34"/>
  <c r="H13" i="34"/>
  <c r="AH7" i="14"/>
  <c r="AH12" i="14"/>
  <c r="AH20" i="14"/>
  <c r="H12" i="18"/>
  <c r="Y12" i="18" s="1"/>
  <c r="Y12" i="14"/>
  <c r="I12" i="18"/>
  <c r="AA28" i="14"/>
  <c r="I28" i="35"/>
  <c r="H28" i="35"/>
  <c r="Y48" i="35"/>
  <c r="V48" i="35" s="1"/>
  <c r="Z48" i="35" s="1"/>
  <c r="O48" i="35" s="1"/>
  <c r="AA52" i="14"/>
  <c r="I52" i="35"/>
  <c r="H52" i="35"/>
  <c r="BX61" i="14"/>
  <c r="AV61" i="14"/>
  <c r="AW61" i="14"/>
  <c r="BA61" i="14"/>
  <c r="Y49" i="35"/>
  <c r="V49" i="35" s="1"/>
  <c r="H51" i="34"/>
  <c r="Y51" i="34" s="1"/>
  <c r="Z51" i="14"/>
  <c r="I51" i="34"/>
  <c r="AA33" i="14"/>
  <c r="I33" i="35"/>
  <c r="H33" i="35"/>
  <c r="Y33" i="35" s="1"/>
  <c r="V33" i="35" s="1"/>
  <c r="Z33" i="35" s="1"/>
  <c r="H32" i="35"/>
  <c r="AA32" i="14"/>
  <c r="I32" i="35"/>
  <c r="Z19" i="14"/>
  <c r="H19" i="34"/>
  <c r="Y19" i="34" s="1"/>
  <c r="I19" i="34"/>
  <c r="H563" i="40" a="1"/>
  <c r="H563" i="40" s="1"/>
  <c r="H562" i="40" a="1"/>
  <c r="H562" i="40" s="1"/>
  <c r="H514" i="40" a="1"/>
  <c r="H514" i="40" s="1"/>
  <c r="H519" i="40" a="1"/>
  <c r="H519" i="40" s="1"/>
  <c r="H536" i="40" a="1"/>
  <c r="H536" i="40" s="1"/>
  <c r="H549" i="40" a="1"/>
  <c r="H549" i="40" s="1"/>
  <c r="H515" i="40" a="1"/>
  <c r="H515" i="40" s="1"/>
  <c r="H524" i="40" a="1"/>
  <c r="H524" i="40" s="1"/>
  <c r="H543" i="40" a="1"/>
  <c r="H543" i="40" s="1"/>
  <c r="H520" i="40" a="1"/>
  <c r="H520" i="40" s="1"/>
  <c r="H531" i="40" a="1"/>
  <c r="H531" i="40" s="1"/>
  <c r="H544" i="40" a="1"/>
  <c r="H544" i="40" s="1"/>
  <c r="H541" i="40" a="1"/>
  <c r="H541" i="40" s="1"/>
  <c r="H513" i="40" a="1"/>
  <c r="H513" i="40" s="1"/>
  <c r="H528" i="40" a="1"/>
  <c r="H528" i="40" s="1"/>
  <c r="H560" i="40" a="1"/>
  <c r="H560" i="40" s="1"/>
  <c r="H521" i="40" a="1"/>
  <c r="H521" i="40" s="1"/>
  <c r="H548" i="40" a="1"/>
  <c r="H548" i="40" s="1"/>
  <c r="H522" i="40" a="1"/>
  <c r="H522" i="40" s="1"/>
  <c r="H547" i="40" a="1"/>
  <c r="H547" i="40" s="1"/>
  <c r="H539" i="40" a="1"/>
  <c r="H539" i="40" s="1"/>
  <c r="H553" i="40" a="1"/>
  <c r="H553" i="40" s="1"/>
  <c r="H542" i="40" a="1"/>
  <c r="H542" i="40" s="1"/>
  <c r="H517" i="40" a="1"/>
  <c r="H517" i="40" s="1"/>
  <c r="H526" i="40" a="1"/>
  <c r="H526" i="40" s="1"/>
  <c r="H555" i="40" a="1"/>
  <c r="H555" i="40" s="1"/>
  <c r="H525" i="40" a="1"/>
  <c r="H525" i="40" s="1"/>
  <c r="H535" i="40" a="1"/>
  <c r="H535" i="40" s="1"/>
  <c r="H523" i="40" a="1"/>
  <c r="H523" i="40" s="1"/>
  <c r="H538" i="40" a="1"/>
  <c r="H538" i="40" s="1"/>
  <c r="H552" i="40" a="1"/>
  <c r="H552" i="40" s="1"/>
  <c r="H550" i="40" a="1"/>
  <c r="H550" i="40" s="1"/>
  <c r="H545" i="40" a="1"/>
  <c r="H545" i="40" s="1"/>
  <c r="H559" i="40" a="1"/>
  <c r="H559" i="40" s="1"/>
  <c r="H540" i="40" a="1"/>
  <c r="H540" i="40" s="1"/>
  <c r="H546" i="40" a="1"/>
  <c r="H546" i="40" s="1"/>
  <c r="H527" i="40" a="1"/>
  <c r="H527" i="40" s="1"/>
  <c r="H551" i="40" a="1"/>
  <c r="H551" i="40" s="1"/>
  <c r="H529" i="40" a="1"/>
  <c r="H529" i="40" s="1"/>
  <c r="H554" i="40" a="1"/>
  <c r="H554" i="40" s="1"/>
  <c r="H532" i="40" a="1"/>
  <c r="H532" i="40" s="1"/>
  <c r="H518" i="40" a="1"/>
  <c r="H518" i="40" s="1"/>
  <c r="H556" i="40" a="1"/>
  <c r="H556" i="40" s="1"/>
  <c r="H557" i="40" a="1"/>
  <c r="H557" i="40" s="1"/>
  <c r="H530" i="40" a="1"/>
  <c r="H530" i="40" s="1"/>
  <c r="H516" i="40" a="1"/>
  <c r="H516" i="40" s="1"/>
  <c r="H537" i="40" a="1"/>
  <c r="H537" i="40" s="1"/>
  <c r="H561" i="40" a="1"/>
  <c r="H561" i="40" s="1"/>
  <c r="H534" i="40" a="1"/>
  <c r="H534" i="40" s="1"/>
  <c r="H558" i="40" a="1"/>
  <c r="H558" i="40" s="1"/>
  <c r="H533" i="40" a="1"/>
  <c r="H533" i="40" s="1"/>
  <c r="Y24" i="18"/>
  <c r="H17" i="18"/>
  <c r="Y17" i="18" s="1"/>
  <c r="I17" i="18"/>
  <c r="Y17" i="14"/>
  <c r="N24" i="37"/>
  <c r="I361" i="40" a="1"/>
  <c r="I361" i="40" s="1"/>
  <c r="I408" i="40" a="1"/>
  <c r="I408" i="40" s="1"/>
  <c r="I386" i="40" a="1"/>
  <c r="I386" i="40" s="1"/>
  <c r="I375" i="40" a="1"/>
  <c r="I375" i="40" s="1"/>
  <c r="I391" i="40" a="1"/>
  <c r="I391" i="40" s="1"/>
  <c r="I378" i="40" a="1"/>
  <c r="I378" i="40" s="1"/>
  <c r="I385" i="40" a="1"/>
  <c r="I385" i="40" s="1"/>
  <c r="I407" i="40" a="1"/>
  <c r="I407" i="40" s="1"/>
  <c r="I397" i="40" a="1"/>
  <c r="I397" i="40" s="1"/>
  <c r="I398" i="40" a="1"/>
  <c r="I398" i="40" s="1"/>
  <c r="I389" i="40" a="1"/>
  <c r="I389" i="40" s="1"/>
  <c r="I401" i="40" a="1"/>
  <c r="I401" i="40" s="1"/>
  <c r="I370" i="40" a="1"/>
  <c r="I370" i="40" s="1"/>
  <c r="I390" i="40" a="1"/>
  <c r="I390" i="40" s="1"/>
  <c r="I366" i="40" a="1"/>
  <c r="I366" i="40" s="1"/>
  <c r="I382" i="40" a="1"/>
  <c r="I382" i="40" s="1"/>
  <c r="I394" i="40" a="1"/>
  <c r="I394" i="40" s="1"/>
  <c r="I373" i="40" a="1"/>
  <c r="I373" i="40" s="1"/>
  <c r="I405" i="40" a="1"/>
  <c r="I405" i="40" s="1"/>
  <c r="I374" i="40" a="1"/>
  <c r="I374" i="40" s="1"/>
  <c r="I409" i="40" a="1"/>
  <c r="I409" i="40" s="1"/>
  <c r="I399" i="40" a="1"/>
  <c r="I399" i="40" s="1"/>
  <c r="I403" i="40" a="1"/>
  <c r="I403" i="40" s="1"/>
  <c r="I384" i="40" a="1"/>
  <c r="I384" i="40" s="1"/>
  <c r="I392" i="40" a="1"/>
  <c r="I392" i="40" s="1"/>
  <c r="I363" i="40" a="1"/>
  <c r="I363" i="40" s="1"/>
  <c r="I396" i="40" a="1"/>
  <c r="I396" i="40" s="1"/>
  <c r="I364" i="40" a="1"/>
  <c r="I364" i="40" s="1"/>
  <c r="I380" i="40" a="1"/>
  <c r="I380" i="40" s="1"/>
  <c r="I376" i="40" a="1"/>
  <c r="I376" i="40" s="1"/>
  <c r="I388" i="40" a="1"/>
  <c r="I388" i="40" s="1"/>
  <c r="I402" i="40" a="1"/>
  <c r="I402" i="40" s="1"/>
  <c r="I365" i="40" a="1"/>
  <c r="I365" i="40" s="1"/>
  <c r="I377" i="40" a="1"/>
  <c r="I377" i="40" s="1"/>
  <c r="I381" i="40" a="1"/>
  <c r="I381" i="40" s="1"/>
  <c r="I372" i="40" a="1"/>
  <c r="I372" i="40" s="1"/>
  <c r="I400" i="40" a="1"/>
  <c r="I400" i="40" s="1"/>
  <c r="I360" i="40" a="1"/>
  <c r="I360" i="40" s="1"/>
  <c r="I387" i="40" a="1"/>
  <c r="I387" i="40" s="1"/>
  <c r="I368" i="40" a="1"/>
  <c r="I368" i="40" s="1"/>
  <c r="I367" i="40" a="1"/>
  <c r="I367" i="40" s="1"/>
  <c r="I362" i="40" a="1"/>
  <c r="I362" i="40" s="1"/>
  <c r="I406" i="40" a="1"/>
  <c r="I406" i="40" s="1"/>
  <c r="I410" i="40" a="1"/>
  <c r="I410" i="40" s="1"/>
  <c r="I395" i="40" a="1"/>
  <c r="I395" i="40" s="1"/>
  <c r="I404" i="40" a="1"/>
  <c r="I404" i="40" s="1"/>
  <c r="I371" i="40" a="1"/>
  <c r="I371" i="40" s="1"/>
  <c r="I383" i="40" a="1"/>
  <c r="I383" i="40" s="1"/>
  <c r="I379" i="40" a="1"/>
  <c r="I379" i="40" s="1"/>
  <c r="I393" i="40" a="1"/>
  <c r="I393" i="40" s="1"/>
  <c r="I369" i="40" a="1"/>
  <c r="I369" i="40" s="1"/>
  <c r="N31" i="37"/>
  <c r="O31" i="37" s="1"/>
  <c r="I296" i="40" a="1"/>
  <c r="I296" i="40" s="1"/>
  <c r="I308" i="40" a="1"/>
  <c r="I308" i="40" s="1"/>
  <c r="I274" i="40" a="1"/>
  <c r="I274" i="40" s="1"/>
  <c r="I307" i="40" a="1"/>
  <c r="I307" i="40" s="1"/>
  <c r="I275" i="40" a="1"/>
  <c r="I275" i="40" s="1"/>
  <c r="I266" i="40" a="1"/>
  <c r="I266" i="40" s="1"/>
  <c r="I279" i="40" a="1"/>
  <c r="I279" i="40" s="1"/>
  <c r="I282" i="40" a="1"/>
  <c r="I282" i="40" s="1"/>
  <c r="I306" i="40" a="1"/>
  <c r="I306" i="40" s="1"/>
  <c r="I263" i="40" a="1"/>
  <c r="I263" i="40" s="1"/>
  <c r="I284" i="40" a="1"/>
  <c r="I284" i="40" s="1"/>
  <c r="I288" i="40" a="1"/>
  <c r="I288" i="40" s="1"/>
  <c r="I264" i="40" a="1"/>
  <c r="I264" i="40" s="1"/>
  <c r="I290" i="40" a="1"/>
  <c r="I290" i="40" s="1"/>
  <c r="I280" i="40" a="1"/>
  <c r="I280" i="40" s="1"/>
  <c r="I298" i="40" a="1"/>
  <c r="I298" i="40" s="1"/>
  <c r="I285" i="40" a="1"/>
  <c r="I285" i="40" s="1"/>
  <c r="I260" i="40" a="1"/>
  <c r="I260" i="40" s="1"/>
  <c r="I270" i="40" a="1"/>
  <c r="I270" i="40" s="1"/>
  <c r="I299" i="40" a="1"/>
  <c r="I299" i="40" s="1"/>
  <c r="I304" i="40" a="1"/>
  <c r="I304" i="40" s="1"/>
  <c r="I283" i="40" a="1"/>
  <c r="I283" i="40" s="1"/>
  <c r="I281" i="40" a="1"/>
  <c r="I281" i="40" s="1"/>
  <c r="I301" i="40" a="1"/>
  <c r="I301" i="40" s="1"/>
  <c r="I259" i="40" a="1"/>
  <c r="I259" i="40" s="1"/>
  <c r="I262" i="40" a="1"/>
  <c r="I262" i="40" s="1"/>
  <c r="I297" i="40" a="1"/>
  <c r="I297" i="40" s="1"/>
  <c r="I291" i="40" a="1"/>
  <c r="I291" i="40" s="1"/>
  <c r="I271" i="40" a="1"/>
  <c r="I271" i="40" s="1"/>
  <c r="I286" i="40" a="1"/>
  <c r="I286" i="40" s="1"/>
  <c r="I278" i="40" a="1"/>
  <c r="I278" i="40" s="1"/>
  <c r="I277" i="40" a="1"/>
  <c r="I277" i="40" s="1"/>
  <c r="I268" i="40" a="1"/>
  <c r="I268" i="40" s="1"/>
  <c r="I287" i="40" a="1"/>
  <c r="I287" i="40" s="1"/>
  <c r="I272" i="40" a="1"/>
  <c r="I272" i="40" s="1"/>
  <c r="I289" i="40" a="1"/>
  <c r="I289" i="40" s="1"/>
  <c r="I293" i="40" a="1"/>
  <c r="I293" i="40" s="1"/>
  <c r="I292" i="40" a="1"/>
  <c r="I292" i="40" s="1"/>
  <c r="I305" i="40" a="1"/>
  <c r="I305" i="40" s="1"/>
  <c r="I269" i="40" a="1"/>
  <c r="I269" i="40" s="1"/>
  <c r="I302" i="40" a="1"/>
  <c r="I302" i="40" s="1"/>
  <c r="I265" i="40" a="1"/>
  <c r="I265" i="40" s="1"/>
  <c r="I267" i="40" a="1"/>
  <c r="I267" i="40" s="1"/>
  <c r="I273" i="40" a="1"/>
  <c r="I273" i="40" s="1"/>
  <c r="I276" i="40" a="1"/>
  <c r="I276" i="40" s="1"/>
  <c r="I300" i="40" a="1"/>
  <c r="I300" i="40" s="1"/>
  <c r="I303" i="40" a="1"/>
  <c r="I303" i="40" s="1"/>
  <c r="I261" i="40" a="1"/>
  <c r="I261" i="40" s="1"/>
  <c r="I294" i="40" a="1"/>
  <c r="I294" i="40" s="1"/>
  <c r="I258" i="40" a="1"/>
  <c r="I258" i="40" s="1"/>
  <c r="I295" i="40" a="1"/>
  <c r="I295" i="40" s="1"/>
  <c r="AA37" i="14"/>
  <c r="I37" i="35"/>
  <c r="H37" i="35"/>
  <c r="AH8" i="14"/>
  <c r="AH13" i="14"/>
  <c r="AV49" i="14"/>
  <c r="I599" i="40" a="1"/>
  <c r="I599" i="40" s="1"/>
  <c r="I565" i="40" a="1"/>
  <c r="I565" i="40" s="1"/>
  <c r="I576" i="40" a="1"/>
  <c r="I576" i="40" s="1"/>
  <c r="I608" i="40" a="1"/>
  <c r="I608" i="40" s="1"/>
  <c r="I600" i="40" a="1"/>
  <c r="I600" i="40" s="1"/>
  <c r="I566" i="40" a="1"/>
  <c r="I566" i="40" s="1"/>
  <c r="I589" i="40" a="1"/>
  <c r="I589" i="40" s="1"/>
  <c r="I606" i="40" a="1"/>
  <c r="I606" i="40" s="1"/>
  <c r="I602" i="40" a="1"/>
  <c r="I602" i="40" s="1"/>
  <c r="I564" i="40" a="1"/>
  <c r="I564" i="40" s="1"/>
  <c r="I591" i="40" a="1"/>
  <c r="I591" i="40" s="1"/>
  <c r="I592" i="40" a="1"/>
  <c r="I592" i="40" s="1"/>
  <c r="I605" i="40" a="1"/>
  <c r="I605" i="40" s="1"/>
  <c r="I571" i="40" a="1"/>
  <c r="I571" i="40" s="1"/>
  <c r="I579" i="40" a="1"/>
  <c r="I579" i="40" s="1"/>
  <c r="I609" i="40" a="1"/>
  <c r="I609" i="40" s="1"/>
  <c r="I601" i="40" a="1"/>
  <c r="I601" i="40" s="1"/>
  <c r="I587" i="40" a="1"/>
  <c r="I587" i="40" s="1"/>
  <c r="I614" i="40" a="1"/>
  <c r="I614" i="40" s="1"/>
  <c r="I568" i="40" a="1"/>
  <c r="I568" i="40" s="1"/>
  <c r="I582" i="40" a="1"/>
  <c r="I582" i="40" s="1"/>
  <c r="I597" i="40" a="1"/>
  <c r="I597" i="40" s="1"/>
  <c r="I578" i="40" a="1"/>
  <c r="I578" i="40" s="1"/>
  <c r="I598" i="40" a="1"/>
  <c r="I598" i="40" s="1"/>
  <c r="I572" i="40" a="1"/>
  <c r="I572" i="40" s="1"/>
  <c r="I585" i="40" a="1"/>
  <c r="I585" i="40" s="1"/>
  <c r="I584" i="40" a="1"/>
  <c r="I584" i="40" s="1"/>
  <c r="I603" i="40" a="1"/>
  <c r="I603" i="40" s="1"/>
  <c r="I607" i="40" a="1"/>
  <c r="I607" i="40" s="1"/>
  <c r="I569" i="40" a="1"/>
  <c r="I569" i="40" s="1"/>
  <c r="I593" i="40" a="1"/>
  <c r="I593" i="40" s="1"/>
  <c r="I596" i="40" a="1"/>
  <c r="I596" i="40" s="1"/>
  <c r="I574" i="40" a="1"/>
  <c r="I574" i="40" s="1"/>
  <c r="I567" i="40" a="1"/>
  <c r="I567" i="40" s="1"/>
  <c r="I573" i="40" a="1"/>
  <c r="I573" i="40" s="1"/>
  <c r="I612" i="40" a="1"/>
  <c r="I612" i="40" s="1"/>
  <c r="I580" i="40" a="1"/>
  <c r="I580" i="40" s="1"/>
  <c r="I595" i="40" a="1"/>
  <c r="I595" i="40" s="1"/>
  <c r="I594" i="40" a="1"/>
  <c r="I594" i="40" s="1"/>
  <c r="I611" i="40" a="1"/>
  <c r="I611" i="40" s="1"/>
  <c r="I577" i="40" a="1"/>
  <c r="I577" i="40" s="1"/>
  <c r="I570" i="40" a="1"/>
  <c r="I570" i="40" s="1"/>
  <c r="I581" i="40" a="1"/>
  <c r="I581" i="40" s="1"/>
  <c r="I588" i="40" a="1"/>
  <c r="I588" i="40" s="1"/>
  <c r="I613" i="40" a="1"/>
  <c r="I613" i="40" s="1"/>
  <c r="I610" i="40" a="1"/>
  <c r="I610" i="40" s="1"/>
  <c r="I604" i="40" a="1"/>
  <c r="I604" i="40" s="1"/>
  <c r="I586" i="40" a="1"/>
  <c r="I586" i="40" s="1"/>
  <c r="I583" i="40" a="1"/>
  <c r="I583" i="40" s="1"/>
  <c r="I575" i="40" a="1"/>
  <c r="I575" i="40" s="1"/>
  <c r="I590" i="40" a="1"/>
  <c r="I590" i="40" s="1"/>
  <c r="H43" i="34"/>
  <c r="Z43" i="14"/>
  <c r="I43" i="34"/>
  <c r="H11" i="18"/>
  <c r="I11" i="18"/>
  <c r="Y11" i="14"/>
  <c r="Y26" i="34"/>
  <c r="I25" i="35"/>
  <c r="AA25" i="14"/>
  <c r="H25" i="35"/>
  <c r="BW61" i="14"/>
  <c r="BB49" i="14"/>
  <c r="I155" i="40" a="1"/>
  <c r="I155" i="40" s="1"/>
  <c r="I133" i="40" a="1"/>
  <c r="I133" i="40" s="1"/>
  <c r="I137" i="40" a="1"/>
  <c r="I137" i="40" s="1"/>
  <c r="I117" i="40" a="1"/>
  <c r="I117" i="40" s="1"/>
  <c r="I121" i="40" a="1"/>
  <c r="I121" i="40" s="1"/>
  <c r="I105" i="40" a="1"/>
  <c r="I105" i="40" s="1"/>
  <c r="I149" i="40" a="1"/>
  <c r="I149" i="40" s="1"/>
  <c r="I122" i="40" a="1"/>
  <c r="I122" i="40" s="1"/>
  <c r="I116" i="40" a="1"/>
  <c r="I116" i="40" s="1"/>
  <c r="I154" i="40" a="1"/>
  <c r="I154" i="40" s="1"/>
  <c r="I152" i="40" a="1"/>
  <c r="I152" i="40" s="1"/>
  <c r="I141" i="40" a="1"/>
  <c r="I141" i="40" s="1"/>
  <c r="I112" i="40" a="1"/>
  <c r="I112" i="40" s="1"/>
  <c r="I113" i="40" a="1"/>
  <c r="I113" i="40" s="1"/>
  <c r="I120" i="40" a="1"/>
  <c r="I120" i="40" s="1"/>
  <c r="I143" i="40" a="1"/>
  <c r="I143" i="40" s="1"/>
  <c r="I125" i="40" a="1"/>
  <c r="I125" i="40" s="1"/>
  <c r="I131" i="40" a="1"/>
  <c r="I131" i="40" s="1"/>
  <c r="I114" i="40" a="1"/>
  <c r="I114" i="40" s="1"/>
  <c r="I108" i="40" a="1"/>
  <c r="I108" i="40" s="1"/>
  <c r="I139" i="40" a="1"/>
  <c r="I139" i="40" s="1"/>
  <c r="I110" i="40" a="1"/>
  <c r="I110" i="40" s="1"/>
  <c r="I126" i="40" a="1"/>
  <c r="I126" i="40" s="1"/>
  <c r="I111" i="40" a="1"/>
  <c r="I111" i="40" s="1"/>
  <c r="I129" i="40" a="1"/>
  <c r="I129" i="40" s="1"/>
  <c r="I119" i="40" a="1"/>
  <c r="I119" i="40" s="1"/>
  <c r="I150" i="40" a="1"/>
  <c r="I150" i="40" s="1"/>
  <c r="I146" i="40" a="1"/>
  <c r="I146" i="40" s="1"/>
  <c r="I138" i="40" a="1"/>
  <c r="I138" i="40" s="1"/>
  <c r="I106" i="40" a="1"/>
  <c r="I106" i="40" s="1"/>
  <c r="I144" i="40" a="1"/>
  <c r="I144" i="40" s="1"/>
  <c r="I135" i="40" a="1"/>
  <c r="I135" i="40" s="1"/>
  <c r="I136" i="40" a="1"/>
  <c r="I136" i="40" s="1"/>
  <c r="I123" i="40" a="1"/>
  <c r="I123" i="40" s="1"/>
  <c r="I132" i="40" a="1"/>
  <c r="I132" i="40" s="1"/>
  <c r="I115" i="40" a="1"/>
  <c r="I115" i="40" s="1"/>
  <c r="I153" i="40" a="1"/>
  <c r="I153" i="40" s="1"/>
  <c r="I109" i="40" a="1"/>
  <c r="I109" i="40" s="1"/>
  <c r="I147" i="40" a="1"/>
  <c r="I147" i="40" s="1"/>
  <c r="I148" i="40" a="1"/>
  <c r="I148" i="40" s="1"/>
  <c r="I124" i="40" a="1"/>
  <c r="I124" i="40" s="1"/>
  <c r="I118" i="40" a="1"/>
  <c r="I118" i="40" s="1"/>
  <c r="I142" i="40" a="1"/>
  <c r="I142" i="40" s="1"/>
  <c r="I107" i="40" a="1"/>
  <c r="I107" i="40" s="1"/>
  <c r="I134" i="40" a="1"/>
  <c r="I134" i="40" s="1"/>
  <c r="I151" i="40" a="1"/>
  <c r="I151" i="40" s="1"/>
  <c r="I127" i="40" a="1"/>
  <c r="I127" i="40" s="1"/>
  <c r="I130" i="40" a="1"/>
  <c r="I130" i="40" s="1"/>
  <c r="I128" i="40" a="1"/>
  <c r="I128" i="40" s="1"/>
  <c r="I145" i="40" a="1"/>
  <c r="I145" i="40" s="1"/>
  <c r="I140" i="40" a="1"/>
  <c r="I140" i="40" s="1"/>
  <c r="AA8" i="14"/>
  <c r="I8" i="35"/>
  <c r="H8" i="35"/>
  <c r="Y8" i="35" s="1"/>
  <c r="V8" i="35" s="1"/>
  <c r="Z8" i="35" s="1"/>
  <c r="N12" i="37"/>
  <c r="O12" i="37" s="1"/>
  <c r="I34" i="35"/>
  <c r="AA34" i="14"/>
  <c r="H34" i="35"/>
  <c r="N28" i="37"/>
  <c r="O28" i="37" s="1"/>
  <c r="AA14" i="14"/>
  <c r="I14" i="35"/>
  <c r="H14" i="35"/>
  <c r="AH14" i="14"/>
  <c r="AH9" i="14"/>
  <c r="Y39" i="18"/>
  <c r="H22" i="34"/>
  <c r="Z22" i="14"/>
  <c r="I22" i="34"/>
  <c r="N17" i="37"/>
  <c r="O17" i="37" s="1"/>
  <c r="N32" i="37"/>
  <c r="O32" i="37" s="1"/>
  <c r="I38" i="35"/>
  <c r="AA38" i="14"/>
  <c r="H38" i="35"/>
  <c r="Y38" i="35" s="1"/>
  <c r="V38" i="35" s="1"/>
  <c r="Z38" i="35" s="1"/>
  <c r="BB51" i="14"/>
  <c r="BG61" i="14"/>
  <c r="Q8" i="37"/>
  <c r="AR50" i="14"/>
  <c r="AR51" i="14"/>
  <c r="AR49" i="14"/>
  <c r="BT49" i="14"/>
  <c r="BT50" i="14"/>
  <c r="BT51" i="14"/>
  <c r="AY50" i="14"/>
  <c r="AY51" i="14"/>
  <c r="AY49" i="14"/>
  <c r="BJ49" i="14"/>
  <c r="BJ51" i="14"/>
  <c r="BJ50" i="14"/>
  <c r="BO49" i="14"/>
  <c r="BO51" i="14"/>
  <c r="BO50" i="14"/>
  <c r="BE51" i="14"/>
  <c r="BE50" i="14"/>
  <c r="BE49" i="14"/>
  <c r="AB32" i="34" l="1"/>
  <c r="AD32" i="34" s="1"/>
  <c r="AC32" i="34" s="1"/>
  <c r="AA21" i="34"/>
  <c r="K21" i="34" s="1"/>
  <c r="AA32" i="34"/>
  <c r="K32" i="34" s="1"/>
  <c r="O428" i="40"/>
  <c r="AB28" i="34"/>
  <c r="AD28" i="34" s="1"/>
  <c r="AC28" i="34" s="1"/>
  <c r="AB21" i="34"/>
  <c r="AD21" i="34" s="1"/>
  <c r="AC21" i="34" s="1"/>
  <c r="AA28" i="34"/>
  <c r="L28" i="34" s="1"/>
  <c r="AA36" i="34"/>
  <c r="L36" i="34" s="1"/>
  <c r="AF36" i="34" s="1"/>
  <c r="O36" i="34"/>
  <c r="V52" i="34"/>
  <c r="Z52" i="34" s="1"/>
  <c r="AB52" i="34" s="1"/>
  <c r="AD52" i="34" s="1"/>
  <c r="AC52" i="34" s="1"/>
  <c r="W52" i="34"/>
  <c r="V5" i="34"/>
  <c r="Z5" i="34" s="1"/>
  <c r="O5" i="34" s="1"/>
  <c r="W5" i="34"/>
  <c r="V17" i="34"/>
  <c r="Z17" i="34" s="1"/>
  <c r="AB17" i="34" s="1"/>
  <c r="AD17" i="34" s="1"/>
  <c r="AC17" i="34" s="1"/>
  <c r="W17" i="34"/>
  <c r="V42" i="34"/>
  <c r="Z42" i="34" s="1"/>
  <c r="AB42" i="34" s="1"/>
  <c r="W42" i="34"/>
  <c r="V14" i="34"/>
  <c r="Z14" i="34" s="1"/>
  <c r="AB14" i="34" s="1"/>
  <c r="W14" i="34"/>
  <c r="V11" i="34"/>
  <c r="Z11" i="34" s="1"/>
  <c r="O11" i="34" s="1"/>
  <c r="W11" i="34"/>
  <c r="V3" i="34"/>
  <c r="AA3" i="34" s="1"/>
  <c r="K3" i="34" s="1"/>
  <c r="W3" i="34"/>
  <c r="V47" i="34"/>
  <c r="Z47" i="34" s="1"/>
  <c r="AB47" i="34" s="1"/>
  <c r="W47" i="34"/>
  <c r="V45" i="34"/>
  <c r="Z45" i="34" s="1"/>
  <c r="AB45" i="34" s="1"/>
  <c r="W45" i="34"/>
  <c r="V23" i="34"/>
  <c r="Z23" i="34" s="1"/>
  <c r="AB23" i="34" s="1"/>
  <c r="W23" i="34"/>
  <c r="V49" i="34"/>
  <c r="Z49" i="34" s="1"/>
  <c r="AB49" i="34" s="1"/>
  <c r="W49" i="34"/>
  <c r="V51" i="34"/>
  <c r="Z51" i="34" s="1"/>
  <c r="O51" i="34" s="1"/>
  <c r="W51" i="34"/>
  <c r="V33" i="34"/>
  <c r="Z33" i="34" s="1"/>
  <c r="O33" i="34" s="1"/>
  <c r="W33" i="34"/>
  <c r="V29" i="34"/>
  <c r="Z29" i="34" s="1"/>
  <c r="O29" i="34" s="1"/>
  <c r="W29" i="34"/>
  <c r="V26" i="34"/>
  <c r="Z26" i="34" s="1"/>
  <c r="AB26" i="34" s="1"/>
  <c r="AD26" i="34" s="1"/>
  <c r="W26" i="34"/>
  <c r="V25" i="34"/>
  <c r="Z25" i="34" s="1"/>
  <c r="AB25" i="34" s="1"/>
  <c r="AD25" i="34" s="1"/>
  <c r="AC25" i="34" s="1"/>
  <c r="W25" i="34"/>
  <c r="V15" i="34"/>
  <c r="Z15" i="34" s="1"/>
  <c r="AB15" i="34" s="1"/>
  <c r="AD15" i="34" s="1"/>
  <c r="AC15" i="34" s="1"/>
  <c r="W15" i="34"/>
  <c r="V4" i="34"/>
  <c r="Z4" i="34" s="1"/>
  <c r="AB4" i="34" s="1"/>
  <c r="W4" i="34"/>
  <c r="V35" i="34"/>
  <c r="Z35" i="34" s="1"/>
  <c r="O35" i="34" s="1"/>
  <c r="W35" i="34"/>
  <c r="V46" i="34"/>
  <c r="Z46" i="34" s="1"/>
  <c r="O46" i="34" s="1"/>
  <c r="W46" i="34"/>
  <c r="V19" i="34"/>
  <c r="Z19" i="34" s="1"/>
  <c r="AB19" i="34" s="1"/>
  <c r="W19" i="34"/>
  <c r="V7" i="34"/>
  <c r="Z7" i="34" s="1"/>
  <c r="W7" i="34"/>
  <c r="V8" i="34"/>
  <c r="Z8" i="34" s="1"/>
  <c r="AB8" i="34" s="1"/>
  <c r="W8" i="34"/>
  <c r="V24" i="34"/>
  <c r="Z24" i="34" s="1"/>
  <c r="O24" i="34" s="1"/>
  <c r="W24" i="34"/>
  <c r="V12" i="34"/>
  <c r="Z12" i="34" s="1"/>
  <c r="AB12" i="34" s="1"/>
  <c r="AD12" i="34" s="1"/>
  <c r="AC12" i="34" s="1"/>
  <c r="W12" i="34"/>
  <c r="V39" i="34"/>
  <c r="Z39" i="34" s="1"/>
  <c r="W39" i="34"/>
  <c r="V37" i="34"/>
  <c r="Z37" i="34" s="1"/>
  <c r="O37" i="34" s="1"/>
  <c r="W37" i="34"/>
  <c r="V53" i="34"/>
  <c r="Z53" i="34" s="1"/>
  <c r="AB53" i="34" s="1"/>
  <c r="AD53" i="34" s="1"/>
  <c r="AC53" i="34" s="1"/>
  <c r="W53" i="34"/>
  <c r="V20" i="34"/>
  <c r="Z20" i="34" s="1"/>
  <c r="AB20" i="34" s="1"/>
  <c r="W20" i="34"/>
  <c r="V41" i="34"/>
  <c r="Z41" i="34" s="1"/>
  <c r="O41" i="34" s="1"/>
  <c r="W41" i="34"/>
  <c r="V38" i="34"/>
  <c r="Z38" i="34" s="1"/>
  <c r="O38" i="34" s="1"/>
  <c r="W38" i="34"/>
  <c r="V40" i="34"/>
  <c r="Z40" i="34" s="1"/>
  <c r="AB40" i="34" s="1"/>
  <c r="W40" i="34"/>
  <c r="V30" i="34"/>
  <c r="Z30" i="34" s="1"/>
  <c r="O30" i="34" s="1"/>
  <c r="W30" i="34"/>
  <c r="AB36" i="18"/>
  <c r="AE36" i="18" s="1"/>
  <c r="AA36" i="18"/>
  <c r="L36" i="18" s="1"/>
  <c r="M50" i="40" a="1"/>
  <c r="M50" i="40" s="1"/>
  <c r="AB3" i="35"/>
  <c r="AE3" i="35" s="1"/>
  <c r="M455" i="40" a="1"/>
  <c r="M455" i="40" s="1"/>
  <c r="O39" i="40"/>
  <c r="M52" i="40" a="1"/>
  <c r="M52" i="40" s="1"/>
  <c r="M39" i="40" a="1"/>
  <c r="M39" i="40" s="1"/>
  <c r="AB10" i="18"/>
  <c r="AB21" i="18"/>
  <c r="AA10" i="18"/>
  <c r="L10" i="18" s="1"/>
  <c r="AB10" i="14" s="1"/>
  <c r="AA21" i="18"/>
  <c r="L21" i="18" s="1"/>
  <c r="V22" i="18"/>
  <c r="Z22" i="18" s="1"/>
  <c r="O22" i="18" s="1"/>
  <c r="W22" i="18"/>
  <c r="V4" i="18"/>
  <c r="Z4" i="18" s="1"/>
  <c r="AB4" i="18" s="1"/>
  <c r="W4" i="18"/>
  <c r="V13" i="18"/>
  <c r="Z13" i="18" s="1"/>
  <c r="O13" i="18" s="1"/>
  <c r="W13" i="18"/>
  <c r="V19" i="18"/>
  <c r="W19" i="18"/>
  <c r="V7" i="18"/>
  <c r="Z7" i="18" s="1"/>
  <c r="AB7" i="18" s="1"/>
  <c r="W7" i="18"/>
  <c r="V16" i="18"/>
  <c r="Z16" i="18" s="1"/>
  <c r="O16" i="18" s="1"/>
  <c r="W16" i="18"/>
  <c r="V5" i="18"/>
  <c r="Z5" i="18" s="1"/>
  <c r="AB5" i="18" s="1"/>
  <c r="W5" i="18"/>
  <c r="V38" i="18"/>
  <c r="Z38" i="18" s="1"/>
  <c r="AB38" i="18" s="1"/>
  <c r="AD38" i="18" s="1"/>
  <c r="W38" i="18"/>
  <c r="V18" i="18"/>
  <c r="Z18" i="18" s="1"/>
  <c r="AB18" i="18" s="1"/>
  <c r="W18" i="18"/>
  <c r="V30" i="18"/>
  <c r="Z30" i="18" s="1"/>
  <c r="O30" i="18" s="1"/>
  <c r="W30" i="18"/>
  <c r="V39" i="18"/>
  <c r="AA39" i="18" s="1"/>
  <c r="W39" i="18"/>
  <c r="V34" i="18"/>
  <c r="Z34" i="18" s="1"/>
  <c r="W34" i="18"/>
  <c r="O18" i="40"/>
  <c r="V51" i="18"/>
  <c r="Z51" i="18" s="1"/>
  <c r="O51" i="18" s="1"/>
  <c r="W51" i="18"/>
  <c r="V53" i="18"/>
  <c r="Z53" i="18" s="1"/>
  <c r="O53" i="18" s="1"/>
  <c r="W53" i="18"/>
  <c r="V45" i="18"/>
  <c r="Z45" i="18" s="1"/>
  <c r="AB45" i="18" s="1"/>
  <c r="AD45" i="18" s="1"/>
  <c r="W45" i="18"/>
  <c r="V23" i="18"/>
  <c r="Z23" i="18" s="1"/>
  <c r="O23" i="18" s="1"/>
  <c r="W23" i="18"/>
  <c r="V15" i="18"/>
  <c r="Z15" i="18" s="1"/>
  <c r="AB15" i="18" s="1"/>
  <c r="AD15" i="18" s="1"/>
  <c r="W15" i="18"/>
  <c r="O21" i="40"/>
  <c r="V9" i="18"/>
  <c r="Z9" i="18" s="1"/>
  <c r="AB9" i="18" s="1"/>
  <c r="AD9" i="18" s="1"/>
  <c r="W9" i="18"/>
  <c r="V41" i="18"/>
  <c r="Z41" i="18" s="1"/>
  <c r="O41" i="18" s="1"/>
  <c r="W41" i="18"/>
  <c r="V52" i="18"/>
  <c r="Z52" i="18" s="1"/>
  <c r="AB52" i="18" s="1"/>
  <c r="W52" i="18"/>
  <c r="V31" i="18"/>
  <c r="Z31" i="18" s="1"/>
  <c r="O31" i="18" s="1"/>
  <c r="W31" i="18"/>
  <c r="V43" i="18"/>
  <c r="Z43" i="18" s="1"/>
  <c r="O43" i="18" s="1"/>
  <c r="W43" i="18"/>
  <c r="V17" i="18"/>
  <c r="Z17" i="18" s="1"/>
  <c r="O17" i="18" s="1"/>
  <c r="W17" i="18"/>
  <c r="V49" i="18"/>
  <c r="Z49" i="18" s="1"/>
  <c r="W49" i="18"/>
  <c r="V47" i="18"/>
  <c r="Z47" i="18" s="1"/>
  <c r="AB47" i="18" s="1"/>
  <c r="AD47" i="18" s="1"/>
  <c r="W47" i="18"/>
  <c r="V37" i="18"/>
  <c r="Z37" i="18" s="1"/>
  <c r="W37" i="18"/>
  <c r="V27" i="18"/>
  <c r="Z27" i="18" s="1"/>
  <c r="AB27" i="18" s="1"/>
  <c r="W27" i="18"/>
  <c r="V24" i="18"/>
  <c r="Z24" i="18" s="1"/>
  <c r="O24" i="18" s="1"/>
  <c r="W24" i="18"/>
  <c r="V25" i="18"/>
  <c r="Z25" i="18" s="1"/>
  <c r="O25" i="18" s="1"/>
  <c r="W25" i="18"/>
  <c r="V3" i="18"/>
  <c r="Z3" i="18" s="1"/>
  <c r="AB3" i="18" s="1"/>
  <c r="AD3" i="18" s="1"/>
  <c r="W3" i="18"/>
  <c r="V33" i="18"/>
  <c r="Z33" i="18" s="1"/>
  <c r="O33" i="18" s="1"/>
  <c r="W33" i="18"/>
  <c r="V14" i="18"/>
  <c r="Z14" i="18" s="1"/>
  <c r="AB14" i="18" s="1"/>
  <c r="W14" i="18"/>
  <c r="V28" i="18"/>
  <c r="Z28" i="18" s="1"/>
  <c r="W28" i="18"/>
  <c r="V12" i="18"/>
  <c r="Z12" i="18" s="1"/>
  <c r="O12" i="18" s="1"/>
  <c r="W12" i="18"/>
  <c r="AB50" i="35"/>
  <c r="M50" i="35" s="1"/>
  <c r="V40" i="18"/>
  <c r="Z40" i="18" s="1"/>
  <c r="AB40" i="18" s="1"/>
  <c r="AD40" i="18" s="1"/>
  <c r="W40" i="18"/>
  <c r="V35" i="18"/>
  <c r="Z35" i="18" s="1"/>
  <c r="O35" i="18" s="1"/>
  <c r="W35" i="18"/>
  <c r="V6" i="18"/>
  <c r="Z6" i="18" s="1"/>
  <c r="AB6" i="18" s="1"/>
  <c r="AD6" i="18" s="1"/>
  <c r="W6" i="18"/>
  <c r="V44" i="18"/>
  <c r="Z44" i="18" s="1"/>
  <c r="O44" i="18" s="1"/>
  <c r="W44" i="18"/>
  <c r="V29" i="18"/>
  <c r="Z29" i="18" s="1"/>
  <c r="O29" i="18" s="1"/>
  <c r="W29" i="18"/>
  <c r="V42" i="18"/>
  <c r="Z42" i="18" s="1"/>
  <c r="AB42" i="18" s="1"/>
  <c r="W42" i="18"/>
  <c r="O415" i="40"/>
  <c r="O6" i="40"/>
  <c r="O53" i="40"/>
  <c r="K416" i="40"/>
  <c r="L416" i="40" s="1"/>
  <c r="U9" i="42" s="1" a="1"/>
  <c r="U9" i="42" s="1"/>
  <c r="O461" i="40"/>
  <c r="M49" i="40" a="1"/>
  <c r="M49" i="40" s="1"/>
  <c r="O49" i="40"/>
  <c r="M427" i="40" a="1"/>
  <c r="M427" i="40" s="1"/>
  <c r="O447" i="40"/>
  <c r="M449" i="40" a="1"/>
  <c r="M449" i="40" s="1"/>
  <c r="O11" i="40"/>
  <c r="M416" i="40" a="1"/>
  <c r="M416" i="40" s="1"/>
  <c r="Q20" i="37"/>
  <c r="M34" i="40" a="1"/>
  <c r="M34" i="40" s="1"/>
  <c r="AA4" i="35"/>
  <c r="L4" i="35" s="1"/>
  <c r="K31" i="40"/>
  <c r="L31" i="40" s="1"/>
  <c r="E32" i="42" s="1" a="1"/>
  <c r="E32" i="42" s="1"/>
  <c r="O34" i="40"/>
  <c r="O438" i="40"/>
  <c r="M46" i="40" a="1"/>
  <c r="M46" i="40" s="1"/>
  <c r="M447" i="40" a="1"/>
  <c r="M447" i="40" s="1"/>
  <c r="M31" i="40" a="1"/>
  <c r="M31" i="40" s="1"/>
  <c r="O50" i="35"/>
  <c r="M421" i="40" a="1"/>
  <c r="M421" i="40" s="1"/>
  <c r="M457" i="40" a="1"/>
  <c r="M457" i="40" s="1"/>
  <c r="AB41" i="35"/>
  <c r="AE41" i="35" s="1"/>
  <c r="O17" i="40"/>
  <c r="K428" i="40"/>
  <c r="L428" i="40" s="1"/>
  <c r="U21" i="42" s="1" a="1"/>
  <c r="U21" i="42" s="1"/>
  <c r="K451" i="40"/>
  <c r="L451" i="40" s="1"/>
  <c r="U44" i="42" s="1" a="1"/>
  <c r="U44" i="42" s="1"/>
  <c r="O13" i="40"/>
  <c r="M4" i="40" a="1"/>
  <c r="M4" i="40" s="1"/>
  <c r="M430" i="40" a="1"/>
  <c r="M430" i="40" s="1"/>
  <c r="K13" i="40"/>
  <c r="L13" i="40" s="1"/>
  <c r="E14" i="42" s="1" a="1"/>
  <c r="E14" i="42" s="1"/>
  <c r="M14" i="40" a="1"/>
  <c r="M14" i="40" s="1"/>
  <c r="O457" i="40"/>
  <c r="K449" i="40"/>
  <c r="L449" i="40" s="1"/>
  <c r="U42" i="42" s="1" a="1"/>
  <c r="U42" i="42" s="1"/>
  <c r="O3" i="35"/>
  <c r="O4" i="35"/>
  <c r="M21" i="40" a="1"/>
  <c r="M21" i="40" s="1"/>
  <c r="M43" i="40" a="1"/>
  <c r="M43" i="40" s="1"/>
  <c r="K438" i="40"/>
  <c r="L438" i="40" s="1"/>
  <c r="U31" i="42" s="1" a="1"/>
  <c r="U31" i="42" s="1"/>
  <c r="O426" i="40"/>
  <c r="O10" i="18"/>
  <c r="O421" i="40"/>
  <c r="K421" i="40"/>
  <c r="L421" i="40" s="1"/>
  <c r="U14" i="42" s="1" a="1"/>
  <c r="U14" i="42" s="1"/>
  <c r="O27" i="40"/>
  <c r="O43" i="40"/>
  <c r="K10" i="40"/>
  <c r="L10" i="40" s="1"/>
  <c r="E11" i="42" s="1" a="1"/>
  <c r="E11" i="42" s="1"/>
  <c r="O27" i="35"/>
  <c r="O41" i="35"/>
  <c r="K12" i="40"/>
  <c r="L12" i="40" s="1"/>
  <c r="E13" i="42" s="1" a="1"/>
  <c r="E13" i="42" s="1"/>
  <c r="M32" i="40" a="1"/>
  <c r="M32" i="40" s="1"/>
  <c r="O35" i="40"/>
  <c r="O14" i="40"/>
  <c r="O20" i="40"/>
  <c r="M47" i="40" a="1"/>
  <c r="M47" i="40" s="1"/>
  <c r="M415" i="40" a="1"/>
  <c r="M415" i="40" s="1"/>
  <c r="AA3" i="35"/>
  <c r="L3" i="35" s="1"/>
  <c r="O413" i="40"/>
  <c r="M461" i="40" a="1"/>
  <c r="M461" i="40" s="1"/>
  <c r="K52" i="40"/>
  <c r="L52" i="40" s="1"/>
  <c r="E53" i="42" s="1" a="1"/>
  <c r="E53" i="42" s="1"/>
  <c r="O16" i="40"/>
  <c r="M431" i="40" a="1"/>
  <c r="M431" i="40" s="1"/>
  <c r="M45" i="40" a="1"/>
  <c r="M45" i="40" s="1"/>
  <c r="K424" i="40"/>
  <c r="L424" i="40" s="1"/>
  <c r="U17" i="42" s="1" a="1"/>
  <c r="U17" i="42" s="1"/>
  <c r="M48" i="40" a="1"/>
  <c r="M48" i="40" s="1"/>
  <c r="O9" i="40"/>
  <c r="Q11" i="37"/>
  <c r="M426" i="40" a="1"/>
  <c r="M426" i="40" s="1"/>
  <c r="M12" i="40" a="1"/>
  <c r="M12" i="40" s="1"/>
  <c r="M28" i="40" a="1"/>
  <c r="M28" i="40" s="1"/>
  <c r="O416" i="40"/>
  <c r="M10" i="40" a="1"/>
  <c r="M10" i="40" s="1"/>
  <c r="M29" i="40" a="1"/>
  <c r="M29" i="40" s="1"/>
  <c r="O52" i="40"/>
  <c r="M451" i="40" a="1"/>
  <c r="M451" i="40" s="1"/>
  <c r="O21" i="18"/>
  <c r="M40" i="40" a="1"/>
  <c r="M40" i="40" s="1"/>
  <c r="O40" i="40"/>
  <c r="K35" i="40"/>
  <c r="L35" i="40" s="1"/>
  <c r="E36" i="42" s="1" a="1"/>
  <c r="E36" i="42" s="1"/>
  <c r="O20" i="35"/>
  <c r="O451" i="40"/>
  <c r="K415" i="40"/>
  <c r="L415" i="40" s="1"/>
  <c r="U8" i="42" s="1" a="1"/>
  <c r="U8" i="42" s="1"/>
  <c r="O10" i="40"/>
  <c r="M35" i="40" a="1"/>
  <c r="M35" i="40" s="1"/>
  <c r="K445" i="40"/>
  <c r="L445" i="40" s="1"/>
  <c r="U38" i="42" s="1" a="1"/>
  <c r="U38" i="42" s="1"/>
  <c r="M20" i="40" a="1"/>
  <c r="M20" i="40" s="1"/>
  <c r="Q15" i="37"/>
  <c r="M38" i="40" a="1"/>
  <c r="M38" i="40" s="1"/>
  <c r="AB4" i="35"/>
  <c r="M4" i="35" s="1"/>
  <c r="AA27" i="35"/>
  <c r="L27" i="35" s="1"/>
  <c r="Q19" i="37"/>
  <c r="K447" i="40"/>
  <c r="L447" i="40" s="1"/>
  <c r="U40" i="42" s="1" a="1"/>
  <c r="U40" i="42" s="1"/>
  <c r="O45" i="40"/>
  <c r="M413" i="40" a="1"/>
  <c r="M413" i="40" s="1"/>
  <c r="O429" i="40"/>
  <c r="K461" i="40"/>
  <c r="L461" i="40" s="1"/>
  <c r="U54" i="42" s="1" a="1"/>
  <c r="U54" i="42" s="1"/>
  <c r="M11" i="40" a="1"/>
  <c r="M11" i="40" s="1"/>
  <c r="AA41" i="35"/>
  <c r="L41" i="35" s="1"/>
  <c r="K36" i="40"/>
  <c r="L36" i="40" s="1"/>
  <c r="E37" i="42" s="1" a="1"/>
  <c r="E37" i="42" s="1"/>
  <c r="O445" i="40"/>
  <c r="O30" i="40"/>
  <c r="O46" i="40"/>
  <c r="O28" i="34"/>
  <c r="K413" i="40"/>
  <c r="L413" i="40" s="1"/>
  <c r="U6" i="42" s="1" a="1"/>
  <c r="U6" i="42" s="1"/>
  <c r="K18" i="40"/>
  <c r="L18" i="40" s="1"/>
  <c r="E19" i="42" s="1" a="1"/>
  <c r="E19" i="42" s="1"/>
  <c r="O455" i="40"/>
  <c r="M17" i="40" a="1"/>
  <c r="M17" i="40" s="1"/>
  <c r="AB10" i="35"/>
  <c r="AE10" i="35" s="1"/>
  <c r="K49" i="40"/>
  <c r="L49" i="40" s="1"/>
  <c r="E50" i="42" s="1" a="1"/>
  <c r="E50" i="42" s="1"/>
  <c r="M53" i="40" a="1"/>
  <c r="M53" i="40" s="1"/>
  <c r="K39" i="40"/>
  <c r="L39" i="40" s="1"/>
  <c r="E40" i="42" s="1" a="1"/>
  <c r="E40" i="42" s="1"/>
  <c r="M445" i="40" a="1"/>
  <c r="M445" i="40" s="1"/>
  <c r="M9" i="40" a="1"/>
  <c r="M9" i="40" s="1"/>
  <c r="K432" i="40"/>
  <c r="L432" i="40" s="1"/>
  <c r="U25" i="42" s="1" a="1"/>
  <c r="U25" i="42" s="1"/>
  <c r="K50" i="40"/>
  <c r="L50" i="40" s="1"/>
  <c r="E51" i="42" s="1" a="1"/>
  <c r="E51" i="42" s="1"/>
  <c r="K20" i="40"/>
  <c r="L20" i="40" s="1"/>
  <c r="E21" i="42" s="1" a="1"/>
  <c r="E21" i="42" s="1"/>
  <c r="M30" i="40" a="1"/>
  <c r="M30" i="40" s="1"/>
  <c r="O449" i="40"/>
  <c r="O420" i="40"/>
  <c r="M420" i="40" a="1"/>
  <c r="M420" i="40" s="1"/>
  <c r="O28" i="40"/>
  <c r="K420" i="40"/>
  <c r="L420" i="40" s="1"/>
  <c r="U13" i="42" s="1" a="1"/>
  <c r="U13" i="42" s="1"/>
  <c r="O37" i="40"/>
  <c r="O427" i="40"/>
  <c r="K16" i="40"/>
  <c r="L16" i="40" s="1"/>
  <c r="E17" i="42" s="1" a="1"/>
  <c r="E17" i="42" s="1"/>
  <c r="AA24" i="35"/>
  <c r="L24" i="35" s="1"/>
  <c r="K37" i="40"/>
  <c r="L37" i="40" s="1"/>
  <c r="E38" i="42" s="1" a="1"/>
  <c r="E38" i="42" s="1"/>
  <c r="M13" i="40" a="1"/>
  <c r="M13" i="40" s="1"/>
  <c r="M412" i="40" a="1"/>
  <c r="M412" i="40" s="1"/>
  <c r="K455" i="40"/>
  <c r="L455" i="40" s="1"/>
  <c r="U48" i="42" s="1" a="1"/>
  <c r="U48" i="42" s="1"/>
  <c r="O31" i="40"/>
  <c r="M6" i="40" a="1"/>
  <c r="M6" i="40" s="1"/>
  <c r="M429" i="40" a="1"/>
  <c r="M429" i="40" s="1"/>
  <c r="Q29" i="37"/>
  <c r="M423" i="40" a="1"/>
  <c r="M423" i="40" s="1"/>
  <c r="O430" i="40"/>
  <c r="O47" i="40"/>
  <c r="K38" i="40"/>
  <c r="L38" i="40" s="1"/>
  <c r="E39" i="42" s="1" a="1"/>
  <c r="E39" i="42" s="1"/>
  <c r="K412" i="40"/>
  <c r="L412" i="40" s="1"/>
  <c r="U5" i="42" s="1" a="1"/>
  <c r="U5" i="42" s="1"/>
  <c r="O411" i="40"/>
  <c r="K434" i="40"/>
  <c r="L434" i="40" s="1"/>
  <c r="U27" i="42" s="1" a="1"/>
  <c r="U27" i="42" s="1"/>
  <c r="M432" i="40" a="1"/>
  <c r="M432" i="40" s="1"/>
  <c r="O36" i="40"/>
  <c r="O431" i="40"/>
  <c r="K423" i="40"/>
  <c r="L423" i="40" s="1"/>
  <c r="U16" i="42" s="1" a="1"/>
  <c r="U16" i="42" s="1"/>
  <c r="M27" i="40" a="1"/>
  <c r="M27" i="40" s="1"/>
  <c r="O38" i="40"/>
  <c r="K29" i="40"/>
  <c r="L29" i="40" s="1"/>
  <c r="E30" i="42" s="1" a="1"/>
  <c r="E30" i="42" s="1"/>
  <c r="K411" i="40"/>
  <c r="L411" i="40" s="1"/>
  <c r="U4" i="42" s="1" a="1"/>
  <c r="U4" i="42" s="1"/>
  <c r="M37" i="40" a="1"/>
  <c r="M37" i="40" s="1"/>
  <c r="O50" i="40"/>
  <c r="M36" i="40" a="1"/>
  <c r="M36" i="40" s="1"/>
  <c r="K14" i="40"/>
  <c r="L14" i="40" s="1"/>
  <c r="E15" i="42" s="1" a="1"/>
  <c r="E15" i="42" s="1"/>
  <c r="K427" i="40"/>
  <c r="L427" i="40" s="1"/>
  <c r="U20" i="42" s="1" a="1"/>
  <c r="U20" i="42" s="1"/>
  <c r="O424" i="40"/>
  <c r="AB19" i="35"/>
  <c r="M19" i="35" s="1"/>
  <c r="M428" i="40" a="1"/>
  <c r="M428" i="40" s="1"/>
  <c r="R439" i="40"/>
  <c r="P439" i="40" s="1"/>
  <c r="S439" i="40" s="1"/>
  <c r="K431" i="40"/>
  <c r="L431" i="40" s="1"/>
  <c r="U24" i="42" s="1" a="1"/>
  <c r="U24" i="42" s="1"/>
  <c r="S19" i="40"/>
  <c r="K11" i="40"/>
  <c r="L11" i="40" s="1"/>
  <c r="E12" i="42" s="1" a="1"/>
  <c r="E12" i="42" s="1"/>
  <c r="O29" i="40"/>
  <c r="O423" i="40"/>
  <c r="O412" i="40"/>
  <c r="K30" i="40"/>
  <c r="L30" i="40" s="1"/>
  <c r="E31" i="42" s="1" a="1"/>
  <c r="E31" i="42" s="1"/>
  <c r="K53" i="40"/>
  <c r="L53" i="40" s="1"/>
  <c r="E54" i="42" s="1" a="1"/>
  <c r="E54" i="42" s="1"/>
  <c r="R441" i="40"/>
  <c r="P441" i="40" s="1"/>
  <c r="S441" i="40" s="1"/>
  <c r="K429" i="40"/>
  <c r="L429" i="40" s="1"/>
  <c r="U22" i="42" s="1" a="1"/>
  <c r="U22" i="42" s="1"/>
  <c r="M411" i="40" a="1"/>
  <c r="M411" i="40" s="1"/>
  <c r="K48" i="40"/>
  <c r="L48" i="40" s="1"/>
  <c r="E49" i="42" s="1" a="1"/>
  <c r="E49" i="42" s="1"/>
  <c r="K46" i="40"/>
  <c r="L46" i="40" s="1"/>
  <c r="E47" i="42" s="1" a="1"/>
  <c r="E47" i="42" s="1"/>
  <c r="M18" i="40" a="1"/>
  <c r="M18" i="40" s="1"/>
  <c r="M16" i="40" a="1"/>
  <c r="M16" i="40" s="1"/>
  <c r="O12" i="40"/>
  <c r="M459" i="40" a="1"/>
  <c r="M459" i="40" s="1"/>
  <c r="O459" i="40"/>
  <c r="O10" i="35"/>
  <c r="R456" i="40"/>
  <c r="P456" i="40" s="1"/>
  <c r="S456" i="40" s="1"/>
  <c r="O32" i="34"/>
  <c r="K6" i="40"/>
  <c r="L6" i="40" s="1"/>
  <c r="E7" i="42" s="1" a="1"/>
  <c r="E7" i="42" s="1"/>
  <c r="K47" i="40"/>
  <c r="L47" i="40" s="1"/>
  <c r="E48" i="42" s="1" a="1"/>
  <c r="E48" i="42" s="1"/>
  <c r="Q10" i="37"/>
  <c r="O32" i="40"/>
  <c r="K27" i="40"/>
  <c r="L27" i="40" s="1"/>
  <c r="K34" i="40"/>
  <c r="L34" i="40" s="1"/>
  <c r="E35" i="42" s="1" a="1"/>
  <c r="E35" i="42" s="1"/>
  <c r="K457" i="40"/>
  <c r="L457" i="40" s="1"/>
  <c r="R417" i="40"/>
  <c r="P417" i="40" s="1"/>
  <c r="S417" i="40" s="1"/>
  <c r="O417" i="40" s="1"/>
  <c r="K32" i="40"/>
  <c r="L32" i="40" s="1"/>
  <c r="E33" i="42" s="1" a="1"/>
  <c r="E33" i="42" s="1"/>
  <c r="K430" i="40"/>
  <c r="L430" i="40" s="1"/>
  <c r="U23" i="42" s="1" a="1"/>
  <c r="U23" i="42" s="1"/>
  <c r="Y32" i="18"/>
  <c r="Q26" i="37"/>
  <c r="R452" i="40"/>
  <c r="P452" i="40" s="1"/>
  <c r="S452" i="40" s="1"/>
  <c r="R418" i="40"/>
  <c r="P418" i="40" s="1"/>
  <c r="S418" i="40" s="1"/>
  <c r="K459" i="40"/>
  <c r="L459" i="40" s="1"/>
  <c r="R433" i="40"/>
  <c r="P433" i="40" s="1"/>
  <c r="S433" i="40" s="1"/>
  <c r="K21" i="40"/>
  <c r="L21" i="40" s="1"/>
  <c r="E22" i="42" s="1" a="1"/>
  <c r="E22" i="42" s="1"/>
  <c r="K45" i="40"/>
  <c r="L45" i="40" s="1"/>
  <c r="E46" i="42" s="1" a="1"/>
  <c r="E46" i="42" s="1"/>
  <c r="Y46" i="18"/>
  <c r="AB24" i="35"/>
  <c r="M24" i="35" s="1"/>
  <c r="R448" i="40"/>
  <c r="P448" i="40" s="1"/>
  <c r="S448" i="40" s="1"/>
  <c r="R51" i="40"/>
  <c r="P51" i="40" s="1"/>
  <c r="S51" i="40" s="1"/>
  <c r="R454" i="40"/>
  <c r="P454" i="40" s="1"/>
  <c r="S454" i="40" s="1"/>
  <c r="R22" i="40"/>
  <c r="P22" i="40" s="1"/>
  <c r="S22" i="40" s="1"/>
  <c r="O24" i="35"/>
  <c r="R419" i="40"/>
  <c r="P419" i="40" s="1"/>
  <c r="S419" i="40" s="1"/>
  <c r="R437" i="40"/>
  <c r="P437" i="40" s="1"/>
  <c r="S437" i="40" s="1"/>
  <c r="R422" i="40"/>
  <c r="P422" i="40" s="1"/>
  <c r="S422" i="40" s="1"/>
  <c r="R442" i="40"/>
  <c r="P442" i="40" s="1"/>
  <c r="S442" i="40" s="1"/>
  <c r="R450" i="40"/>
  <c r="P450" i="40" s="1"/>
  <c r="S450" i="40" s="1"/>
  <c r="R453" i="40"/>
  <c r="P453" i="40" s="1"/>
  <c r="S453" i="40" s="1"/>
  <c r="R458" i="40"/>
  <c r="P458" i="40" s="1"/>
  <c r="S458" i="40" s="1"/>
  <c r="AB17" i="35"/>
  <c r="AE17" i="35" s="1"/>
  <c r="K28" i="40"/>
  <c r="L28" i="40" s="1"/>
  <c r="E29" i="42" s="1" a="1"/>
  <c r="E29" i="42" s="1"/>
  <c r="O48" i="40"/>
  <c r="K17" i="40"/>
  <c r="L17" i="40" s="1"/>
  <c r="E18" i="42" s="1" a="1"/>
  <c r="E18" i="42" s="1"/>
  <c r="K426" i="40"/>
  <c r="L426" i="40" s="1"/>
  <c r="U19" i="42" s="1" a="1"/>
  <c r="U19" i="42" s="1"/>
  <c r="M424" i="40" a="1"/>
  <c r="M424" i="40" s="1"/>
  <c r="R443" i="40"/>
  <c r="P443" i="40" s="1"/>
  <c r="S443" i="40" s="1"/>
  <c r="R8" i="40"/>
  <c r="P8" i="40" s="1"/>
  <c r="S8" i="40" s="1"/>
  <c r="R436" i="40"/>
  <c r="P436" i="40" s="1"/>
  <c r="S436" i="40" s="1"/>
  <c r="R444" i="40"/>
  <c r="P444" i="40" s="1"/>
  <c r="S444" i="40" s="1"/>
  <c r="R425" i="40"/>
  <c r="P425" i="40" s="1"/>
  <c r="S425" i="40" s="1"/>
  <c r="R414" i="40"/>
  <c r="P414" i="40" s="1"/>
  <c r="S414" i="40" s="1"/>
  <c r="K9" i="40"/>
  <c r="L9" i="40" s="1"/>
  <c r="K43" i="40"/>
  <c r="L43" i="40" s="1"/>
  <c r="E44" i="42" s="1" a="1"/>
  <c r="E44" i="42" s="1"/>
  <c r="R7" i="40"/>
  <c r="P7" i="40" s="1"/>
  <c r="S7" i="40" s="1"/>
  <c r="R460" i="40"/>
  <c r="P460" i="40" s="1"/>
  <c r="S460" i="40" s="1"/>
  <c r="R446" i="40"/>
  <c r="P446" i="40" s="1"/>
  <c r="S446" i="40" s="1"/>
  <c r="AE27" i="35"/>
  <c r="M27" i="35"/>
  <c r="P27" i="35" s="1"/>
  <c r="R24" i="40"/>
  <c r="P24" i="40" s="1"/>
  <c r="S24" i="40" s="1"/>
  <c r="Q31" i="37"/>
  <c r="AB51" i="35"/>
  <c r="AE51" i="35" s="1"/>
  <c r="R23" i="40"/>
  <c r="P23" i="40" s="1"/>
  <c r="S23" i="40" s="1"/>
  <c r="R3" i="40"/>
  <c r="P3" i="40" s="1"/>
  <c r="S3" i="40" s="1"/>
  <c r="R44" i="40"/>
  <c r="P44" i="40" s="1"/>
  <c r="S44" i="40" s="1"/>
  <c r="AB48" i="35"/>
  <c r="M48" i="35" s="1"/>
  <c r="R25" i="40"/>
  <c r="P25" i="40" s="1"/>
  <c r="S25" i="40" s="1"/>
  <c r="R5" i="40"/>
  <c r="P5" i="40" s="1"/>
  <c r="S5" i="40" s="1"/>
  <c r="R41" i="40"/>
  <c r="P41" i="40" s="1"/>
  <c r="S41" i="40" s="1"/>
  <c r="R42" i="40"/>
  <c r="P42" i="40" s="1"/>
  <c r="S42" i="40" s="1"/>
  <c r="Q25" i="37"/>
  <c r="O33" i="35"/>
  <c r="AA10" i="35"/>
  <c r="AA50" i="35"/>
  <c r="L50" i="35" s="1"/>
  <c r="O38" i="35"/>
  <c r="Q21" i="37"/>
  <c r="Q27" i="37"/>
  <c r="Y26" i="18"/>
  <c r="O432" i="40"/>
  <c r="Q22" i="37"/>
  <c r="Q14" i="37"/>
  <c r="Q6" i="37"/>
  <c r="O21" i="34"/>
  <c r="Q23" i="37"/>
  <c r="O53" i="35"/>
  <c r="Y20" i="18"/>
  <c r="Q30" i="37"/>
  <c r="AA19" i="35"/>
  <c r="L19" i="35" s="1"/>
  <c r="Q13" i="37"/>
  <c r="K15" i="40"/>
  <c r="L15" i="40" s="1"/>
  <c r="E16" i="42" s="1" a="1"/>
  <c r="E16" i="42" s="1"/>
  <c r="AB8" i="35"/>
  <c r="M8" i="35" s="1"/>
  <c r="K435" i="40"/>
  <c r="L435" i="40" s="1"/>
  <c r="U28" i="42" s="1" a="1"/>
  <c r="U28" i="42" s="1"/>
  <c r="O21" i="35"/>
  <c r="Q33" i="37"/>
  <c r="O45" i="35"/>
  <c r="O42" i="35"/>
  <c r="K440" i="40"/>
  <c r="L440" i="40" s="1"/>
  <c r="U33" i="42" s="1" a="1"/>
  <c r="U33" i="42" s="1"/>
  <c r="AB31" i="35"/>
  <c r="AE31" i="35" s="1"/>
  <c r="O31" i="35"/>
  <c r="Y48" i="18"/>
  <c r="AB5" i="35"/>
  <c r="O5" i="35"/>
  <c r="AA53" i="35"/>
  <c r="K53" i="35" s="1"/>
  <c r="Y9" i="34"/>
  <c r="K33" i="40"/>
  <c r="L33" i="40" s="1"/>
  <c r="E34" i="42" s="1" a="1"/>
  <c r="E34" i="42" s="1"/>
  <c r="K26" i="40"/>
  <c r="L26" i="40" s="1"/>
  <c r="E27" i="42" s="1" a="1"/>
  <c r="E27" i="42" s="1"/>
  <c r="AA5" i="35"/>
  <c r="Y10" i="34"/>
  <c r="Y8" i="18"/>
  <c r="Q5" i="37"/>
  <c r="O30" i="35"/>
  <c r="Y6" i="34"/>
  <c r="O40" i="35"/>
  <c r="O15" i="35"/>
  <c r="Y48" i="34"/>
  <c r="Y12" i="35"/>
  <c r="V12" i="35" s="1"/>
  <c r="Z12" i="35" s="1"/>
  <c r="O12" i="35" s="1"/>
  <c r="AB13" i="35"/>
  <c r="M13" i="35" s="1"/>
  <c r="Y44" i="34"/>
  <c r="AA48" i="35"/>
  <c r="L48" i="35" s="1"/>
  <c r="Y16" i="34"/>
  <c r="Y50" i="34"/>
  <c r="O17" i="35"/>
  <c r="AB7" i="35"/>
  <c r="M7" i="35" s="1"/>
  <c r="Y27" i="34"/>
  <c r="R121" i="40"/>
  <c r="P121" i="40" s="1"/>
  <c r="S121" i="40" s="1"/>
  <c r="M121" i="40" s="1" a="1"/>
  <c r="M121" i="40" s="1"/>
  <c r="R125" i="40"/>
  <c r="P125" i="40" s="1"/>
  <c r="S125" i="40" s="1"/>
  <c r="O125" i="40" s="1"/>
  <c r="R148" i="40"/>
  <c r="P148" i="40" s="1"/>
  <c r="S148" i="40" s="1"/>
  <c r="O148" i="40" s="1"/>
  <c r="R145" i="40"/>
  <c r="P145" i="40" s="1"/>
  <c r="S145" i="40" s="1"/>
  <c r="M145" i="40" s="1" a="1"/>
  <c r="M145" i="40" s="1"/>
  <c r="R558" i="40"/>
  <c r="P558" i="40" s="1"/>
  <c r="S558" i="40" s="1"/>
  <c r="M558" i="40" s="1" a="1"/>
  <c r="M558" i="40" s="1"/>
  <c r="R546" i="40"/>
  <c r="P546" i="40" s="1"/>
  <c r="S546" i="40" s="1"/>
  <c r="M546" i="40" s="1" a="1"/>
  <c r="M546" i="40" s="1"/>
  <c r="R553" i="40"/>
  <c r="P553" i="40" s="1"/>
  <c r="S553" i="40" s="1"/>
  <c r="M553" i="40" s="1" a="1"/>
  <c r="M553" i="40" s="1"/>
  <c r="R524" i="40"/>
  <c r="P524" i="40" s="1"/>
  <c r="S524" i="40" s="1"/>
  <c r="M524" i="40" s="1" a="1"/>
  <c r="M524" i="40" s="1"/>
  <c r="R393" i="40"/>
  <c r="P393" i="40" s="1"/>
  <c r="S393" i="40" s="1"/>
  <c r="R402" i="40"/>
  <c r="P402" i="40" s="1"/>
  <c r="S402" i="40" s="1"/>
  <c r="O402" i="40" s="1"/>
  <c r="R395" i="40"/>
  <c r="P395" i="40" s="1"/>
  <c r="S395" i="40" s="1"/>
  <c r="O395" i="40" s="1"/>
  <c r="R386" i="40"/>
  <c r="P386" i="40" s="1"/>
  <c r="S386" i="40" s="1"/>
  <c r="O386" i="40" s="1"/>
  <c r="O24" i="37"/>
  <c r="Q24" i="37"/>
  <c r="O47" i="35"/>
  <c r="AB47" i="35"/>
  <c r="M47" i="35" s="1"/>
  <c r="Z46" i="35"/>
  <c r="AA46" i="35"/>
  <c r="Y34" i="34"/>
  <c r="Y14" i="35"/>
  <c r="V14" i="35" s="1"/>
  <c r="Z14" i="35" s="1"/>
  <c r="AB14" i="35" s="1"/>
  <c r="R165" i="40"/>
  <c r="P165" i="40" s="1"/>
  <c r="S165" i="40" s="1"/>
  <c r="O165" i="40" s="1"/>
  <c r="R193" i="40"/>
  <c r="P193" i="40" s="1"/>
  <c r="S193" i="40" s="1"/>
  <c r="O193" i="40" s="1"/>
  <c r="R174" i="40"/>
  <c r="P174" i="40" s="1"/>
  <c r="S174" i="40" s="1"/>
  <c r="AB9" i="35"/>
  <c r="M9" i="35" s="1"/>
  <c r="O9" i="35"/>
  <c r="Z49" i="35"/>
  <c r="AA49" i="35"/>
  <c r="R533" i="40"/>
  <c r="P533" i="40" s="1"/>
  <c r="S533" i="40" s="1"/>
  <c r="M533" i="40" s="1" a="1"/>
  <c r="M533" i="40" s="1"/>
  <c r="R527" i="40"/>
  <c r="P527" i="40" s="1"/>
  <c r="S527" i="40" s="1"/>
  <c r="O527" i="40" s="1"/>
  <c r="R542" i="40"/>
  <c r="P542" i="40" s="1"/>
  <c r="S542" i="40" s="1"/>
  <c r="M542" i="40" s="1" a="1"/>
  <c r="M542" i="40" s="1"/>
  <c r="R543" i="40"/>
  <c r="P543" i="40" s="1"/>
  <c r="S543" i="40" s="1"/>
  <c r="O543" i="40" s="1"/>
  <c r="R387" i="40"/>
  <c r="P387" i="40" s="1"/>
  <c r="S387" i="40" s="1"/>
  <c r="R403" i="40"/>
  <c r="P403" i="40" s="1"/>
  <c r="S403" i="40" s="1"/>
  <c r="O403" i="40" s="1"/>
  <c r="R405" i="40"/>
  <c r="P405" i="40" s="1"/>
  <c r="S405" i="40" s="1"/>
  <c r="M405" i="40" s="1" a="1"/>
  <c r="M405" i="40" s="1"/>
  <c r="R379" i="40"/>
  <c r="P379" i="40" s="1"/>
  <c r="S379" i="40" s="1"/>
  <c r="M379" i="40" s="1" a="1"/>
  <c r="M379" i="40" s="1"/>
  <c r="Y43" i="35"/>
  <c r="V43" i="35" s="1"/>
  <c r="Z43" i="35" s="1"/>
  <c r="O43" i="35" s="1"/>
  <c r="R184" i="40"/>
  <c r="P184" i="40" s="1"/>
  <c r="S184" i="40" s="1"/>
  <c r="M184" i="40" s="1" a="1"/>
  <c r="M184" i="40" s="1"/>
  <c r="R161" i="40"/>
  <c r="P161" i="40" s="1"/>
  <c r="S161" i="40" s="1"/>
  <c r="O161" i="40" s="1"/>
  <c r="R197" i="40"/>
  <c r="P197" i="40" s="1"/>
  <c r="S197" i="40" s="1"/>
  <c r="R183" i="40"/>
  <c r="P183" i="40" s="1"/>
  <c r="S183" i="40" s="1"/>
  <c r="R105" i="40"/>
  <c r="P105" i="40" s="1"/>
  <c r="S105" i="40" s="1"/>
  <c r="M105" i="40" s="1" a="1"/>
  <c r="M105" i="40" s="1"/>
  <c r="R146" i="40"/>
  <c r="P146" i="40" s="1"/>
  <c r="S146" i="40" s="1"/>
  <c r="M146" i="40" s="1" a="1"/>
  <c r="M146" i="40" s="1"/>
  <c r="R151" i="40"/>
  <c r="P151" i="40" s="1"/>
  <c r="S151" i="40" s="1"/>
  <c r="M151" i="40" s="1" a="1"/>
  <c r="M151" i="40" s="1"/>
  <c r="R127" i="40"/>
  <c r="P127" i="40" s="1"/>
  <c r="S127" i="40" s="1"/>
  <c r="M127" i="40" s="1" a="1"/>
  <c r="M127" i="40" s="1"/>
  <c r="R232" i="40"/>
  <c r="P232" i="40" s="1"/>
  <c r="S232" i="40" s="1"/>
  <c r="M232" i="40" s="1" a="1"/>
  <c r="M232" i="40" s="1"/>
  <c r="R249" i="40"/>
  <c r="P249" i="40" s="1"/>
  <c r="S249" i="40" s="1"/>
  <c r="O249" i="40" s="1"/>
  <c r="R242" i="40"/>
  <c r="P242" i="40" s="1"/>
  <c r="S242" i="40" s="1"/>
  <c r="M242" i="40" s="1" a="1"/>
  <c r="M242" i="40" s="1"/>
  <c r="R246" i="40"/>
  <c r="P246" i="40" s="1"/>
  <c r="S246" i="40" s="1"/>
  <c r="M246" i="40" s="1" a="1"/>
  <c r="M246" i="40" s="1"/>
  <c r="R79" i="40"/>
  <c r="P79" i="40" s="1"/>
  <c r="S79" i="40" s="1"/>
  <c r="O79" i="40" s="1"/>
  <c r="R71" i="40"/>
  <c r="P71" i="40" s="1"/>
  <c r="S71" i="40" s="1"/>
  <c r="M71" i="40" s="1" a="1"/>
  <c r="M71" i="40" s="1"/>
  <c r="R84" i="40"/>
  <c r="P84" i="40" s="1"/>
  <c r="S84" i="40" s="1"/>
  <c r="M84" i="40" s="1" a="1"/>
  <c r="M84" i="40" s="1"/>
  <c r="R66" i="40"/>
  <c r="P66" i="40" s="1"/>
  <c r="S66" i="40" s="1"/>
  <c r="R338" i="40"/>
  <c r="P338" i="40" s="1"/>
  <c r="S338" i="40" s="1"/>
  <c r="M338" i="40" s="1" a="1"/>
  <c r="M338" i="40" s="1"/>
  <c r="R340" i="40"/>
  <c r="P340" i="40" s="1"/>
  <c r="S340" i="40" s="1"/>
  <c r="O340" i="40" s="1"/>
  <c r="R322" i="40"/>
  <c r="P322" i="40" s="1"/>
  <c r="S322" i="40" s="1"/>
  <c r="M322" i="40" s="1" a="1"/>
  <c r="M322" i="40" s="1"/>
  <c r="AE36" i="34"/>
  <c r="M36" i="34" s="1"/>
  <c r="R606" i="40"/>
  <c r="P606" i="40" s="1"/>
  <c r="S606" i="40" s="1"/>
  <c r="M606" i="40" s="1" a="1"/>
  <c r="M606" i="40" s="1"/>
  <c r="R596" i="40"/>
  <c r="P596" i="40" s="1"/>
  <c r="S596" i="40" s="1"/>
  <c r="O596" i="40" s="1"/>
  <c r="R570" i="40"/>
  <c r="P570" i="40" s="1"/>
  <c r="S570" i="40" s="1"/>
  <c r="M570" i="40" s="1" a="1"/>
  <c r="M570" i="40" s="1"/>
  <c r="R609" i="40"/>
  <c r="P609" i="40" s="1"/>
  <c r="S609" i="40" s="1"/>
  <c r="M609" i="40" s="1" a="1"/>
  <c r="M609" i="40" s="1"/>
  <c r="R271" i="40"/>
  <c r="P271" i="40" s="1"/>
  <c r="S271" i="40" s="1"/>
  <c r="R285" i="40"/>
  <c r="P285" i="40" s="1"/>
  <c r="S285" i="40" s="1"/>
  <c r="M285" i="40" s="1" a="1"/>
  <c r="M285" i="40" s="1"/>
  <c r="R264" i="40"/>
  <c r="P264" i="40" s="1"/>
  <c r="S264" i="40" s="1"/>
  <c r="O264" i="40" s="1"/>
  <c r="R280" i="40"/>
  <c r="P280" i="40" s="1"/>
  <c r="S280" i="40" s="1"/>
  <c r="R467" i="40"/>
  <c r="P467" i="40" s="1"/>
  <c r="S467" i="40" s="1"/>
  <c r="R465" i="40"/>
  <c r="P465" i="40" s="1"/>
  <c r="S465" i="40" s="1"/>
  <c r="R505" i="40"/>
  <c r="P505" i="40" s="1"/>
  <c r="S505" i="40" s="1"/>
  <c r="O505" i="40" s="1"/>
  <c r="R507" i="40"/>
  <c r="P507" i="40" s="1"/>
  <c r="S507" i="40" s="1"/>
  <c r="M507" i="40" s="1" a="1"/>
  <c r="M507" i="40" s="1"/>
  <c r="Q17" i="37"/>
  <c r="R253" i="40"/>
  <c r="P253" i="40" s="1"/>
  <c r="S253" i="40" s="1"/>
  <c r="M253" i="40" s="1" a="1"/>
  <c r="M253" i="40" s="1"/>
  <c r="R250" i="40"/>
  <c r="P250" i="40" s="1"/>
  <c r="S250" i="40" s="1"/>
  <c r="M250" i="40" s="1" a="1"/>
  <c r="M250" i="40" s="1"/>
  <c r="R225" i="40"/>
  <c r="P225" i="40" s="1"/>
  <c r="S225" i="40" s="1"/>
  <c r="M225" i="40" s="1" a="1"/>
  <c r="M225" i="40" s="1"/>
  <c r="R209" i="40"/>
  <c r="P209" i="40" s="1"/>
  <c r="S209" i="40" s="1"/>
  <c r="O209" i="40" s="1"/>
  <c r="O440" i="40"/>
  <c r="M440" i="40" a="1"/>
  <c r="M440" i="40" s="1"/>
  <c r="Y6" i="35"/>
  <c r="V6" i="35" s="1"/>
  <c r="Z6" i="35" s="1"/>
  <c r="O6" i="35" s="1"/>
  <c r="R99" i="40"/>
  <c r="P99" i="40" s="1"/>
  <c r="S99" i="40" s="1"/>
  <c r="M99" i="40" s="1" a="1"/>
  <c r="M99" i="40" s="1"/>
  <c r="R101" i="40"/>
  <c r="P101" i="40" s="1"/>
  <c r="S101" i="40" s="1"/>
  <c r="O101" i="40" s="1"/>
  <c r="R68" i="40"/>
  <c r="P68" i="40" s="1"/>
  <c r="S68" i="40" s="1"/>
  <c r="M68" i="40" s="1" a="1"/>
  <c r="M68" i="40" s="1"/>
  <c r="R94" i="40"/>
  <c r="P94" i="40" s="1"/>
  <c r="S94" i="40" s="1"/>
  <c r="R315" i="40"/>
  <c r="P315" i="40" s="1"/>
  <c r="S315" i="40" s="1"/>
  <c r="O315" i="40" s="1"/>
  <c r="R309" i="40"/>
  <c r="P309" i="40" s="1"/>
  <c r="S309" i="40" s="1"/>
  <c r="O309" i="40" s="1"/>
  <c r="R336" i="40"/>
  <c r="P336" i="40" s="1"/>
  <c r="S336" i="40" s="1"/>
  <c r="M336" i="40" s="1" a="1"/>
  <c r="M336" i="40" s="1"/>
  <c r="R597" i="40"/>
  <c r="P597" i="40" s="1"/>
  <c r="S597" i="40" s="1"/>
  <c r="O597" i="40" s="1"/>
  <c r="R588" i="40"/>
  <c r="P588" i="40" s="1"/>
  <c r="S588" i="40" s="1"/>
  <c r="O588" i="40" s="1"/>
  <c r="R581" i="40"/>
  <c r="P581" i="40" s="1"/>
  <c r="S581" i="40" s="1"/>
  <c r="O581" i="40" s="1"/>
  <c r="R613" i="40"/>
  <c r="P613" i="40" s="1"/>
  <c r="S613" i="40" s="1"/>
  <c r="M613" i="40" s="1" a="1"/>
  <c r="M613" i="40" s="1"/>
  <c r="R299" i="40"/>
  <c r="P299" i="40" s="1"/>
  <c r="S299" i="40" s="1"/>
  <c r="M299" i="40" s="1" a="1"/>
  <c r="M299" i="40" s="1"/>
  <c r="R265" i="40"/>
  <c r="P265" i="40" s="1"/>
  <c r="S265" i="40" s="1"/>
  <c r="M265" i="40" s="1" a="1"/>
  <c r="M265" i="40" s="1"/>
  <c r="R275" i="40"/>
  <c r="P275" i="40" s="1"/>
  <c r="S275" i="40" s="1"/>
  <c r="M275" i="40" s="1" a="1"/>
  <c r="M275" i="40" s="1"/>
  <c r="R287" i="40"/>
  <c r="P287" i="40" s="1"/>
  <c r="S287" i="40" s="1"/>
  <c r="O287" i="40" s="1"/>
  <c r="R488" i="40"/>
  <c r="P488" i="40" s="1"/>
  <c r="S488" i="40" s="1"/>
  <c r="M488" i="40" s="1" a="1"/>
  <c r="M488" i="40" s="1"/>
  <c r="R480" i="40"/>
  <c r="P480" i="40" s="1"/>
  <c r="S480" i="40" s="1"/>
  <c r="R487" i="40"/>
  <c r="P487" i="40" s="1"/>
  <c r="S487" i="40" s="1"/>
  <c r="O487" i="40" s="1"/>
  <c r="R470" i="40"/>
  <c r="P470" i="40" s="1"/>
  <c r="S470" i="40" s="1"/>
  <c r="O470" i="40" s="1"/>
  <c r="Q28" i="37"/>
  <c r="M33" i="40" a="1"/>
  <c r="M33" i="40" s="1"/>
  <c r="O33" i="40"/>
  <c r="Y25" i="35"/>
  <c r="V25" i="35" s="1"/>
  <c r="Z25" i="35" s="1"/>
  <c r="O25" i="35" s="1"/>
  <c r="R534" i="40"/>
  <c r="P534" i="40" s="1"/>
  <c r="S534" i="40" s="1"/>
  <c r="M534" i="40" s="1" a="1"/>
  <c r="M534" i="40" s="1"/>
  <c r="R540" i="40"/>
  <c r="P540" i="40" s="1"/>
  <c r="S540" i="40" s="1"/>
  <c r="R539" i="40"/>
  <c r="P539" i="40" s="1"/>
  <c r="S539" i="40" s="1"/>
  <c r="R515" i="40"/>
  <c r="P515" i="40" s="1"/>
  <c r="S515" i="40" s="1"/>
  <c r="O515" i="40" s="1"/>
  <c r="Y32" i="35"/>
  <c r="V32" i="35" s="1"/>
  <c r="Z32" i="35" s="1"/>
  <c r="AB32" i="35" s="1"/>
  <c r="AA40" i="35"/>
  <c r="R360" i="40"/>
  <c r="P360" i="40" s="1"/>
  <c r="S360" i="40" s="1"/>
  <c r="O360" i="40" s="1"/>
  <c r="R406" i="40"/>
  <c r="P406" i="40" s="1"/>
  <c r="S406" i="40" s="1"/>
  <c r="M406" i="40" s="1" a="1"/>
  <c r="M406" i="40" s="1"/>
  <c r="R363" i="40"/>
  <c r="P363" i="40" s="1"/>
  <c r="S363" i="40" s="1"/>
  <c r="O363" i="40" s="1"/>
  <c r="R397" i="40"/>
  <c r="P397" i="40" s="1"/>
  <c r="S397" i="40" s="1"/>
  <c r="M397" i="40" s="1" a="1"/>
  <c r="M397" i="40" s="1"/>
  <c r="Y22" i="35"/>
  <c r="V22" i="35" s="1"/>
  <c r="Z22" i="35" s="1"/>
  <c r="O22" i="35" s="1"/>
  <c r="R200" i="40"/>
  <c r="P200" i="40" s="1"/>
  <c r="S200" i="40" s="1"/>
  <c r="O200" i="40" s="1"/>
  <c r="R170" i="40"/>
  <c r="P170" i="40" s="1"/>
  <c r="S170" i="40" s="1"/>
  <c r="O170" i="40" s="1"/>
  <c r="R168" i="40"/>
  <c r="P168" i="40" s="1"/>
  <c r="S168" i="40" s="1"/>
  <c r="M168" i="40" s="1" a="1"/>
  <c r="M168" i="40" s="1"/>
  <c r="R110" i="40"/>
  <c r="P110" i="40" s="1"/>
  <c r="S110" i="40" s="1"/>
  <c r="O110" i="40" s="1"/>
  <c r="R122" i="40"/>
  <c r="P122" i="40" s="1"/>
  <c r="S122" i="40" s="1"/>
  <c r="R109" i="40"/>
  <c r="P109" i="40" s="1"/>
  <c r="S109" i="40" s="1"/>
  <c r="O109" i="40" s="1"/>
  <c r="R133" i="40"/>
  <c r="P133" i="40" s="1"/>
  <c r="S133" i="40" s="1"/>
  <c r="M133" i="40" s="1" a="1"/>
  <c r="M133" i="40" s="1"/>
  <c r="AB44" i="35"/>
  <c r="O44" i="35"/>
  <c r="R248" i="40"/>
  <c r="P248" i="40" s="1"/>
  <c r="S248" i="40" s="1"/>
  <c r="M248" i="40" s="1" a="1"/>
  <c r="M248" i="40" s="1"/>
  <c r="R241" i="40"/>
  <c r="P241" i="40" s="1"/>
  <c r="S241" i="40" s="1"/>
  <c r="R212" i="40"/>
  <c r="P212" i="40" s="1"/>
  <c r="S212" i="40" s="1"/>
  <c r="O212" i="40" s="1"/>
  <c r="R216" i="40"/>
  <c r="P216" i="40" s="1"/>
  <c r="S216" i="40" s="1"/>
  <c r="AB21" i="35"/>
  <c r="R95" i="40"/>
  <c r="P95" i="40" s="1"/>
  <c r="S95" i="40" s="1"/>
  <c r="M95" i="40" s="1" a="1"/>
  <c r="M95" i="40" s="1"/>
  <c r="R103" i="40"/>
  <c r="P103" i="40" s="1"/>
  <c r="S103" i="40" s="1"/>
  <c r="M103" i="40" s="1" a="1"/>
  <c r="M103" i="40" s="1"/>
  <c r="R60" i="40"/>
  <c r="P60" i="40" s="1"/>
  <c r="S60" i="40" s="1"/>
  <c r="R76" i="40"/>
  <c r="P76" i="40" s="1"/>
  <c r="S76" i="40" s="1"/>
  <c r="O76" i="40" s="1"/>
  <c r="R317" i="40"/>
  <c r="P317" i="40" s="1"/>
  <c r="S317" i="40" s="1"/>
  <c r="R347" i="40"/>
  <c r="P347" i="40" s="1"/>
  <c r="S347" i="40" s="1"/>
  <c r="R341" i="40"/>
  <c r="P341" i="40" s="1"/>
  <c r="S341" i="40" s="1"/>
  <c r="M341" i="40" s="1" a="1"/>
  <c r="M341" i="40" s="1"/>
  <c r="K51" i="35"/>
  <c r="L51" i="35"/>
  <c r="R583" i="40"/>
  <c r="P583" i="40" s="1"/>
  <c r="S583" i="40" s="1"/>
  <c r="M583" i="40" s="1" a="1"/>
  <c r="M583" i="40" s="1"/>
  <c r="R567" i="40"/>
  <c r="P567" i="40" s="1"/>
  <c r="S567" i="40" s="1"/>
  <c r="M567" i="40" s="1" a="1"/>
  <c r="M567" i="40" s="1"/>
  <c r="R602" i="40"/>
  <c r="P602" i="40" s="1"/>
  <c r="S602" i="40" s="1"/>
  <c r="O602" i="40" s="1"/>
  <c r="R587" i="40"/>
  <c r="P587" i="40" s="1"/>
  <c r="S587" i="40" s="1"/>
  <c r="R300" i="40"/>
  <c r="P300" i="40" s="1"/>
  <c r="S300" i="40" s="1"/>
  <c r="R297" i="40"/>
  <c r="P297" i="40" s="1"/>
  <c r="S297" i="40" s="1"/>
  <c r="M297" i="40" s="1" a="1"/>
  <c r="M297" i="40" s="1"/>
  <c r="R308" i="40"/>
  <c r="P308" i="40" s="1"/>
  <c r="S308" i="40" s="1"/>
  <c r="O308" i="40" s="1"/>
  <c r="R274" i="40"/>
  <c r="P274" i="40" s="1"/>
  <c r="S274" i="40" s="1"/>
  <c r="M274" i="40" s="1" a="1"/>
  <c r="M274" i="40" s="1"/>
  <c r="R463" i="40"/>
  <c r="P463" i="40" s="1"/>
  <c r="S463" i="40" s="1"/>
  <c r="O463" i="40" s="1"/>
  <c r="R482" i="40"/>
  <c r="P482" i="40" s="1"/>
  <c r="S482" i="40" s="1"/>
  <c r="M482" i="40" s="1" a="1"/>
  <c r="M482" i="40" s="1"/>
  <c r="R471" i="40"/>
  <c r="P471" i="40" s="1"/>
  <c r="S471" i="40" s="1"/>
  <c r="M471" i="40" s="1" a="1"/>
  <c r="M471" i="40" s="1"/>
  <c r="R490" i="40"/>
  <c r="P490" i="40" s="1"/>
  <c r="S490" i="40" s="1"/>
  <c r="Y11" i="18"/>
  <c r="Y37" i="35"/>
  <c r="V37" i="35" s="1"/>
  <c r="Z37" i="35" s="1"/>
  <c r="AB37" i="35" s="1"/>
  <c r="R547" i="40"/>
  <c r="P547" i="40" s="1"/>
  <c r="S547" i="40" s="1"/>
  <c r="R189" i="40"/>
  <c r="P189" i="40" s="1"/>
  <c r="S189" i="40" s="1"/>
  <c r="O189" i="40" s="1"/>
  <c r="R203" i="40"/>
  <c r="P203" i="40" s="1"/>
  <c r="S203" i="40" s="1"/>
  <c r="O203" i="40" s="1"/>
  <c r="R157" i="40"/>
  <c r="P157" i="40" s="1"/>
  <c r="S157" i="40" s="1"/>
  <c r="O157" i="40" s="1"/>
  <c r="R131" i="40"/>
  <c r="P131" i="40" s="1"/>
  <c r="S131" i="40" s="1"/>
  <c r="O131" i="40" s="1"/>
  <c r="R119" i="40"/>
  <c r="P119" i="40" s="1"/>
  <c r="S119" i="40" s="1"/>
  <c r="R220" i="40"/>
  <c r="P220" i="40" s="1"/>
  <c r="S220" i="40" s="1"/>
  <c r="O220" i="40" s="1"/>
  <c r="R236" i="40"/>
  <c r="P236" i="40" s="1"/>
  <c r="S236" i="40" s="1"/>
  <c r="M236" i="40" s="1" a="1"/>
  <c r="M236" i="40" s="1"/>
  <c r="R211" i="40"/>
  <c r="P211" i="40" s="1"/>
  <c r="S211" i="40" s="1"/>
  <c r="M211" i="40" s="1" a="1"/>
  <c r="M211" i="40" s="1"/>
  <c r="R251" i="40"/>
  <c r="P251" i="40" s="1"/>
  <c r="S251" i="40" s="1"/>
  <c r="R70" i="40"/>
  <c r="P70" i="40" s="1"/>
  <c r="S70" i="40" s="1"/>
  <c r="O70" i="40" s="1"/>
  <c r="R69" i="40"/>
  <c r="P69" i="40" s="1"/>
  <c r="S69" i="40" s="1"/>
  <c r="M69" i="40" s="1" a="1"/>
  <c r="M69" i="40" s="1"/>
  <c r="R93" i="40"/>
  <c r="P93" i="40" s="1"/>
  <c r="S93" i="40" s="1"/>
  <c r="R335" i="40"/>
  <c r="P335" i="40" s="1"/>
  <c r="S335" i="40" s="1"/>
  <c r="M335" i="40" s="1" a="1"/>
  <c r="M335" i="40" s="1"/>
  <c r="R353" i="40"/>
  <c r="P353" i="40" s="1"/>
  <c r="S353" i="40" s="1"/>
  <c r="O353" i="40" s="1"/>
  <c r="R346" i="40"/>
  <c r="P346" i="40" s="1"/>
  <c r="S346" i="40" s="1"/>
  <c r="M346" i="40" s="1" a="1"/>
  <c r="M346" i="40" s="1"/>
  <c r="R564" i="40"/>
  <c r="P564" i="40" s="1"/>
  <c r="S564" i="40" s="1"/>
  <c r="M564" i="40" s="1" a="1"/>
  <c r="M564" i="40" s="1"/>
  <c r="R589" i="40"/>
  <c r="P589" i="40" s="1"/>
  <c r="S589" i="40" s="1"/>
  <c r="R580" i="40"/>
  <c r="P580" i="40" s="1"/>
  <c r="S580" i="40" s="1"/>
  <c r="O580" i="40" s="1"/>
  <c r="R610" i="40"/>
  <c r="P610" i="40" s="1"/>
  <c r="S610" i="40" s="1"/>
  <c r="M610" i="40" s="1" a="1"/>
  <c r="M610" i="40" s="1"/>
  <c r="R290" i="40"/>
  <c r="P290" i="40" s="1"/>
  <c r="S290" i="40" s="1"/>
  <c r="O290" i="40" s="1"/>
  <c r="R279" i="40"/>
  <c r="P279" i="40" s="1"/>
  <c r="S279" i="40" s="1"/>
  <c r="M279" i="40" s="1" a="1"/>
  <c r="M279" i="40" s="1"/>
  <c r="R270" i="40"/>
  <c r="P270" i="40" s="1"/>
  <c r="S270" i="40" s="1"/>
  <c r="O270" i="40" s="1"/>
  <c r="R261" i="40"/>
  <c r="P261" i="40" s="1"/>
  <c r="S261" i="40" s="1"/>
  <c r="M261" i="40" s="1" a="1"/>
  <c r="M261" i="40" s="1"/>
  <c r="R494" i="40"/>
  <c r="P494" i="40" s="1"/>
  <c r="S494" i="40" s="1"/>
  <c r="R502" i="40"/>
  <c r="P502" i="40" s="1"/>
  <c r="S502" i="40" s="1"/>
  <c r="M502" i="40" s="1" a="1"/>
  <c r="M502" i="40" s="1"/>
  <c r="R485" i="40"/>
  <c r="P485" i="40" s="1"/>
  <c r="S485" i="40" s="1"/>
  <c r="O485" i="40" s="1"/>
  <c r="R504" i="40"/>
  <c r="P504" i="40" s="1"/>
  <c r="S504" i="40" s="1"/>
  <c r="O26" i="40"/>
  <c r="M26" i="40" a="1"/>
  <c r="M26" i="40" s="1"/>
  <c r="AA38" i="35"/>
  <c r="R537" i="40"/>
  <c r="P537" i="40" s="1"/>
  <c r="S537" i="40" s="1"/>
  <c r="M537" i="40" s="1" a="1"/>
  <c r="M537" i="40" s="1"/>
  <c r="R545" i="40"/>
  <c r="P545" i="40" s="1"/>
  <c r="S545" i="40" s="1"/>
  <c r="O545" i="40" s="1"/>
  <c r="R522" i="40"/>
  <c r="P522" i="40" s="1"/>
  <c r="S522" i="40" s="1"/>
  <c r="M522" i="40" s="1" a="1"/>
  <c r="M522" i="40" s="1"/>
  <c r="R536" i="40"/>
  <c r="P536" i="40" s="1"/>
  <c r="S536" i="40" s="1"/>
  <c r="O536" i="40" s="1"/>
  <c r="AA33" i="35"/>
  <c r="R401" i="40"/>
  <c r="P401" i="40" s="1"/>
  <c r="S401" i="40" s="1"/>
  <c r="M401" i="40" s="1" a="1"/>
  <c r="M401" i="40" s="1"/>
  <c r="R376" i="40"/>
  <c r="P376" i="40" s="1"/>
  <c r="S376" i="40" s="1"/>
  <c r="O376" i="40" s="1"/>
  <c r="R396" i="40"/>
  <c r="P396" i="40" s="1"/>
  <c r="S396" i="40" s="1"/>
  <c r="R188" i="40"/>
  <c r="P188" i="40" s="1"/>
  <c r="S188" i="40" s="1"/>
  <c r="R180" i="40"/>
  <c r="P180" i="40" s="1"/>
  <c r="S180" i="40" s="1"/>
  <c r="M180" i="40" s="1" a="1"/>
  <c r="M180" i="40" s="1"/>
  <c r="R166" i="40"/>
  <c r="P166" i="40" s="1"/>
  <c r="S166" i="40" s="1"/>
  <c r="O166" i="40" s="1"/>
  <c r="R115" i="40"/>
  <c r="P115" i="40" s="1"/>
  <c r="S115" i="40" s="1"/>
  <c r="O115" i="40" s="1"/>
  <c r="R126" i="40"/>
  <c r="P126" i="40" s="1"/>
  <c r="S126" i="40" s="1"/>
  <c r="M126" i="40" s="1" a="1"/>
  <c r="M126" i="40" s="1"/>
  <c r="R149" i="40"/>
  <c r="P149" i="40" s="1"/>
  <c r="S149" i="40" s="1"/>
  <c r="O149" i="40" s="1"/>
  <c r="R129" i="40"/>
  <c r="P129" i="40" s="1"/>
  <c r="S129" i="40" s="1"/>
  <c r="M129" i="40" s="1" a="1"/>
  <c r="M129" i="40" s="1"/>
  <c r="Y23" i="35"/>
  <c r="V23" i="35" s="1"/>
  <c r="Z23" i="35" s="1"/>
  <c r="O23" i="35" s="1"/>
  <c r="AA44" i="35"/>
  <c r="O435" i="40"/>
  <c r="M435" i="40" a="1"/>
  <c r="M435" i="40" s="1"/>
  <c r="R208" i="40"/>
  <c r="P208" i="40" s="1"/>
  <c r="S208" i="40" s="1"/>
  <c r="O208" i="40" s="1"/>
  <c r="R214" i="40"/>
  <c r="P214" i="40" s="1"/>
  <c r="S214" i="40" s="1"/>
  <c r="R244" i="40"/>
  <c r="P244" i="40" s="1"/>
  <c r="S244" i="40" s="1"/>
  <c r="O244" i="40" s="1"/>
  <c r="R234" i="40"/>
  <c r="P234" i="40" s="1"/>
  <c r="S234" i="40" s="1"/>
  <c r="O234" i="40" s="1"/>
  <c r="AA42" i="35"/>
  <c r="R87" i="40"/>
  <c r="P87" i="40" s="1"/>
  <c r="S87" i="40" s="1"/>
  <c r="M87" i="40" s="1" a="1"/>
  <c r="M87" i="40" s="1"/>
  <c r="R97" i="40"/>
  <c r="P97" i="40" s="1"/>
  <c r="S97" i="40" s="1"/>
  <c r="O97" i="40" s="1"/>
  <c r="R64" i="40"/>
  <c r="P64" i="40" s="1"/>
  <c r="S64" i="40" s="1"/>
  <c r="M64" i="40" s="1" a="1"/>
  <c r="M64" i="40" s="1"/>
  <c r="R333" i="40"/>
  <c r="P333" i="40" s="1"/>
  <c r="S333" i="40" s="1"/>
  <c r="M333" i="40" s="1" a="1"/>
  <c r="M333" i="40" s="1"/>
  <c r="R324" i="40"/>
  <c r="P324" i="40" s="1"/>
  <c r="S324" i="40" s="1"/>
  <c r="R328" i="40"/>
  <c r="P328" i="40" s="1"/>
  <c r="S328" i="40" s="1"/>
  <c r="O328" i="40" s="1"/>
  <c r="R608" i="40"/>
  <c r="P608" i="40" s="1"/>
  <c r="S608" i="40" s="1"/>
  <c r="O608" i="40" s="1"/>
  <c r="R612" i="40"/>
  <c r="P612" i="40" s="1"/>
  <c r="S612" i="40" s="1"/>
  <c r="M612" i="40" s="1" a="1"/>
  <c r="M612" i="40" s="1"/>
  <c r="R599" i="40"/>
  <c r="P599" i="40" s="1"/>
  <c r="S599" i="40" s="1"/>
  <c r="M599" i="40" s="1" a="1"/>
  <c r="M599" i="40" s="1"/>
  <c r="R611" i="40"/>
  <c r="P611" i="40" s="1"/>
  <c r="S611" i="40" s="1"/>
  <c r="O611" i="40" s="1"/>
  <c r="R286" i="40"/>
  <c r="P286" i="40" s="1"/>
  <c r="S286" i="40" s="1"/>
  <c r="M286" i="40" s="1" a="1"/>
  <c r="M286" i="40" s="1"/>
  <c r="R306" i="40"/>
  <c r="P306" i="40" s="1"/>
  <c r="S306" i="40" s="1"/>
  <c r="O306" i="40" s="1"/>
  <c r="R307" i="40"/>
  <c r="P307" i="40" s="1"/>
  <c r="S307" i="40" s="1"/>
  <c r="M307" i="40" s="1" a="1"/>
  <c r="M307" i="40" s="1"/>
  <c r="R258" i="40"/>
  <c r="P258" i="40" s="1"/>
  <c r="S258" i="40" s="1"/>
  <c r="R503" i="40"/>
  <c r="P503" i="40" s="1"/>
  <c r="S503" i="40" s="1"/>
  <c r="O503" i="40" s="1"/>
  <c r="R501" i="40"/>
  <c r="P501" i="40" s="1"/>
  <c r="S501" i="40" s="1"/>
  <c r="M501" i="40" s="1" a="1"/>
  <c r="M501" i="40" s="1"/>
  <c r="R511" i="40"/>
  <c r="P511" i="40" s="1"/>
  <c r="S511" i="40" s="1"/>
  <c r="M511" i="40" s="1" a="1"/>
  <c r="M511" i="40" s="1"/>
  <c r="R509" i="40"/>
  <c r="P509" i="40" s="1"/>
  <c r="S509" i="40" s="1"/>
  <c r="AA45" i="35"/>
  <c r="Y13" i="34"/>
  <c r="R391" i="40"/>
  <c r="P391" i="40" s="1"/>
  <c r="S391" i="40" s="1"/>
  <c r="O391" i="40" s="1"/>
  <c r="R107" i="40"/>
  <c r="P107" i="40" s="1"/>
  <c r="S107" i="40" s="1"/>
  <c r="M107" i="40" s="1" a="1"/>
  <c r="M107" i="40" s="1"/>
  <c r="R516" i="40"/>
  <c r="P516" i="40" s="1"/>
  <c r="S516" i="40" s="1"/>
  <c r="M516" i="40" s="1" a="1"/>
  <c r="M516" i="40" s="1"/>
  <c r="R550" i="40"/>
  <c r="P550" i="40" s="1"/>
  <c r="S550" i="40" s="1"/>
  <c r="M550" i="40" s="1" a="1"/>
  <c r="M550" i="40" s="1"/>
  <c r="R548" i="40"/>
  <c r="P548" i="40" s="1"/>
  <c r="S548" i="40" s="1"/>
  <c r="R519" i="40"/>
  <c r="P519" i="40" s="1"/>
  <c r="S519" i="40" s="1"/>
  <c r="M519" i="40" s="1" a="1"/>
  <c r="M519" i="40" s="1"/>
  <c r="AB33" i="35"/>
  <c r="Y52" i="35"/>
  <c r="V52" i="35" s="1"/>
  <c r="Z52" i="35" s="1"/>
  <c r="O52" i="35" s="1"/>
  <c r="R378" i="40"/>
  <c r="P378" i="40" s="1"/>
  <c r="S378" i="40" s="1"/>
  <c r="M378" i="40" s="1" a="1"/>
  <c r="M378" i="40" s="1"/>
  <c r="R410" i="40"/>
  <c r="P410" i="40" s="1"/>
  <c r="S410" i="40" s="1"/>
  <c r="O410" i="40" s="1"/>
  <c r="R408" i="40"/>
  <c r="P408" i="40" s="1"/>
  <c r="S408" i="40" s="1"/>
  <c r="M408" i="40" s="1" a="1"/>
  <c r="M408" i="40" s="1"/>
  <c r="R204" i="40"/>
  <c r="P204" i="40" s="1"/>
  <c r="S204" i="40" s="1"/>
  <c r="O204" i="40" s="1"/>
  <c r="R199" i="40"/>
  <c r="P199" i="40" s="1"/>
  <c r="S199" i="40" s="1"/>
  <c r="O199" i="40" s="1"/>
  <c r="R164" i="40"/>
  <c r="P164" i="40" s="1"/>
  <c r="S164" i="40" s="1"/>
  <c r="R130" i="40"/>
  <c r="P130" i="40" s="1"/>
  <c r="S130" i="40" s="1"/>
  <c r="M130" i="40" s="1" a="1"/>
  <c r="M130" i="40" s="1"/>
  <c r="R135" i="40"/>
  <c r="P135" i="40" s="1"/>
  <c r="S135" i="40" s="1"/>
  <c r="M135" i="40" s="1" a="1"/>
  <c r="M135" i="40" s="1"/>
  <c r="R150" i="40"/>
  <c r="P150" i="40" s="1"/>
  <c r="S150" i="40" s="1"/>
  <c r="O150" i="40" s="1"/>
  <c r="R141" i="40"/>
  <c r="P141" i="40" s="1"/>
  <c r="S141" i="40" s="1"/>
  <c r="O141" i="40" s="1"/>
  <c r="R247" i="40"/>
  <c r="P247" i="40" s="1"/>
  <c r="S247" i="40" s="1"/>
  <c r="R231" i="40"/>
  <c r="P231" i="40" s="1"/>
  <c r="S231" i="40" s="1"/>
  <c r="R256" i="40"/>
  <c r="P256" i="40" s="1"/>
  <c r="S256" i="40" s="1"/>
  <c r="M256" i="40" s="1" a="1"/>
  <c r="M256" i="40" s="1"/>
  <c r="R78" i="40"/>
  <c r="P78" i="40" s="1"/>
  <c r="S78" i="40" s="1"/>
  <c r="M78" i="40" s="1" a="1"/>
  <c r="M78" i="40" s="1"/>
  <c r="R74" i="40"/>
  <c r="P74" i="40" s="1"/>
  <c r="S74" i="40" s="1"/>
  <c r="M74" i="40" s="1" a="1"/>
  <c r="M74" i="40" s="1"/>
  <c r="R81" i="40"/>
  <c r="P81" i="40" s="1"/>
  <c r="S81" i="40" s="1"/>
  <c r="O81" i="40" s="1"/>
  <c r="R313" i="40"/>
  <c r="P313" i="40" s="1"/>
  <c r="S313" i="40" s="1"/>
  <c r="M313" i="40" s="1" a="1"/>
  <c r="M313" i="40" s="1"/>
  <c r="R319" i="40"/>
  <c r="P319" i="40" s="1"/>
  <c r="S319" i="40" s="1"/>
  <c r="O319" i="40" s="1"/>
  <c r="R321" i="40"/>
  <c r="P321" i="40" s="1"/>
  <c r="S321" i="40" s="1"/>
  <c r="O321" i="40" s="1"/>
  <c r="R329" i="40"/>
  <c r="P329" i="40" s="1"/>
  <c r="S329" i="40" s="1"/>
  <c r="O329" i="40" s="1"/>
  <c r="R568" i="40"/>
  <c r="P568" i="40" s="1"/>
  <c r="S568" i="40" s="1"/>
  <c r="M568" i="40" s="1" a="1"/>
  <c r="M568" i="40" s="1"/>
  <c r="R585" i="40"/>
  <c r="P585" i="40" s="1"/>
  <c r="S585" i="40" s="1"/>
  <c r="O585" i="40" s="1"/>
  <c r="R574" i="40"/>
  <c r="P574" i="40" s="1"/>
  <c r="S574" i="40" s="1"/>
  <c r="O574" i="40" s="1"/>
  <c r="R598" i="40"/>
  <c r="P598" i="40" s="1"/>
  <c r="S598" i="40" s="1"/>
  <c r="M598" i="40" s="1" a="1"/>
  <c r="M598" i="40" s="1"/>
  <c r="R278" i="40"/>
  <c r="P278" i="40" s="1"/>
  <c r="S278" i="40" s="1"/>
  <c r="O278" i="40" s="1"/>
  <c r="R295" i="40"/>
  <c r="P295" i="40" s="1"/>
  <c r="S295" i="40" s="1"/>
  <c r="M295" i="40" s="1" a="1"/>
  <c r="M295" i="40" s="1"/>
  <c r="R272" i="40"/>
  <c r="P272" i="40" s="1"/>
  <c r="S272" i="40" s="1"/>
  <c r="O272" i="40" s="1"/>
  <c r="R292" i="40"/>
  <c r="P292" i="40" s="1"/>
  <c r="S292" i="40" s="1"/>
  <c r="R493" i="40"/>
  <c r="P493" i="40" s="1"/>
  <c r="S493" i="40" s="1"/>
  <c r="R508" i="40"/>
  <c r="P508" i="40" s="1"/>
  <c r="S508" i="40" s="1"/>
  <c r="M508" i="40" s="1" a="1"/>
  <c r="M508" i="40" s="1"/>
  <c r="R497" i="40"/>
  <c r="P497" i="40" s="1"/>
  <c r="S497" i="40" s="1"/>
  <c r="O497" i="40" s="1"/>
  <c r="R499" i="40"/>
  <c r="P499" i="40" s="1"/>
  <c r="S499" i="40" s="1"/>
  <c r="M499" i="40" s="1" a="1"/>
  <c r="M499" i="40" s="1"/>
  <c r="O15" i="40"/>
  <c r="M15" i="40" a="1"/>
  <c r="M15" i="40" s="1"/>
  <c r="AB45" i="35"/>
  <c r="R559" i="40"/>
  <c r="P559" i="40" s="1"/>
  <c r="S559" i="40" s="1"/>
  <c r="M559" i="40" s="1" a="1"/>
  <c r="M559" i="40" s="1"/>
  <c r="AB38" i="35"/>
  <c r="AA8" i="35"/>
  <c r="R530" i="40"/>
  <c r="P530" i="40" s="1"/>
  <c r="S530" i="40" s="1"/>
  <c r="M530" i="40" s="1" a="1"/>
  <c r="M530" i="40" s="1"/>
  <c r="R552" i="40"/>
  <c r="P552" i="40" s="1"/>
  <c r="S552" i="40" s="1"/>
  <c r="O552" i="40" s="1"/>
  <c r="R521" i="40"/>
  <c r="P521" i="40" s="1"/>
  <c r="S521" i="40" s="1"/>
  <c r="R514" i="40"/>
  <c r="P514" i="40" s="1"/>
  <c r="S514" i="40" s="1"/>
  <c r="M514" i="40" s="1" a="1"/>
  <c r="M514" i="40" s="1"/>
  <c r="R364" i="40"/>
  <c r="P364" i="40" s="1"/>
  <c r="S364" i="40" s="1"/>
  <c r="O364" i="40" s="1"/>
  <c r="R392" i="40"/>
  <c r="P392" i="40" s="1"/>
  <c r="S392" i="40" s="1"/>
  <c r="M392" i="40" s="1" a="1"/>
  <c r="M392" i="40" s="1"/>
  <c r="R370" i="40"/>
  <c r="P370" i="40" s="1"/>
  <c r="S370" i="40" s="1"/>
  <c r="M370" i="40" s="1" a="1"/>
  <c r="M370" i="40" s="1"/>
  <c r="R198" i="40"/>
  <c r="P198" i="40" s="1"/>
  <c r="S198" i="40" s="1"/>
  <c r="O198" i="40" s="1"/>
  <c r="R202" i="40"/>
  <c r="P202" i="40" s="1"/>
  <c r="S202" i="40" s="1"/>
  <c r="O202" i="40" s="1"/>
  <c r="R176" i="40"/>
  <c r="P176" i="40" s="1"/>
  <c r="S176" i="40" s="1"/>
  <c r="O176" i="40" s="1"/>
  <c r="R177" i="40"/>
  <c r="P177" i="40" s="1"/>
  <c r="S177" i="40" s="1"/>
  <c r="AB30" i="35"/>
  <c r="R153" i="40"/>
  <c r="P153" i="40" s="1"/>
  <c r="S153" i="40" s="1"/>
  <c r="O153" i="40" s="1"/>
  <c r="R144" i="40"/>
  <c r="P144" i="40" s="1"/>
  <c r="S144" i="40" s="1"/>
  <c r="M144" i="40" s="1" a="1"/>
  <c r="M144" i="40" s="1"/>
  <c r="R134" i="40"/>
  <c r="P134" i="40" s="1"/>
  <c r="S134" i="40" s="1"/>
  <c r="M134" i="40" s="1" a="1"/>
  <c r="M134" i="40" s="1"/>
  <c r="R155" i="40"/>
  <c r="P155" i="40" s="1"/>
  <c r="S155" i="40" s="1"/>
  <c r="M155" i="40" s="1" a="1"/>
  <c r="M155" i="40" s="1"/>
  <c r="AA47" i="35"/>
  <c r="R237" i="40"/>
  <c r="P237" i="40" s="1"/>
  <c r="S237" i="40" s="1"/>
  <c r="M237" i="40" s="1" a="1"/>
  <c r="M237" i="40" s="1"/>
  <c r="R227" i="40"/>
  <c r="P227" i="40" s="1"/>
  <c r="S227" i="40" s="1"/>
  <c r="O227" i="40" s="1"/>
  <c r="R255" i="40"/>
  <c r="P255" i="40" s="1"/>
  <c r="S255" i="40" s="1"/>
  <c r="M255" i="40" s="1" a="1"/>
  <c r="M255" i="40" s="1"/>
  <c r="AB42" i="35"/>
  <c r="R96" i="40"/>
  <c r="P96" i="40" s="1"/>
  <c r="S96" i="40" s="1"/>
  <c r="O96" i="40" s="1"/>
  <c r="R89" i="40"/>
  <c r="P89" i="40" s="1"/>
  <c r="S89" i="40" s="1"/>
  <c r="M89" i="40" s="1" a="1"/>
  <c r="M89" i="40" s="1"/>
  <c r="R88" i="40"/>
  <c r="P88" i="40" s="1"/>
  <c r="S88" i="40" s="1"/>
  <c r="R354" i="40"/>
  <c r="P354" i="40" s="1"/>
  <c r="S354" i="40" s="1"/>
  <c r="M354" i="40" s="1" a="1"/>
  <c r="M354" i="40" s="1"/>
  <c r="R337" i="40"/>
  <c r="P337" i="40" s="1"/>
  <c r="S337" i="40" s="1"/>
  <c r="M337" i="40" s="1" a="1"/>
  <c r="M337" i="40" s="1"/>
  <c r="R323" i="40"/>
  <c r="P323" i="40" s="1"/>
  <c r="S323" i="40" s="1"/>
  <c r="M323" i="40" s="1" a="1"/>
  <c r="M323" i="40" s="1"/>
  <c r="R349" i="40"/>
  <c r="P349" i="40" s="1"/>
  <c r="S349" i="40" s="1"/>
  <c r="O349" i="40" s="1"/>
  <c r="R604" i="40"/>
  <c r="P604" i="40" s="1"/>
  <c r="S604" i="40" s="1"/>
  <c r="M604" i="40" s="1" a="1"/>
  <c r="M604" i="40" s="1"/>
  <c r="R577" i="40"/>
  <c r="P577" i="40" s="1"/>
  <c r="S577" i="40" s="1"/>
  <c r="R578" i="40"/>
  <c r="P578" i="40" s="1"/>
  <c r="S578" i="40" s="1"/>
  <c r="M578" i="40" s="1" a="1"/>
  <c r="M578" i="40" s="1"/>
  <c r="R282" i="40"/>
  <c r="P282" i="40" s="1"/>
  <c r="S282" i="40" s="1"/>
  <c r="O282" i="40" s="1"/>
  <c r="R298" i="40"/>
  <c r="P298" i="40" s="1"/>
  <c r="S298" i="40" s="1"/>
  <c r="O298" i="40" s="1"/>
  <c r="R284" i="40"/>
  <c r="P284" i="40" s="1"/>
  <c r="S284" i="40" s="1"/>
  <c r="O284" i="40" s="1"/>
  <c r="R296" i="40"/>
  <c r="P296" i="40" s="1"/>
  <c r="S296" i="40" s="1"/>
  <c r="M296" i="40" s="1" a="1"/>
  <c r="M296" i="40" s="1"/>
  <c r="R479" i="40"/>
  <c r="P479" i="40" s="1"/>
  <c r="S479" i="40" s="1"/>
  <c r="O479" i="40" s="1"/>
  <c r="R483" i="40"/>
  <c r="P483" i="40" s="1"/>
  <c r="S483" i="40" s="1"/>
  <c r="M483" i="40" s="1" a="1"/>
  <c r="M483" i="40" s="1"/>
  <c r="R492" i="40"/>
  <c r="P492" i="40" s="1"/>
  <c r="S492" i="40" s="1"/>
  <c r="M492" i="40" s="1" a="1"/>
  <c r="M492" i="40" s="1"/>
  <c r="R476" i="40"/>
  <c r="P476" i="40" s="1"/>
  <c r="S476" i="40" s="1"/>
  <c r="K40" i="40"/>
  <c r="L40" i="40" s="1"/>
  <c r="E41" i="42" s="1" a="1"/>
  <c r="E41" i="42" s="1"/>
  <c r="AB40" i="35"/>
  <c r="R382" i="40"/>
  <c r="P382" i="40" s="1"/>
  <c r="S382" i="40" s="1"/>
  <c r="R152" i="40"/>
  <c r="P152" i="40" s="1"/>
  <c r="S152" i="40" s="1"/>
  <c r="O152" i="40" s="1"/>
  <c r="O8" i="35"/>
  <c r="R557" i="40"/>
  <c r="P557" i="40" s="1"/>
  <c r="S557" i="40" s="1"/>
  <c r="O557" i="40" s="1"/>
  <c r="R538" i="40"/>
  <c r="P538" i="40" s="1"/>
  <c r="S538" i="40" s="1"/>
  <c r="O538" i="40" s="1"/>
  <c r="R560" i="40"/>
  <c r="P560" i="40" s="1"/>
  <c r="S560" i="40" s="1"/>
  <c r="O560" i="40" s="1"/>
  <c r="R562" i="40"/>
  <c r="P562" i="40" s="1"/>
  <c r="S562" i="40" s="1"/>
  <c r="M562" i="40" s="1" a="1"/>
  <c r="M562" i="40" s="1"/>
  <c r="AB53" i="35"/>
  <c r="Y18" i="35"/>
  <c r="V18" i="35" s="1"/>
  <c r="Z18" i="35" s="1"/>
  <c r="O18" i="35" s="1"/>
  <c r="R368" i="40"/>
  <c r="P368" i="40" s="1"/>
  <c r="S368" i="40" s="1"/>
  <c r="R362" i="40"/>
  <c r="P362" i="40" s="1"/>
  <c r="S362" i="40" s="1"/>
  <c r="O362" i="40" s="1"/>
  <c r="R366" i="40"/>
  <c r="P366" i="40" s="1"/>
  <c r="S366" i="40" s="1"/>
  <c r="O366" i="40" s="1"/>
  <c r="R158" i="40"/>
  <c r="P158" i="40" s="1"/>
  <c r="S158" i="40" s="1"/>
  <c r="O158" i="40" s="1"/>
  <c r="R160" i="40"/>
  <c r="P160" i="40" s="1"/>
  <c r="S160" i="40" s="1"/>
  <c r="O160" i="40" s="1"/>
  <c r="R173" i="40"/>
  <c r="P173" i="40" s="1"/>
  <c r="S173" i="40" s="1"/>
  <c r="M173" i="40" s="1" a="1"/>
  <c r="M173" i="40" s="1"/>
  <c r="R201" i="40"/>
  <c r="P201" i="40" s="1"/>
  <c r="S201" i="40" s="1"/>
  <c r="R147" i="40"/>
  <c r="P147" i="40" s="1"/>
  <c r="S147" i="40" s="1"/>
  <c r="M147" i="40" s="1" a="1"/>
  <c r="M147" i="40" s="1"/>
  <c r="R118" i="40"/>
  <c r="P118" i="40" s="1"/>
  <c r="S118" i="40" s="1"/>
  <c r="O118" i="40" s="1"/>
  <c r="R139" i="40"/>
  <c r="P139" i="40" s="1"/>
  <c r="S139" i="40" s="1"/>
  <c r="O139" i="40" s="1"/>
  <c r="R138" i="40"/>
  <c r="P138" i="40" s="1"/>
  <c r="S138" i="40" s="1"/>
  <c r="O138" i="40" s="1"/>
  <c r="AB36" i="35"/>
  <c r="O36" i="35"/>
  <c r="R230" i="40"/>
  <c r="P230" i="40" s="1"/>
  <c r="S230" i="40" s="1"/>
  <c r="R222" i="40"/>
  <c r="P222" i="40" s="1"/>
  <c r="S222" i="40" s="1"/>
  <c r="M222" i="40" s="1" a="1"/>
  <c r="M222" i="40" s="1"/>
  <c r="R218" i="40"/>
  <c r="P218" i="40" s="1"/>
  <c r="S218" i="40" s="1"/>
  <c r="O218" i="40" s="1"/>
  <c r="O19" i="35"/>
  <c r="R65" i="40"/>
  <c r="P65" i="40" s="1"/>
  <c r="S65" i="40" s="1"/>
  <c r="O65" i="40" s="1"/>
  <c r="R61" i="40"/>
  <c r="P61" i="40" s="1"/>
  <c r="S61" i="40" s="1"/>
  <c r="M61" i="40" s="1" a="1"/>
  <c r="M61" i="40" s="1"/>
  <c r="R82" i="40"/>
  <c r="P82" i="40" s="1"/>
  <c r="S82" i="40" s="1"/>
  <c r="M82" i="40" s="1" a="1"/>
  <c r="M82" i="40" s="1"/>
  <c r="R350" i="40"/>
  <c r="P350" i="40" s="1"/>
  <c r="S350" i="40" s="1"/>
  <c r="M350" i="40" s="1" a="1"/>
  <c r="M350" i="40" s="1"/>
  <c r="R359" i="40"/>
  <c r="P359" i="40" s="1"/>
  <c r="S359" i="40" s="1"/>
  <c r="M359" i="40" s="1" a="1"/>
  <c r="M359" i="40" s="1"/>
  <c r="R351" i="40"/>
  <c r="P351" i="40" s="1"/>
  <c r="S351" i="40" s="1"/>
  <c r="O351" i="40" s="1"/>
  <c r="R339" i="40"/>
  <c r="P339" i="40" s="1"/>
  <c r="S339" i="40" s="1"/>
  <c r="O339" i="40" s="1"/>
  <c r="R591" i="40"/>
  <c r="P591" i="40" s="1"/>
  <c r="S591" i="40" s="1"/>
  <c r="M591" i="40" s="1" a="1"/>
  <c r="M591" i="40" s="1"/>
  <c r="R584" i="40"/>
  <c r="P584" i="40" s="1"/>
  <c r="S584" i="40" s="1"/>
  <c r="R607" i="40"/>
  <c r="P607" i="40" s="1"/>
  <c r="S607" i="40" s="1"/>
  <c r="M607" i="40" s="1" a="1"/>
  <c r="M607" i="40" s="1"/>
  <c r="R288" i="40"/>
  <c r="P288" i="40" s="1"/>
  <c r="S288" i="40" s="1"/>
  <c r="O288" i="40" s="1"/>
  <c r="R283" i="40"/>
  <c r="P283" i="40" s="1"/>
  <c r="S283" i="40" s="1"/>
  <c r="R304" i="40"/>
  <c r="P304" i="40" s="1"/>
  <c r="S304" i="40" s="1"/>
  <c r="M304" i="40" s="1" a="1"/>
  <c r="M304" i="40" s="1"/>
  <c r="R498" i="40"/>
  <c r="P498" i="40" s="1"/>
  <c r="S498" i="40" s="1"/>
  <c r="M498" i="40" s="1" a="1"/>
  <c r="M498" i="40" s="1"/>
  <c r="R489" i="40"/>
  <c r="P489" i="40" s="1"/>
  <c r="S489" i="40" s="1"/>
  <c r="O489" i="40" s="1"/>
  <c r="R469" i="40"/>
  <c r="P469" i="40" s="1"/>
  <c r="S469" i="40" s="1"/>
  <c r="O469" i="40" s="1"/>
  <c r="R464" i="40"/>
  <c r="P464" i="40" s="1"/>
  <c r="S464" i="40" s="1"/>
  <c r="M464" i="40" s="1" a="1"/>
  <c r="M464" i="40" s="1"/>
  <c r="AA9" i="35"/>
  <c r="R561" i="40"/>
  <c r="P561" i="40" s="1"/>
  <c r="S561" i="40" s="1"/>
  <c r="O561" i="40" s="1"/>
  <c r="R549" i="40"/>
  <c r="P549" i="40" s="1"/>
  <c r="S549" i="40" s="1"/>
  <c r="O549" i="40" s="1"/>
  <c r="R398" i="40"/>
  <c r="P398" i="40" s="1"/>
  <c r="S398" i="40" s="1"/>
  <c r="O398" i="40" s="1"/>
  <c r="Y43" i="34"/>
  <c r="R556" i="40"/>
  <c r="P556" i="40" s="1"/>
  <c r="S556" i="40" s="1"/>
  <c r="R523" i="40"/>
  <c r="P523" i="40" s="1"/>
  <c r="S523" i="40" s="1"/>
  <c r="R528" i="40"/>
  <c r="P528" i="40" s="1"/>
  <c r="S528" i="40" s="1"/>
  <c r="R563" i="40"/>
  <c r="P563" i="40" s="1"/>
  <c r="S563" i="40" s="1"/>
  <c r="O563" i="40" s="1"/>
  <c r="R385" i="40"/>
  <c r="P385" i="40" s="1"/>
  <c r="S385" i="40" s="1"/>
  <c r="O385" i="40" s="1"/>
  <c r="R369" i="40"/>
  <c r="P369" i="40" s="1"/>
  <c r="S369" i="40" s="1"/>
  <c r="O369" i="40" s="1"/>
  <c r="R365" i="40"/>
  <c r="P365" i="40" s="1"/>
  <c r="S365" i="40" s="1"/>
  <c r="M365" i="40" s="1" a="1"/>
  <c r="M365" i="40" s="1"/>
  <c r="R390" i="40"/>
  <c r="P390" i="40" s="1"/>
  <c r="S390" i="40" s="1"/>
  <c r="M390" i="40" s="1" a="1"/>
  <c r="M390" i="40" s="1"/>
  <c r="R190" i="40"/>
  <c r="P190" i="40" s="1"/>
  <c r="S190" i="40" s="1"/>
  <c r="M190" i="40" s="1" a="1"/>
  <c r="M190" i="40" s="1"/>
  <c r="R205" i="40"/>
  <c r="P205" i="40" s="1"/>
  <c r="S205" i="40" s="1"/>
  <c r="M205" i="40" s="1" a="1"/>
  <c r="M205" i="40" s="1"/>
  <c r="R178" i="40"/>
  <c r="P178" i="40" s="1"/>
  <c r="S178" i="40" s="1"/>
  <c r="M178" i="40" s="1" a="1"/>
  <c r="M178" i="40" s="1"/>
  <c r="R167" i="40"/>
  <c r="P167" i="40" s="1"/>
  <c r="S167" i="40" s="1"/>
  <c r="AB20" i="35"/>
  <c r="R112" i="40"/>
  <c r="P112" i="40" s="1"/>
  <c r="S112" i="40" s="1"/>
  <c r="M112" i="40" s="1" a="1"/>
  <c r="M112" i="40" s="1"/>
  <c r="R113" i="40"/>
  <c r="P113" i="40" s="1"/>
  <c r="S113" i="40" s="1"/>
  <c r="R132" i="40"/>
  <c r="P132" i="40" s="1"/>
  <c r="S132" i="40" s="1"/>
  <c r="M132" i="40" s="1" a="1"/>
  <c r="M132" i="40" s="1"/>
  <c r="R142" i="40"/>
  <c r="P142" i="40" s="1"/>
  <c r="S142" i="40" s="1"/>
  <c r="M142" i="40" s="1" a="1"/>
  <c r="M142" i="40" s="1"/>
  <c r="AA15" i="35"/>
  <c r="AA36" i="35"/>
  <c r="R229" i="40"/>
  <c r="P229" i="40" s="1"/>
  <c r="S229" i="40" s="1"/>
  <c r="O229" i="40" s="1"/>
  <c r="R240" i="40"/>
  <c r="P240" i="40" s="1"/>
  <c r="S240" i="40" s="1"/>
  <c r="M240" i="40" s="1" a="1"/>
  <c r="M240" i="40" s="1"/>
  <c r="R238" i="40"/>
  <c r="P238" i="40" s="1"/>
  <c r="S238" i="40" s="1"/>
  <c r="M238" i="40" s="1" a="1"/>
  <c r="M238" i="40" s="1"/>
  <c r="R55" i="40"/>
  <c r="P55" i="40" s="1"/>
  <c r="S55" i="40" s="1"/>
  <c r="M55" i="40" s="1" a="1"/>
  <c r="M55" i="40" s="1"/>
  <c r="R92" i="40"/>
  <c r="P92" i="40" s="1"/>
  <c r="S92" i="40" s="1"/>
  <c r="R58" i="40"/>
  <c r="P58" i="40" s="1"/>
  <c r="S58" i="40" s="1"/>
  <c r="M58" i="40" s="1" a="1"/>
  <c r="M58" i="40" s="1"/>
  <c r="R56" i="40"/>
  <c r="P56" i="40" s="1"/>
  <c r="S56" i="40" s="1"/>
  <c r="O56" i="40" s="1"/>
  <c r="R326" i="40"/>
  <c r="P326" i="40" s="1"/>
  <c r="S326" i="40" s="1"/>
  <c r="O326" i="40" s="1"/>
  <c r="R344" i="40"/>
  <c r="P344" i="40" s="1"/>
  <c r="S344" i="40" s="1"/>
  <c r="M344" i="40" s="1" a="1"/>
  <c r="M344" i="40" s="1"/>
  <c r="R327" i="40"/>
  <c r="P327" i="40" s="1"/>
  <c r="S327" i="40" s="1"/>
  <c r="M327" i="40" s="1" a="1"/>
  <c r="M327" i="40" s="1"/>
  <c r="R331" i="40"/>
  <c r="P331" i="40" s="1"/>
  <c r="S331" i="40" s="1"/>
  <c r="O331" i="40" s="1"/>
  <c r="AA29" i="35"/>
  <c r="R573" i="40"/>
  <c r="P573" i="40" s="1"/>
  <c r="S573" i="40" s="1"/>
  <c r="M573" i="40" s="1" a="1"/>
  <c r="M573" i="40" s="1"/>
  <c r="R579" i="40"/>
  <c r="P579" i="40" s="1"/>
  <c r="S579" i="40" s="1"/>
  <c r="M579" i="40" s="1" a="1"/>
  <c r="M579" i="40" s="1"/>
  <c r="R603" i="40"/>
  <c r="P603" i="40" s="1"/>
  <c r="S603" i="40" s="1"/>
  <c r="O603" i="40" s="1"/>
  <c r="R276" i="40"/>
  <c r="P276" i="40" s="1"/>
  <c r="S276" i="40" s="1"/>
  <c r="O276" i="40" s="1"/>
  <c r="R281" i="40"/>
  <c r="P281" i="40" s="1"/>
  <c r="S281" i="40" s="1"/>
  <c r="O281" i="40" s="1"/>
  <c r="R291" i="40"/>
  <c r="P291" i="40" s="1"/>
  <c r="S291" i="40" s="1"/>
  <c r="O291" i="40" s="1"/>
  <c r="R481" i="40"/>
  <c r="P481" i="40" s="1"/>
  <c r="S481" i="40" s="1"/>
  <c r="R472" i="40"/>
  <c r="P472" i="40" s="1"/>
  <c r="S472" i="40" s="1"/>
  <c r="M472" i="40" s="1" a="1"/>
  <c r="M472" i="40" s="1"/>
  <c r="R486" i="40"/>
  <c r="P486" i="40" s="1"/>
  <c r="S486" i="40" s="1"/>
  <c r="O486" i="40" s="1"/>
  <c r="Y22" i="34"/>
  <c r="Y34" i="35"/>
  <c r="V34" i="35" s="1"/>
  <c r="Z34" i="35" s="1"/>
  <c r="O34" i="35" s="1"/>
  <c r="R518" i="40"/>
  <c r="P518" i="40" s="1"/>
  <c r="S518" i="40" s="1"/>
  <c r="R535" i="40"/>
  <c r="P535" i="40" s="1"/>
  <c r="S535" i="40" s="1"/>
  <c r="M535" i="40" s="1" a="1"/>
  <c r="M535" i="40" s="1"/>
  <c r="R513" i="40"/>
  <c r="P513" i="40" s="1"/>
  <c r="S513" i="40" s="1"/>
  <c r="M513" i="40" s="1" a="1"/>
  <c r="M513" i="40" s="1"/>
  <c r="R374" i="40"/>
  <c r="P374" i="40" s="1"/>
  <c r="S374" i="40" s="1"/>
  <c r="M374" i="40" s="1" a="1"/>
  <c r="M374" i="40" s="1"/>
  <c r="R377" i="40"/>
  <c r="P377" i="40" s="1"/>
  <c r="S377" i="40" s="1"/>
  <c r="O377" i="40" s="1"/>
  <c r="R381" i="40"/>
  <c r="P381" i="40" s="1"/>
  <c r="S381" i="40" s="1"/>
  <c r="M381" i="40" s="1" a="1"/>
  <c r="M381" i="40" s="1"/>
  <c r="R383" i="40"/>
  <c r="P383" i="40" s="1"/>
  <c r="S383" i="40" s="1"/>
  <c r="M383" i="40" s="1" a="1"/>
  <c r="M383" i="40" s="1"/>
  <c r="R163" i="40"/>
  <c r="P163" i="40" s="1"/>
  <c r="S163" i="40" s="1"/>
  <c r="M163" i="40" s="1" a="1"/>
  <c r="M163" i="40" s="1"/>
  <c r="R172" i="40"/>
  <c r="P172" i="40" s="1"/>
  <c r="S172" i="40" s="1"/>
  <c r="R194" i="40"/>
  <c r="P194" i="40" s="1"/>
  <c r="S194" i="40" s="1"/>
  <c r="O194" i="40" s="1"/>
  <c r="R187" i="40"/>
  <c r="P187" i="40" s="1"/>
  <c r="S187" i="40" s="1"/>
  <c r="M187" i="40" s="1" a="1"/>
  <c r="M187" i="40" s="1"/>
  <c r="AA30" i="35"/>
  <c r="R154" i="40"/>
  <c r="P154" i="40" s="1"/>
  <c r="S154" i="40" s="1"/>
  <c r="O154" i="40" s="1"/>
  <c r="R136" i="40"/>
  <c r="P136" i="40" s="1"/>
  <c r="S136" i="40" s="1"/>
  <c r="M136" i="40" s="1" a="1"/>
  <c r="M136" i="40" s="1"/>
  <c r="R128" i="40"/>
  <c r="P128" i="40" s="1"/>
  <c r="S128" i="40" s="1"/>
  <c r="O128" i="40" s="1"/>
  <c r="R217" i="40"/>
  <c r="P217" i="40" s="1"/>
  <c r="S217" i="40" s="1"/>
  <c r="R224" i="40"/>
  <c r="P224" i="40" s="1"/>
  <c r="S224" i="40" s="1"/>
  <c r="M224" i="40" s="1" a="1"/>
  <c r="M224" i="40" s="1"/>
  <c r="R243" i="40"/>
  <c r="P243" i="40" s="1"/>
  <c r="S243" i="40" s="1"/>
  <c r="M243" i="40" s="1" a="1"/>
  <c r="M243" i="40" s="1"/>
  <c r="R62" i="40"/>
  <c r="P62" i="40" s="1"/>
  <c r="S62" i="40" s="1"/>
  <c r="M62" i="40" s="1" a="1"/>
  <c r="M62" i="40" s="1"/>
  <c r="R91" i="40"/>
  <c r="P91" i="40" s="1"/>
  <c r="S91" i="40" s="1"/>
  <c r="O91" i="40" s="1"/>
  <c r="R104" i="40"/>
  <c r="P104" i="40" s="1"/>
  <c r="S104" i="40" s="1"/>
  <c r="M104" i="40" s="1" a="1"/>
  <c r="M104" i="40" s="1"/>
  <c r="R75" i="40"/>
  <c r="P75" i="40" s="1"/>
  <c r="S75" i="40" s="1"/>
  <c r="M75" i="40" s="1" a="1"/>
  <c r="M75" i="40" s="1"/>
  <c r="R325" i="40"/>
  <c r="P325" i="40" s="1"/>
  <c r="S325" i="40" s="1"/>
  <c r="M325" i="40" s="1" a="1"/>
  <c r="M325" i="40" s="1"/>
  <c r="R357" i="40"/>
  <c r="P357" i="40" s="1"/>
  <c r="S357" i="40" s="1"/>
  <c r="O357" i="40" s="1"/>
  <c r="R352" i="40"/>
  <c r="P352" i="40" s="1"/>
  <c r="S352" i="40" s="1"/>
  <c r="M352" i="40" s="1" a="1"/>
  <c r="M352" i="40" s="1"/>
  <c r="R318" i="40"/>
  <c r="P318" i="40" s="1"/>
  <c r="S318" i="40" s="1"/>
  <c r="M318" i="40" s="1" a="1"/>
  <c r="M318" i="40" s="1"/>
  <c r="R605" i="40"/>
  <c r="P605" i="40" s="1"/>
  <c r="S605" i="40" s="1"/>
  <c r="R600" i="40"/>
  <c r="P600" i="40" s="1"/>
  <c r="S600" i="40" s="1"/>
  <c r="M600" i="40" s="1" a="1"/>
  <c r="M600" i="40" s="1"/>
  <c r="R594" i="40"/>
  <c r="P594" i="40" s="1"/>
  <c r="S594" i="40" s="1"/>
  <c r="O594" i="40" s="1"/>
  <c r="R260" i="40"/>
  <c r="P260" i="40" s="1"/>
  <c r="S260" i="40" s="1"/>
  <c r="M260" i="40" s="1" a="1"/>
  <c r="M260" i="40" s="1"/>
  <c r="R289" i="40"/>
  <c r="P289" i="40" s="1"/>
  <c r="S289" i="40" s="1"/>
  <c r="M289" i="40" s="1" a="1"/>
  <c r="M289" i="40" s="1"/>
  <c r="R259" i="40"/>
  <c r="P259" i="40" s="1"/>
  <c r="S259" i="40" s="1"/>
  <c r="O259" i="40" s="1"/>
  <c r="O4" i="40"/>
  <c r="R466" i="40"/>
  <c r="P466" i="40" s="1"/>
  <c r="S466" i="40" s="1"/>
  <c r="O466" i="40" s="1"/>
  <c r="R495" i="40"/>
  <c r="P495" i="40" s="1"/>
  <c r="S495" i="40" s="1"/>
  <c r="M495" i="40" s="1" a="1"/>
  <c r="M495" i="40" s="1"/>
  <c r="R462" i="40"/>
  <c r="P462" i="40" s="1"/>
  <c r="S462" i="40" s="1"/>
  <c r="O462" i="40" s="1"/>
  <c r="Q12" i="37"/>
  <c r="O434" i="40"/>
  <c r="M434" i="40" a="1"/>
  <c r="M434" i="40" s="1"/>
  <c r="R532" i="40"/>
  <c r="P532" i="40" s="1"/>
  <c r="S532" i="40" s="1"/>
  <c r="O532" i="40" s="1"/>
  <c r="R525" i="40"/>
  <c r="P525" i="40" s="1"/>
  <c r="S525" i="40" s="1"/>
  <c r="M525" i="40" s="1" a="1"/>
  <c r="M525" i="40" s="1"/>
  <c r="R541" i="40"/>
  <c r="P541" i="40" s="1"/>
  <c r="S541" i="40" s="1"/>
  <c r="Y28" i="35"/>
  <c r="V28" i="35" s="1"/>
  <c r="Z28" i="35" s="1"/>
  <c r="AB28" i="35" s="1"/>
  <c r="AA13" i="35"/>
  <c r="R407" i="40"/>
  <c r="P407" i="40" s="1"/>
  <c r="S407" i="40" s="1"/>
  <c r="O407" i="40" s="1"/>
  <c r="R399" i="40"/>
  <c r="P399" i="40" s="1"/>
  <c r="S399" i="40" s="1"/>
  <c r="R367" i="40"/>
  <c r="P367" i="40" s="1"/>
  <c r="S367" i="40" s="1"/>
  <c r="O367" i="40" s="1"/>
  <c r="R373" i="40"/>
  <c r="P373" i="40" s="1"/>
  <c r="S373" i="40" s="1"/>
  <c r="O373" i="40" s="1"/>
  <c r="R181" i="40"/>
  <c r="P181" i="40" s="1"/>
  <c r="S181" i="40" s="1"/>
  <c r="M181" i="40" s="1" a="1"/>
  <c r="M181" i="40" s="1"/>
  <c r="R159" i="40"/>
  <c r="P159" i="40" s="1"/>
  <c r="S159" i="40" s="1"/>
  <c r="R206" i="40"/>
  <c r="P206" i="40" s="1"/>
  <c r="S206" i="40" s="1"/>
  <c r="M206" i="40" s="1" a="1"/>
  <c r="M206" i="40" s="1"/>
  <c r="R191" i="40"/>
  <c r="P191" i="40" s="1"/>
  <c r="S191" i="40" s="1"/>
  <c r="M191" i="40" s="1" a="1"/>
  <c r="M191" i="40" s="1"/>
  <c r="R108" i="40"/>
  <c r="P108" i="40" s="1"/>
  <c r="S108" i="40" s="1"/>
  <c r="O108" i="40" s="1"/>
  <c r="R140" i="40"/>
  <c r="P140" i="40" s="1"/>
  <c r="S140" i="40" s="1"/>
  <c r="R143" i="40"/>
  <c r="P143" i="40" s="1"/>
  <c r="S143" i="40" s="1"/>
  <c r="O143" i="40" s="1"/>
  <c r="AB15" i="35"/>
  <c r="AA31" i="35"/>
  <c r="R233" i="40"/>
  <c r="P233" i="40" s="1"/>
  <c r="S233" i="40" s="1"/>
  <c r="M233" i="40" s="1" a="1"/>
  <c r="M233" i="40" s="1"/>
  <c r="R223" i="40"/>
  <c r="P223" i="40" s="1"/>
  <c r="S223" i="40" s="1"/>
  <c r="O223" i="40" s="1"/>
  <c r="R245" i="40"/>
  <c r="P245" i="40" s="1"/>
  <c r="S245" i="40" s="1"/>
  <c r="M245" i="40" s="1" a="1"/>
  <c r="M245" i="40" s="1"/>
  <c r="R257" i="40"/>
  <c r="P257" i="40" s="1"/>
  <c r="S257" i="40" s="1"/>
  <c r="M257" i="40" s="1" a="1"/>
  <c r="M257" i="40" s="1"/>
  <c r="AP9" i="14"/>
  <c r="AO10" i="14" s="1"/>
  <c r="Y39" i="35"/>
  <c r="V39" i="35" s="1"/>
  <c r="Z39" i="35" s="1"/>
  <c r="AB39" i="35" s="1"/>
  <c r="R72" i="40"/>
  <c r="P72" i="40" s="1"/>
  <c r="S72" i="40" s="1"/>
  <c r="M72" i="40" s="1" a="1"/>
  <c r="M72" i="40" s="1"/>
  <c r="R59" i="40"/>
  <c r="P59" i="40" s="1"/>
  <c r="S59" i="40" s="1"/>
  <c r="O59" i="40" s="1"/>
  <c r="R83" i="40"/>
  <c r="P83" i="40" s="1"/>
  <c r="S83" i="40" s="1"/>
  <c r="M83" i="40" s="1" a="1"/>
  <c r="M83" i="40" s="1"/>
  <c r="R54" i="40"/>
  <c r="P54" i="40" s="1"/>
  <c r="S54" i="40" s="1"/>
  <c r="R356" i="40"/>
  <c r="P356" i="40" s="1"/>
  <c r="S356" i="40" s="1"/>
  <c r="R332" i="40"/>
  <c r="P332" i="40" s="1"/>
  <c r="S332" i="40" s="1"/>
  <c r="R345" i="40"/>
  <c r="P345" i="40" s="1"/>
  <c r="S345" i="40" s="1"/>
  <c r="M345" i="40" s="1" a="1"/>
  <c r="M345" i="40" s="1"/>
  <c r="R358" i="40"/>
  <c r="P358" i="40" s="1"/>
  <c r="S358" i="40" s="1"/>
  <c r="M358" i="40" s="1" a="1"/>
  <c r="M358" i="40" s="1"/>
  <c r="AB29" i="35"/>
  <c r="O29" i="35"/>
  <c r="R565" i="40"/>
  <c r="P565" i="40" s="1"/>
  <c r="S565" i="40" s="1"/>
  <c r="M565" i="40" s="1" a="1"/>
  <c r="M565" i="40" s="1"/>
  <c r="R590" i="40"/>
  <c r="P590" i="40" s="1"/>
  <c r="S590" i="40" s="1"/>
  <c r="R571" i="40"/>
  <c r="P571" i="40" s="1"/>
  <c r="S571" i="40" s="1"/>
  <c r="O571" i="40" s="1"/>
  <c r="R277" i="40"/>
  <c r="P277" i="40" s="1"/>
  <c r="S277" i="40" s="1"/>
  <c r="M277" i="40" s="1" a="1"/>
  <c r="M277" i="40" s="1"/>
  <c r="R303" i="40"/>
  <c r="P303" i="40" s="1"/>
  <c r="S303" i="40" s="1"/>
  <c r="M303" i="40" s="1" a="1"/>
  <c r="M303" i="40" s="1"/>
  <c r="R301" i="40"/>
  <c r="P301" i="40" s="1"/>
  <c r="S301" i="40" s="1"/>
  <c r="O301" i="40" s="1"/>
  <c r="R473" i="40"/>
  <c r="P473" i="40" s="1"/>
  <c r="S473" i="40" s="1"/>
  <c r="R506" i="40"/>
  <c r="P506" i="40" s="1"/>
  <c r="S506" i="40" s="1"/>
  <c r="O506" i="40" s="1"/>
  <c r="R474" i="40"/>
  <c r="P474" i="40" s="1"/>
  <c r="S474" i="40" s="1"/>
  <c r="O7" i="35"/>
  <c r="Y26" i="35"/>
  <c r="V26" i="35" s="1"/>
  <c r="Z26" i="35" s="1"/>
  <c r="O26" i="35" s="1"/>
  <c r="Y31" i="34"/>
  <c r="R554" i="40"/>
  <c r="P554" i="40" s="1"/>
  <c r="S554" i="40" s="1"/>
  <c r="R555" i="40"/>
  <c r="P555" i="40" s="1"/>
  <c r="S555" i="40" s="1"/>
  <c r="R544" i="40"/>
  <c r="P544" i="40" s="1"/>
  <c r="S544" i="40" s="1"/>
  <c r="O544" i="40" s="1"/>
  <c r="O13" i="35"/>
  <c r="R361" i="40"/>
  <c r="P361" i="40" s="1"/>
  <c r="S361" i="40" s="1"/>
  <c r="R404" i="40"/>
  <c r="P404" i="40" s="1"/>
  <c r="S404" i="40" s="1"/>
  <c r="R384" i="40"/>
  <c r="P384" i="40" s="1"/>
  <c r="S384" i="40" s="1"/>
  <c r="M384" i="40" s="1" a="1"/>
  <c r="M384" i="40" s="1"/>
  <c r="R372" i="40"/>
  <c r="P372" i="40" s="1"/>
  <c r="S372" i="40" s="1"/>
  <c r="M372" i="40" s="1" a="1"/>
  <c r="M372" i="40" s="1"/>
  <c r="AA20" i="35"/>
  <c r="R195" i="40"/>
  <c r="P195" i="40" s="1"/>
  <c r="S195" i="40" s="1"/>
  <c r="R171" i="40"/>
  <c r="P171" i="40" s="1"/>
  <c r="S171" i="40" s="1"/>
  <c r="O171" i="40" s="1"/>
  <c r="R169" i="40"/>
  <c r="P169" i="40" s="1"/>
  <c r="S169" i="40" s="1"/>
  <c r="M169" i="40" s="1" a="1"/>
  <c r="M169" i="40" s="1"/>
  <c r="R186" i="40"/>
  <c r="P186" i="40" s="1"/>
  <c r="S186" i="40" s="1"/>
  <c r="M186" i="40" s="1" a="1"/>
  <c r="M186" i="40" s="1"/>
  <c r="K4" i="40"/>
  <c r="L4" i="40" s="1"/>
  <c r="E5" i="42" s="1" a="1"/>
  <c r="E5" i="42" s="1"/>
  <c r="R124" i="40"/>
  <c r="P124" i="40" s="1"/>
  <c r="S124" i="40" s="1"/>
  <c r="M124" i="40" s="1" a="1"/>
  <c r="M124" i="40" s="1"/>
  <c r="R116" i="40"/>
  <c r="P116" i="40" s="1"/>
  <c r="S116" i="40" s="1"/>
  <c r="R111" i="40"/>
  <c r="P111" i="40" s="1"/>
  <c r="S111" i="40" s="1"/>
  <c r="O111" i="40" s="1"/>
  <c r="Y16" i="35"/>
  <c r="V16" i="35" s="1"/>
  <c r="Z16" i="35" s="1"/>
  <c r="O16" i="35" s="1"/>
  <c r="R215" i="40"/>
  <c r="P215" i="40" s="1"/>
  <c r="S215" i="40" s="1"/>
  <c r="M215" i="40" s="1" a="1"/>
  <c r="M215" i="40" s="1"/>
  <c r="R226" i="40"/>
  <c r="P226" i="40" s="1"/>
  <c r="S226" i="40" s="1"/>
  <c r="O226" i="40" s="1"/>
  <c r="R228" i="40"/>
  <c r="P228" i="40" s="1"/>
  <c r="S228" i="40" s="1"/>
  <c r="O228" i="40" s="1"/>
  <c r="R221" i="40"/>
  <c r="P221" i="40" s="1"/>
  <c r="S221" i="40" s="1"/>
  <c r="O221" i="40" s="1"/>
  <c r="Y35" i="35"/>
  <c r="V35" i="35" s="1"/>
  <c r="Z35" i="35" s="1"/>
  <c r="R73" i="40"/>
  <c r="P73" i="40" s="1"/>
  <c r="S73" i="40" s="1"/>
  <c r="M73" i="40" s="1" a="1"/>
  <c r="M73" i="40" s="1"/>
  <c r="R77" i="40"/>
  <c r="P77" i="40" s="1"/>
  <c r="S77" i="40" s="1"/>
  <c r="M77" i="40" s="1" a="1"/>
  <c r="M77" i="40" s="1"/>
  <c r="R102" i="40"/>
  <c r="P102" i="40" s="1"/>
  <c r="S102" i="40" s="1"/>
  <c r="O102" i="40" s="1"/>
  <c r="R57" i="40"/>
  <c r="P57" i="40" s="1"/>
  <c r="S57" i="40" s="1"/>
  <c r="R320" i="40"/>
  <c r="P320" i="40" s="1"/>
  <c r="S320" i="40" s="1"/>
  <c r="R316" i="40"/>
  <c r="P316" i="40" s="1"/>
  <c r="S316" i="40" s="1"/>
  <c r="O316" i="40" s="1"/>
  <c r="R330" i="40"/>
  <c r="P330" i="40" s="1"/>
  <c r="S330" i="40" s="1"/>
  <c r="M330" i="40" s="1" a="1"/>
  <c r="M330" i="40" s="1"/>
  <c r="R334" i="40"/>
  <c r="P334" i="40" s="1"/>
  <c r="S334" i="40" s="1"/>
  <c r="R582" i="40"/>
  <c r="P582" i="40" s="1"/>
  <c r="S582" i="40" s="1"/>
  <c r="M582" i="40" s="1" a="1"/>
  <c r="M582" i="40" s="1"/>
  <c r="R566" i="40"/>
  <c r="P566" i="40" s="1"/>
  <c r="S566" i="40" s="1"/>
  <c r="R569" i="40"/>
  <c r="P569" i="40" s="1"/>
  <c r="S569" i="40" s="1"/>
  <c r="R575" i="40"/>
  <c r="P575" i="40" s="1"/>
  <c r="S575" i="40" s="1"/>
  <c r="R267" i="40"/>
  <c r="P267" i="40" s="1"/>
  <c r="S267" i="40" s="1"/>
  <c r="M267" i="40" s="1" a="1"/>
  <c r="M267" i="40" s="1"/>
  <c r="R294" i="40"/>
  <c r="P294" i="40" s="1"/>
  <c r="S294" i="40" s="1"/>
  <c r="O294" i="40" s="1"/>
  <c r="R269" i="40"/>
  <c r="P269" i="40" s="1"/>
  <c r="S269" i="40" s="1"/>
  <c r="O269" i="40" s="1"/>
  <c r="R496" i="40"/>
  <c r="P496" i="40" s="1"/>
  <c r="S496" i="40" s="1"/>
  <c r="M496" i="40" s="1" a="1"/>
  <c r="M496" i="40" s="1"/>
  <c r="R478" i="40"/>
  <c r="P478" i="40" s="1"/>
  <c r="S478" i="40" s="1"/>
  <c r="M478" i="40" s="1" a="1"/>
  <c r="M478" i="40" s="1"/>
  <c r="R512" i="40"/>
  <c r="P512" i="40" s="1"/>
  <c r="S512" i="40" s="1"/>
  <c r="AA7" i="35"/>
  <c r="Y50" i="18"/>
  <c r="R529" i="40"/>
  <c r="P529" i="40" s="1"/>
  <c r="S529" i="40" s="1"/>
  <c r="R526" i="40"/>
  <c r="P526" i="40" s="1"/>
  <c r="S526" i="40" s="1"/>
  <c r="O526" i="40" s="1"/>
  <c r="R531" i="40"/>
  <c r="P531" i="40" s="1"/>
  <c r="S531" i="40" s="1"/>
  <c r="M531" i="40" s="1" a="1"/>
  <c r="M531" i="40" s="1"/>
  <c r="AH23" i="14"/>
  <c r="AH22" i="14"/>
  <c r="AA17" i="35"/>
  <c r="R394" i="40"/>
  <c r="P394" i="40" s="1"/>
  <c r="S394" i="40" s="1"/>
  <c r="M394" i="40" s="1" a="1"/>
  <c r="M394" i="40" s="1"/>
  <c r="R371" i="40"/>
  <c r="P371" i="40" s="1"/>
  <c r="S371" i="40" s="1"/>
  <c r="M371" i="40" s="1" a="1"/>
  <c r="M371" i="40" s="1"/>
  <c r="R400" i="40"/>
  <c r="P400" i="40" s="1"/>
  <c r="S400" i="40" s="1"/>
  <c r="R380" i="40"/>
  <c r="P380" i="40" s="1"/>
  <c r="S380" i="40" s="1"/>
  <c r="O380" i="40" s="1"/>
  <c r="R192" i="40"/>
  <c r="P192" i="40" s="1"/>
  <c r="S192" i="40" s="1"/>
  <c r="R175" i="40"/>
  <c r="P175" i="40" s="1"/>
  <c r="S175" i="40" s="1"/>
  <c r="O175" i="40" s="1"/>
  <c r="R179" i="40"/>
  <c r="P179" i="40" s="1"/>
  <c r="S179" i="40" s="1"/>
  <c r="R196" i="40"/>
  <c r="P196" i="40" s="1"/>
  <c r="S196" i="40" s="1"/>
  <c r="O196" i="40" s="1"/>
  <c r="Y11" i="35"/>
  <c r="V11" i="35" s="1"/>
  <c r="Z11" i="35" s="1"/>
  <c r="O11" i="35" s="1"/>
  <c r="R106" i="40"/>
  <c r="P106" i="40" s="1"/>
  <c r="S106" i="40" s="1"/>
  <c r="M106" i="40" s="1" a="1"/>
  <c r="M106" i="40" s="1"/>
  <c r="R120" i="40"/>
  <c r="P120" i="40" s="1"/>
  <c r="S120" i="40" s="1"/>
  <c r="R123" i="40"/>
  <c r="P123" i="40" s="1"/>
  <c r="S123" i="40" s="1"/>
  <c r="O123" i="40" s="1"/>
  <c r="R207" i="40"/>
  <c r="P207" i="40" s="1"/>
  <c r="S207" i="40" s="1"/>
  <c r="O207" i="40" s="1"/>
  <c r="R252" i="40"/>
  <c r="P252" i="40" s="1"/>
  <c r="S252" i="40" s="1"/>
  <c r="R219" i="40"/>
  <c r="P219" i="40" s="1"/>
  <c r="S219" i="40" s="1"/>
  <c r="M219" i="40" s="1" a="1"/>
  <c r="M219" i="40" s="1"/>
  <c r="R213" i="40"/>
  <c r="P213" i="40" s="1"/>
  <c r="S213" i="40" s="1"/>
  <c r="R100" i="40"/>
  <c r="P100" i="40" s="1"/>
  <c r="S100" i="40" s="1"/>
  <c r="O100" i="40" s="1"/>
  <c r="R63" i="40"/>
  <c r="P63" i="40" s="1"/>
  <c r="S63" i="40" s="1"/>
  <c r="M63" i="40" s="1" a="1"/>
  <c r="M63" i="40" s="1"/>
  <c r="R98" i="40"/>
  <c r="P98" i="40" s="1"/>
  <c r="S98" i="40" s="1"/>
  <c r="O98" i="40" s="1"/>
  <c r="R80" i="40"/>
  <c r="P80" i="40" s="1"/>
  <c r="S80" i="40" s="1"/>
  <c r="O80" i="40" s="1"/>
  <c r="R342" i="40"/>
  <c r="P342" i="40" s="1"/>
  <c r="S342" i="40" s="1"/>
  <c r="M342" i="40" s="1" a="1"/>
  <c r="M342" i="40" s="1"/>
  <c r="R355" i="40"/>
  <c r="P355" i="40" s="1"/>
  <c r="S355" i="40" s="1"/>
  <c r="O355" i="40" s="1"/>
  <c r="R311" i="40"/>
  <c r="P311" i="40" s="1"/>
  <c r="S311" i="40" s="1"/>
  <c r="M311" i="40" s="1" a="1"/>
  <c r="M311" i="40" s="1"/>
  <c r="R312" i="40"/>
  <c r="P312" i="40" s="1"/>
  <c r="S312" i="40" s="1"/>
  <c r="M312" i="40" s="1" a="1"/>
  <c r="M312" i="40" s="1"/>
  <c r="R593" i="40"/>
  <c r="P593" i="40" s="1"/>
  <c r="S593" i="40" s="1"/>
  <c r="O593" i="40" s="1"/>
  <c r="R601" i="40"/>
  <c r="P601" i="40" s="1"/>
  <c r="S601" i="40" s="1"/>
  <c r="O601" i="40" s="1"/>
  <c r="R572" i="40"/>
  <c r="P572" i="40" s="1"/>
  <c r="S572" i="40" s="1"/>
  <c r="R592" i="40"/>
  <c r="P592" i="40" s="1"/>
  <c r="S592" i="40" s="1"/>
  <c r="M592" i="40" s="1" a="1"/>
  <c r="M592" i="40" s="1"/>
  <c r="R262" i="40"/>
  <c r="P262" i="40" s="1"/>
  <c r="S262" i="40" s="1"/>
  <c r="M262" i="40" s="1" a="1"/>
  <c r="M262" i="40" s="1"/>
  <c r="R266" i="40"/>
  <c r="P266" i="40" s="1"/>
  <c r="S266" i="40" s="1"/>
  <c r="M266" i="40" s="1" a="1"/>
  <c r="M266" i="40" s="1"/>
  <c r="R263" i="40"/>
  <c r="P263" i="40" s="1"/>
  <c r="S263" i="40" s="1"/>
  <c r="O263" i="40" s="1"/>
  <c r="R268" i="40"/>
  <c r="P268" i="40" s="1"/>
  <c r="S268" i="40" s="1"/>
  <c r="M268" i="40" s="1" a="1"/>
  <c r="M268" i="40" s="1"/>
  <c r="R491" i="40"/>
  <c r="P491" i="40" s="1"/>
  <c r="S491" i="40" s="1"/>
  <c r="O491" i="40" s="1"/>
  <c r="R484" i="40"/>
  <c r="P484" i="40" s="1"/>
  <c r="S484" i="40" s="1"/>
  <c r="O484" i="40" s="1"/>
  <c r="R510" i="40"/>
  <c r="P510" i="40" s="1"/>
  <c r="S510" i="40" s="1"/>
  <c r="O510" i="40" s="1"/>
  <c r="R551" i="40"/>
  <c r="P551" i="40" s="1"/>
  <c r="S551" i="40" s="1"/>
  <c r="O551" i="40" s="1"/>
  <c r="R517" i="40"/>
  <c r="P517" i="40" s="1"/>
  <c r="S517" i="40" s="1"/>
  <c r="O517" i="40" s="1"/>
  <c r="R520" i="40"/>
  <c r="P520" i="40" s="1"/>
  <c r="S520" i="40" s="1"/>
  <c r="O520" i="40" s="1"/>
  <c r="Q16" i="37"/>
  <c r="R375" i="40"/>
  <c r="P375" i="40" s="1"/>
  <c r="S375" i="40" s="1"/>
  <c r="M375" i="40" s="1" a="1"/>
  <c r="M375" i="40" s="1"/>
  <c r="R388" i="40"/>
  <c r="P388" i="40" s="1"/>
  <c r="S388" i="40" s="1"/>
  <c r="M388" i="40" s="1" a="1"/>
  <c r="M388" i="40" s="1"/>
  <c r="R409" i="40"/>
  <c r="P409" i="40" s="1"/>
  <c r="S409" i="40" s="1"/>
  <c r="R389" i="40"/>
  <c r="P389" i="40" s="1"/>
  <c r="S389" i="40" s="1"/>
  <c r="O389" i="40" s="1"/>
  <c r="R185" i="40"/>
  <c r="P185" i="40" s="1"/>
  <c r="S185" i="40" s="1"/>
  <c r="O185" i="40" s="1"/>
  <c r="R156" i="40"/>
  <c r="P156" i="40" s="1"/>
  <c r="S156" i="40" s="1"/>
  <c r="M156" i="40" s="1" a="1"/>
  <c r="M156" i="40" s="1"/>
  <c r="R182" i="40"/>
  <c r="P182" i="40" s="1"/>
  <c r="S182" i="40" s="1"/>
  <c r="M182" i="40" s="1" a="1"/>
  <c r="M182" i="40" s="1"/>
  <c r="R162" i="40"/>
  <c r="P162" i="40" s="1"/>
  <c r="S162" i="40" s="1"/>
  <c r="R137" i="40"/>
  <c r="P137" i="40" s="1"/>
  <c r="S137" i="40" s="1"/>
  <c r="O137" i="40" s="1"/>
  <c r="R114" i="40"/>
  <c r="P114" i="40" s="1"/>
  <c r="S114" i="40" s="1"/>
  <c r="O114" i="40" s="1"/>
  <c r="R117" i="40"/>
  <c r="P117" i="40" s="1"/>
  <c r="S117" i="40" s="1"/>
  <c r="O117" i="40" s="1"/>
  <c r="R254" i="40"/>
  <c r="P254" i="40" s="1"/>
  <c r="S254" i="40" s="1"/>
  <c r="M254" i="40" s="1" a="1"/>
  <c r="M254" i="40" s="1"/>
  <c r="R239" i="40"/>
  <c r="P239" i="40" s="1"/>
  <c r="S239" i="40" s="1"/>
  <c r="O239" i="40" s="1"/>
  <c r="R235" i="40"/>
  <c r="P235" i="40" s="1"/>
  <c r="S235" i="40" s="1"/>
  <c r="O235" i="40" s="1"/>
  <c r="R210" i="40"/>
  <c r="P210" i="40" s="1"/>
  <c r="S210" i="40" s="1"/>
  <c r="O210" i="40" s="1"/>
  <c r="AA21" i="35"/>
  <c r="R67" i="40"/>
  <c r="P67" i="40" s="1"/>
  <c r="S67" i="40" s="1"/>
  <c r="R86" i="40"/>
  <c r="P86" i="40" s="1"/>
  <c r="S86" i="40" s="1"/>
  <c r="R90" i="40"/>
  <c r="P90" i="40" s="1"/>
  <c r="S90" i="40" s="1"/>
  <c r="R85" i="40"/>
  <c r="P85" i="40" s="1"/>
  <c r="S85" i="40" s="1"/>
  <c r="O85" i="40" s="1"/>
  <c r="R310" i="40"/>
  <c r="P310" i="40" s="1"/>
  <c r="S310" i="40" s="1"/>
  <c r="M310" i="40" s="1" a="1"/>
  <c r="M310" i="40" s="1"/>
  <c r="R348" i="40"/>
  <c r="P348" i="40" s="1"/>
  <c r="S348" i="40" s="1"/>
  <c r="M348" i="40" s="1" a="1"/>
  <c r="M348" i="40" s="1"/>
  <c r="R314" i="40"/>
  <c r="P314" i="40" s="1"/>
  <c r="S314" i="40" s="1"/>
  <c r="M314" i="40" s="1" a="1"/>
  <c r="M314" i="40" s="1"/>
  <c r="R343" i="40"/>
  <c r="P343" i="40" s="1"/>
  <c r="S343" i="40" s="1"/>
  <c r="O343" i="40" s="1"/>
  <c r="R614" i="40"/>
  <c r="P614" i="40" s="1"/>
  <c r="S614" i="40" s="1"/>
  <c r="M614" i="40" s="1" a="1"/>
  <c r="M614" i="40" s="1"/>
  <c r="R595" i="40"/>
  <c r="P595" i="40" s="1"/>
  <c r="S595" i="40" s="1"/>
  <c r="O595" i="40" s="1"/>
  <c r="R586" i="40"/>
  <c r="P586" i="40" s="1"/>
  <c r="S586" i="40" s="1"/>
  <c r="O586" i="40" s="1"/>
  <c r="R576" i="40"/>
  <c r="P576" i="40" s="1"/>
  <c r="S576" i="40" s="1"/>
  <c r="R305" i="40"/>
  <c r="P305" i="40" s="1"/>
  <c r="S305" i="40" s="1"/>
  <c r="O305" i="40" s="1"/>
  <c r="R273" i="40"/>
  <c r="P273" i="40" s="1"/>
  <c r="S273" i="40" s="1"/>
  <c r="M273" i="40" s="1" a="1"/>
  <c r="M273" i="40" s="1"/>
  <c r="R302" i="40"/>
  <c r="P302" i="40" s="1"/>
  <c r="S302" i="40" s="1"/>
  <c r="M302" i="40" s="1" a="1"/>
  <c r="M302" i="40" s="1"/>
  <c r="R293" i="40"/>
  <c r="P293" i="40" s="1"/>
  <c r="S293" i="40" s="1"/>
  <c r="M293" i="40" s="1" a="1"/>
  <c r="M293" i="40" s="1"/>
  <c r="R477" i="40"/>
  <c r="P477" i="40" s="1"/>
  <c r="S477" i="40" s="1"/>
  <c r="M477" i="40" s="1" a="1"/>
  <c r="M477" i="40" s="1"/>
  <c r="R500" i="40"/>
  <c r="P500" i="40" s="1"/>
  <c r="S500" i="40" s="1"/>
  <c r="O500" i="40" s="1"/>
  <c r="R475" i="40"/>
  <c r="P475" i="40" s="1"/>
  <c r="S475" i="40" s="1"/>
  <c r="O475" i="40" s="1"/>
  <c r="R468" i="40"/>
  <c r="P468" i="40" s="1"/>
  <c r="S468" i="40" s="1"/>
  <c r="M468" i="40" s="1" a="1"/>
  <c r="M468" i="40" s="1"/>
  <c r="Q32" i="37"/>
  <c r="Y18" i="34"/>
  <c r="AS51" i="14"/>
  <c r="AS50" i="14"/>
  <c r="AS49" i="14"/>
  <c r="BU49" i="14"/>
  <c r="BU50" i="14"/>
  <c r="BU51" i="14"/>
  <c r="BF49" i="14"/>
  <c r="BF51" i="14"/>
  <c r="BF50" i="14"/>
  <c r="BP49" i="14"/>
  <c r="BP50" i="14"/>
  <c r="BP51" i="14"/>
  <c r="AZ50" i="14"/>
  <c r="AZ49" i="14"/>
  <c r="AZ51" i="14"/>
  <c r="BK49" i="14"/>
  <c r="BK50" i="14"/>
  <c r="BK51" i="14"/>
  <c r="AE32" i="34" l="1"/>
  <c r="M32" i="34" s="1"/>
  <c r="P32" i="34" s="1"/>
  <c r="AA19" i="34"/>
  <c r="L21" i="34"/>
  <c r="AA29" i="34"/>
  <c r="K29" i="34" s="1"/>
  <c r="L32" i="34"/>
  <c r="AG32" i="34" s="1"/>
  <c r="AH32" i="34" s="1"/>
  <c r="O47" i="34"/>
  <c r="AB38" i="34"/>
  <c r="AE38" i="34" s="1"/>
  <c r="M38" i="34" s="1"/>
  <c r="O20" i="34"/>
  <c r="O26" i="34"/>
  <c r="AA24" i="34"/>
  <c r="L24" i="34" s="1"/>
  <c r="O15" i="34"/>
  <c r="AE28" i="34"/>
  <c r="M28" i="34" s="1"/>
  <c r="S28" i="34" s="1"/>
  <c r="AF28" i="34"/>
  <c r="O19" i="34"/>
  <c r="AA26" i="34"/>
  <c r="L26" i="34" s="1"/>
  <c r="AC26" i="14" s="1"/>
  <c r="AE21" i="34"/>
  <c r="M21" i="34" s="1"/>
  <c r="P21" i="34" s="1"/>
  <c r="U21" i="34" s="1"/>
  <c r="AA38" i="34"/>
  <c r="AA7" i="34"/>
  <c r="K7" i="34" s="1"/>
  <c r="AA53" i="34"/>
  <c r="L53" i="34" s="1"/>
  <c r="AF53" i="34" s="1"/>
  <c r="O23" i="34"/>
  <c r="K28" i="34"/>
  <c r="K36" i="18"/>
  <c r="Z3" i="34"/>
  <c r="O3" i="34" s="1"/>
  <c r="AB51" i="34"/>
  <c r="AD51" i="34" s="1"/>
  <c r="AC51" i="34" s="1"/>
  <c r="AA20" i="34"/>
  <c r="K20" i="34" s="1"/>
  <c r="O52" i="34"/>
  <c r="O14" i="34"/>
  <c r="AA12" i="34"/>
  <c r="K12" i="34" s="1"/>
  <c r="AB41" i="34"/>
  <c r="AD41" i="34" s="1"/>
  <c r="AC41" i="34" s="1"/>
  <c r="K36" i="34"/>
  <c r="O49" i="34"/>
  <c r="AA23" i="34"/>
  <c r="K23" i="34" s="1"/>
  <c r="AA47" i="34"/>
  <c r="K47" i="34" s="1"/>
  <c r="AA17" i="34"/>
  <c r="L17" i="34" s="1"/>
  <c r="AC17" i="14" s="1"/>
  <c r="O53" i="34"/>
  <c r="O17" i="34"/>
  <c r="AA15" i="34"/>
  <c r="L15" i="34" s="1"/>
  <c r="AC15" i="14" s="1"/>
  <c r="AB24" i="34"/>
  <c r="AE24" i="34" s="1"/>
  <c r="M24" i="34" s="1"/>
  <c r="S24" i="34" s="1"/>
  <c r="AA52" i="34"/>
  <c r="L52" i="34" s="1"/>
  <c r="AC52" i="14" s="1"/>
  <c r="O25" i="34"/>
  <c r="AE17" i="34"/>
  <c r="M17" i="34" s="1"/>
  <c r="S17" i="34" s="1"/>
  <c r="AA14" i="34"/>
  <c r="K14" i="34" s="1"/>
  <c r="AA51" i="34"/>
  <c r="L51" i="34" s="1"/>
  <c r="AA39" i="34"/>
  <c r="K39" i="34" s="1"/>
  <c r="AA33" i="34"/>
  <c r="L33" i="34" s="1"/>
  <c r="AB35" i="34"/>
  <c r="AE35" i="34" s="1"/>
  <c r="M35" i="34" s="1"/>
  <c r="S35" i="34" s="1"/>
  <c r="AB30" i="34"/>
  <c r="AD30" i="34" s="1"/>
  <c r="AC30" i="34" s="1"/>
  <c r="AB11" i="34"/>
  <c r="AE11" i="34" s="1"/>
  <c r="M11" i="34" s="1"/>
  <c r="AB37" i="34"/>
  <c r="AD37" i="34" s="1"/>
  <c r="AC37" i="34" s="1"/>
  <c r="AA35" i="34"/>
  <c r="L35" i="34" s="1"/>
  <c r="O45" i="34"/>
  <c r="O8" i="34"/>
  <c r="AA41" i="34"/>
  <c r="K41" i="34" s="1"/>
  <c r="AA8" i="34"/>
  <c r="K8" i="34" s="1"/>
  <c r="AA25" i="34"/>
  <c r="K25" i="34" s="1"/>
  <c r="AB5" i="34"/>
  <c r="AD5" i="34" s="1"/>
  <c r="AC5" i="34" s="1"/>
  <c r="AA45" i="34"/>
  <c r="L45" i="34" s="1"/>
  <c r="AC45" i="14" s="1"/>
  <c r="AA37" i="34"/>
  <c r="L37" i="34" s="1"/>
  <c r="AB46" i="34"/>
  <c r="AD46" i="34" s="1"/>
  <c r="AC46" i="34" s="1"/>
  <c r="AB33" i="34"/>
  <c r="AD33" i="34" s="1"/>
  <c r="AC33" i="34" s="1"/>
  <c r="AA46" i="34"/>
  <c r="K46" i="34" s="1"/>
  <c r="AA11" i="34"/>
  <c r="K11" i="34" s="1"/>
  <c r="AA5" i="34"/>
  <c r="L5" i="34" s="1"/>
  <c r="AC5" i="14" s="1"/>
  <c r="AA30" i="34"/>
  <c r="K30" i="34" s="1"/>
  <c r="AA49" i="34"/>
  <c r="K49" i="34" s="1"/>
  <c r="O12" i="34"/>
  <c r="O40" i="34"/>
  <c r="AA40" i="34"/>
  <c r="L40" i="34" s="1"/>
  <c r="AA42" i="34"/>
  <c r="L42" i="34" s="1"/>
  <c r="AC42" i="14" s="1"/>
  <c r="O4" i="34"/>
  <c r="O42" i="34"/>
  <c r="AA4" i="34"/>
  <c r="L4" i="34" s="1"/>
  <c r="V27" i="34"/>
  <c r="Z27" i="34" s="1"/>
  <c r="O27" i="34" s="1"/>
  <c r="W27" i="34"/>
  <c r="V43" i="34"/>
  <c r="Z43" i="34" s="1"/>
  <c r="O43" i="34" s="1"/>
  <c r="W43" i="34"/>
  <c r="V6" i="34"/>
  <c r="Z6" i="34" s="1"/>
  <c r="AB6" i="34" s="1"/>
  <c r="AD6" i="34" s="1"/>
  <c r="AC6" i="34" s="1"/>
  <c r="W6" i="34"/>
  <c r="V50" i="34"/>
  <c r="Z50" i="34" s="1"/>
  <c r="O50" i="34" s="1"/>
  <c r="W50" i="34"/>
  <c r="V34" i="34"/>
  <c r="Z34" i="34" s="1"/>
  <c r="AB34" i="34" s="1"/>
  <c r="AD34" i="34" s="1"/>
  <c r="AC34" i="34" s="1"/>
  <c r="W34" i="34"/>
  <c r="V16" i="34"/>
  <c r="Z16" i="34" s="1"/>
  <c r="AB16" i="34" s="1"/>
  <c r="AD16" i="34" s="1"/>
  <c r="AC16" i="34" s="1"/>
  <c r="W16" i="34"/>
  <c r="V10" i="34"/>
  <c r="Z10" i="34" s="1"/>
  <c r="AB10" i="34" s="1"/>
  <c r="AD10" i="34" s="1"/>
  <c r="AC10" i="34" s="1"/>
  <c r="W10" i="34"/>
  <c r="V31" i="34"/>
  <c r="Z31" i="34" s="1"/>
  <c r="O31" i="34" s="1"/>
  <c r="W31" i="34"/>
  <c r="V44" i="34"/>
  <c r="Z44" i="34" s="1"/>
  <c r="O44" i="34" s="1"/>
  <c r="W44" i="34"/>
  <c r="V9" i="34"/>
  <c r="Z9" i="34" s="1"/>
  <c r="O9" i="34" s="1"/>
  <c r="W9" i="34"/>
  <c r="V18" i="34"/>
  <c r="Z18" i="34" s="1"/>
  <c r="AB18" i="34" s="1"/>
  <c r="AD18" i="34" s="1"/>
  <c r="AC18" i="34" s="1"/>
  <c r="W18" i="34"/>
  <c r="V48" i="34"/>
  <c r="Z48" i="34" s="1"/>
  <c r="AB48" i="34" s="1"/>
  <c r="AD48" i="34" s="1"/>
  <c r="AC48" i="34" s="1"/>
  <c r="W48" i="34"/>
  <c r="V22" i="34"/>
  <c r="Z22" i="34" s="1"/>
  <c r="O22" i="34" s="1"/>
  <c r="W22" i="34"/>
  <c r="V13" i="34"/>
  <c r="Z13" i="34" s="1"/>
  <c r="O13" i="34" s="1"/>
  <c r="W13" i="34"/>
  <c r="AD40" i="34"/>
  <c r="AC40" i="34" s="1"/>
  <c r="AE19" i="34"/>
  <c r="M19" i="34" s="1"/>
  <c r="P19" i="34" s="1"/>
  <c r="AD19" i="34"/>
  <c r="AC19" i="34" s="1"/>
  <c r="AD23" i="34"/>
  <c r="AC23" i="34" s="1"/>
  <c r="AD20" i="34"/>
  <c r="AC20" i="34" s="1"/>
  <c r="AD4" i="34"/>
  <c r="AC4" i="34" s="1"/>
  <c r="AE8" i="34"/>
  <c r="M8" i="34" s="1"/>
  <c r="S8" i="34" s="1"/>
  <c r="AD8" i="34"/>
  <c r="AC8" i="34" s="1"/>
  <c r="AE42" i="34"/>
  <c r="AD42" i="34"/>
  <c r="AC42" i="34" s="1"/>
  <c r="AD45" i="34"/>
  <c r="AC45" i="34" s="1"/>
  <c r="AE49" i="34"/>
  <c r="M49" i="34" s="1"/>
  <c r="P49" i="34" s="1"/>
  <c r="AD49" i="34"/>
  <c r="AC49" i="34" s="1"/>
  <c r="AD47" i="34"/>
  <c r="AC47" i="34" s="1"/>
  <c r="AE14" i="34"/>
  <c r="AD14" i="34"/>
  <c r="AC14" i="34" s="1"/>
  <c r="AE30" i="34"/>
  <c r="M30" i="34" s="1"/>
  <c r="S30" i="34" s="1"/>
  <c r="AD38" i="34"/>
  <c r="AC38" i="34" s="1"/>
  <c r="AE27" i="18"/>
  <c r="AD27" i="18"/>
  <c r="AC27" i="18" s="1"/>
  <c r="M27" i="18" s="1"/>
  <c r="AD52" i="18"/>
  <c r="AC52" i="18" s="1"/>
  <c r="M52" i="18" s="1"/>
  <c r="S52" i="18" s="1"/>
  <c r="AD5" i="18"/>
  <c r="AC5" i="18" s="1"/>
  <c r="AD42" i="18"/>
  <c r="AC42" i="18" s="1"/>
  <c r="M42" i="18" s="1"/>
  <c r="AD21" i="18"/>
  <c r="AC21" i="18" s="1"/>
  <c r="AD14" i="18"/>
  <c r="AC14" i="18" s="1"/>
  <c r="M14" i="18" s="1"/>
  <c r="AD7" i="18"/>
  <c r="AC7" i="18" s="1"/>
  <c r="AD10" i="18"/>
  <c r="AC10" i="18" s="1"/>
  <c r="AD18" i="18"/>
  <c r="AC18" i="18" s="1"/>
  <c r="M18" i="18" s="1"/>
  <c r="AD4" i="18"/>
  <c r="AC4" i="18" s="1"/>
  <c r="M4" i="18" s="1"/>
  <c r="S4" i="18" s="1"/>
  <c r="AD36" i="18"/>
  <c r="AC36" i="18" s="1"/>
  <c r="AF36" i="18"/>
  <c r="M3" i="35"/>
  <c r="S3" i="35" s="1"/>
  <c r="AA44" i="18"/>
  <c r="L44" i="18" s="1"/>
  <c r="AB16" i="18"/>
  <c r="AB51" i="18"/>
  <c r="AE51" i="18" s="1"/>
  <c r="AE4" i="35"/>
  <c r="AI4" i="35" s="1"/>
  <c r="AA34" i="18"/>
  <c r="K34" i="18" s="1"/>
  <c r="AA42" i="18"/>
  <c r="K42" i="18" s="1"/>
  <c r="O14" i="18"/>
  <c r="AA5" i="18"/>
  <c r="L5" i="18" s="1"/>
  <c r="AB5" i="14" s="1"/>
  <c r="AE52" i="18"/>
  <c r="AA12" i="18"/>
  <c r="L12" i="18" s="1"/>
  <c r="AA16" i="18"/>
  <c r="L16" i="18" s="1"/>
  <c r="AB16" i="14" s="1"/>
  <c r="K21" i="18"/>
  <c r="AE21" i="18"/>
  <c r="AB29" i="18"/>
  <c r="AE7" i="18"/>
  <c r="AA7" i="18"/>
  <c r="L7" i="18" s="1"/>
  <c r="AB7" i="14" s="1"/>
  <c r="Z39" i="18"/>
  <c r="AB39" i="18" s="1"/>
  <c r="AA33" i="18"/>
  <c r="L33" i="18" s="1"/>
  <c r="AB41" i="18"/>
  <c r="AA30" i="18"/>
  <c r="L30" i="18" s="1"/>
  <c r="O7" i="18"/>
  <c r="AA14" i="18"/>
  <c r="L14" i="18" s="1"/>
  <c r="AA41" i="18"/>
  <c r="L41" i="18" s="1"/>
  <c r="AB41" i="14" s="1"/>
  <c r="AE10" i="18"/>
  <c r="AI10" i="18" s="1"/>
  <c r="N13" i="40"/>
  <c r="F14" i="42" s="1" a="1"/>
  <c r="F14" i="42" s="1"/>
  <c r="AE13" i="35"/>
  <c r="O40" i="18"/>
  <c r="K10" i="18"/>
  <c r="AA24" i="18"/>
  <c r="K24" i="18" s="1"/>
  <c r="AB13" i="18"/>
  <c r="AD13" i="18" s="1"/>
  <c r="AB22" i="18"/>
  <c r="AA27" i="18"/>
  <c r="L27" i="18" s="1"/>
  <c r="AA3" i="18"/>
  <c r="L3" i="18" s="1"/>
  <c r="AB30" i="18"/>
  <c r="O38" i="18"/>
  <c r="AB17" i="18"/>
  <c r="AA15" i="18"/>
  <c r="L15" i="18" s="1"/>
  <c r="AB15" i="14" s="1"/>
  <c r="O3" i="18"/>
  <c r="AA53" i="18"/>
  <c r="K53" i="18" s="1"/>
  <c r="O5" i="18"/>
  <c r="O52" i="18"/>
  <c r="O6" i="18"/>
  <c r="AA29" i="18"/>
  <c r="L29" i="18" s="1"/>
  <c r="AB29" i="14" s="1"/>
  <c r="AA52" i="18"/>
  <c r="K52" i="18" s="1"/>
  <c r="AA13" i="18"/>
  <c r="K13" i="18" s="1"/>
  <c r="AA17" i="18"/>
  <c r="L17" i="18" s="1"/>
  <c r="AF10" i="18"/>
  <c r="O18" i="18"/>
  <c r="AA45" i="18"/>
  <c r="K45" i="18" s="1"/>
  <c r="AA22" i="18"/>
  <c r="K22" i="18" s="1"/>
  <c r="AB44" i="18"/>
  <c r="M14" i="34"/>
  <c r="P14" i="34" s="1"/>
  <c r="AB24" i="18"/>
  <c r="AB31" i="18"/>
  <c r="AA38" i="18"/>
  <c r="L38" i="18" s="1"/>
  <c r="AA31" i="18"/>
  <c r="K31" i="18" s="1"/>
  <c r="AE50" i="35"/>
  <c r="AI50" i="35" s="1"/>
  <c r="AA35" i="18"/>
  <c r="K35" i="18" s="1"/>
  <c r="AB35" i="18"/>
  <c r="AE35" i="18" s="1"/>
  <c r="AE7" i="35"/>
  <c r="AB23" i="18"/>
  <c r="AD23" i="18" s="1"/>
  <c r="AE4" i="18"/>
  <c r="AA40" i="18"/>
  <c r="K40" i="18" s="1"/>
  <c r="O45" i="18"/>
  <c r="AA4" i="18"/>
  <c r="L4" i="18" s="1"/>
  <c r="AA25" i="18"/>
  <c r="L25" i="18" s="1"/>
  <c r="AB25" i="14" s="1"/>
  <c r="AB43" i="18"/>
  <c r="AB53" i="18"/>
  <c r="AB25" i="18"/>
  <c r="AA43" i="18"/>
  <c r="L43" i="18" s="1"/>
  <c r="AB43" i="14" s="1"/>
  <c r="M17" i="35"/>
  <c r="S17" i="35" s="1"/>
  <c r="AA51" i="18"/>
  <c r="L51" i="18" s="1"/>
  <c r="AA28" i="18"/>
  <c r="L28" i="18" s="1"/>
  <c r="O42" i="18"/>
  <c r="AE42" i="18"/>
  <c r="O4" i="18"/>
  <c r="O27" i="18"/>
  <c r="AA23" i="18"/>
  <c r="K23" i="18" s="1"/>
  <c r="O15" i="18"/>
  <c r="AA6" i="18"/>
  <c r="L6" i="18" s="1"/>
  <c r="AB6" i="14" s="1"/>
  <c r="AB12" i="18"/>
  <c r="AA18" i="18"/>
  <c r="O9" i="18"/>
  <c r="N31" i="40"/>
  <c r="F32" i="42" s="1" a="1"/>
  <c r="F32" i="42" s="1"/>
  <c r="AA37" i="18"/>
  <c r="L37" i="18" s="1"/>
  <c r="AA9" i="18"/>
  <c r="K9" i="18" s="1"/>
  <c r="O47" i="18"/>
  <c r="AC15" i="18"/>
  <c r="M15" i="18" s="1"/>
  <c r="AE15" i="18"/>
  <c r="AC47" i="18"/>
  <c r="M47" i="18" s="1"/>
  <c r="S47" i="18" s="1"/>
  <c r="AE47" i="18"/>
  <c r="AC9" i="18"/>
  <c r="M9" i="18" s="1"/>
  <c r="P9" i="18" s="1"/>
  <c r="AE9" i="18"/>
  <c r="AB33" i="18"/>
  <c r="AD33" i="18" s="1"/>
  <c r="V8" i="18"/>
  <c r="Z8" i="18" s="1"/>
  <c r="O8" i="18" s="1"/>
  <c r="W8" i="18"/>
  <c r="V48" i="18"/>
  <c r="Z48" i="18" s="1"/>
  <c r="AB48" i="18" s="1"/>
  <c r="W48" i="18"/>
  <c r="V46" i="18"/>
  <c r="Z46" i="18" s="1"/>
  <c r="O46" i="18" s="1"/>
  <c r="W46" i="18"/>
  <c r="V32" i="18"/>
  <c r="Z32" i="18" s="1"/>
  <c r="O32" i="18" s="1"/>
  <c r="W32" i="18"/>
  <c r="O28" i="18"/>
  <c r="AB28" i="18"/>
  <c r="AD28" i="18" s="1"/>
  <c r="O37" i="18"/>
  <c r="AB37" i="18"/>
  <c r="AD37" i="18" s="1"/>
  <c r="V11" i="18"/>
  <c r="Z11" i="18" s="1"/>
  <c r="AB11" i="18" s="1"/>
  <c r="W11" i="18"/>
  <c r="V50" i="18"/>
  <c r="Z50" i="18" s="1"/>
  <c r="O50" i="18" s="1"/>
  <c r="W50" i="18"/>
  <c r="V20" i="18"/>
  <c r="Z20" i="18" s="1"/>
  <c r="AB20" i="18" s="1"/>
  <c r="W20" i="18"/>
  <c r="V26" i="18"/>
  <c r="Z26" i="18" s="1"/>
  <c r="AB26" i="18" s="1"/>
  <c r="W26" i="18"/>
  <c r="AA47" i="18"/>
  <c r="AB49" i="18"/>
  <c r="AD49" i="18" s="1"/>
  <c r="O49" i="18"/>
  <c r="Z19" i="18"/>
  <c r="AA19" i="18"/>
  <c r="AA49" i="18"/>
  <c r="K49" i="18" s="1"/>
  <c r="AE9" i="35"/>
  <c r="AE3" i="18"/>
  <c r="AC3" i="18"/>
  <c r="M3" i="18" s="1"/>
  <c r="S3" i="18" s="1"/>
  <c r="AC40" i="18"/>
  <c r="M40" i="18" s="1"/>
  <c r="AC38" i="18"/>
  <c r="M38" i="18" s="1"/>
  <c r="S38" i="18" s="1"/>
  <c r="AE45" i="18"/>
  <c r="AC45" i="18"/>
  <c r="M45" i="18" s="1"/>
  <c r="S45" i="18" s="1"/>
  <c r="AE6" i="18"/>
  <c r="AC6" i="18"/>
  <c r="M6" i="18" s="1"/>
  <c r="P6" i="18" s="1"/>
  <c r="N416" i="40"/>
  <c r="V9" i="42" s="1" a="1"/>
  <c r="V9" i="42" s="1"/>
  <c r="N428" i="40"/>
  <c r="V21" i="42" s="1" a="1"/>
  <c r="V21" i="42" s="1"/>
  <c r="K27" i="35"/>
  <c r="M41" i="35"/>
  <c r="P41" i="35" s="1"/>
  <c r="K41" i="35"/>
  <c r="N12" i="40"/>
  <c r="F13" i="42" s="1" a="1"/>
  <c r="F13" i="42" s="1"/>
  <c r="K48" i="35"/>
  <c r="O184" i="40"/>
  <c r="L29" i="34"/>
  <c r="AC29" i="14" s="1"/>
  <c r="AG4" i="35"/>
  <c r="AH4" i="35" s="1"/>
  <c r="AD4" i="14"/>
  <c r="K4" i="35"/>
  <c r="AE47" i="35"/>
  <c r="N10" i="40"/>
  <c r="F11" i="42" s="1" a="1"/>
  <c r="F11" i="42" s="1"/>
  <c r="M42" i="34"/>
  <c r="P42" i="34" s="1"/>
  <c r="AE45" i="34"/>
  <c r="K24" i="35"/>
  <c r="O558" i="40"/>
  <c r="N451" i="40"/>
  <c r="V44" i="42" s="1" a="1"/>
  <c r="V44" i="42" s="1"/>
  <c r="K3" i="35"/>
  <c r="N35" i="40"/>
  <c r="F36" i="42" s="1" a="1"/>
  <c r="F36" i="42" s="1"/>
  <c r="N421" i="40"/>
  <c r="V14" i="42" s="1" a="1"/>
  <c r="V14" i="42" s="1"/>
  <c r="M31" i="35"/>
  <c r="S31" i="35" s="1"/>
  <c r="O488" i="40"/>
  <c r="N438" i="40"/>
  <c r="V31" i="42" s="1" a="1"/>
  <c r="V31" i="42" s="1"/>
  <c r="N449" i="40"/>
  <c r="V42" i="42" s="1" a="1"/>
  <c r="V42" i="42" s="1"/>
  <c r="K50" i="35"/>
  <c r="AE38" i="18"/>
  <c r="AF4" i="35"/>
  <c r="N4" i="35" s="1"/>
  <c r="AG4" i="14" s="1"/>
  <c r="O533" i="40"/>
  <c r="N47" i="40"/>
  <c r="F48" i="42" s="1" a="1"/>
  <c r="F48" i="42" s="1"/>
  <c r="M10" i="35"/>
  <c r="S10" i="35" s="1"/>
  <c r="AE47" i="34"/>
  <c r="M47" i="34" s="1"/>
  <c r="N424" i="40"/>
  <c r="V17" i="42" s="1" a="1"/>
  <c r="V17" i="42" s="1"/>
  <c r="N445" i="40"/>
  <c r="V38" i="42" s="1" a="1"/>
  <c r="V38" i="42" s="1"/>
  <c r="O103" i="40"/>
  <c r="N52" i="40"/>
  <c r="F53" i="42" s="1" a="1"/>
  <c r="F53" i="42" s="1"/>
  <c r="N434" i="40"/>
  <c r="V27" i="42" s="1" a="1"/>
  <c r="V27" i="42" s="1"/>
  <c r="M193" i="40" a="1"/>
  <c r="M193" i="40" s="1"/>
  <c r="N30" i="40"/>
  <c r="F31" i="42" s="1" a="1"/>
  <c r="F31" i="42" s="1"/>
  <c r="N423" i="40"/>
  <c r="V16" i="42" s="1" a="1"/>
  <c r="V16" i="42" s="1"/>
  <c r="N48" i="40"/>
  <c r="F49" i="42" s="1" a="1"/>
  <c r="F49" i="42" s="1"/>
  <c r="N38" i="40"/>
  <c r="F39" i="42" s="1" a="1"/>
  <c r="F39" i="42" s="1"/>
  <c r="N432" i="40"/>
  <c r="V25" i="42" s="1" a="1"/>
  <c r="V25" i="42" s="1"/>
  <c r="N429" i="40"/>
  <c r="V22" i="42" s="1" a="1"/>
  <c r="V22" i="42" s="1"/>
  <c r="N413" i="40"/>
  <c r="V6" i="42" s="1" a="1"/>
  <c r="V6" i="42" s="1"/>
  <c r="O180" i="40"/>
  <c r="N415" i="40"/>
  <c r="V8" i="42" s="1" a="1"/>
  <c r="V8" i="42" s="1"/>
  <c r="N20" i="40"/>
  <c r="F21" i="42" s="1" a="1"/>
  <c r="F21" i="42" s="1"/>
  <c r="AE19" i="35"/>
  <c r="AI19" i="35" s="1"/>
  <c r="N447" i="40"/>
  <c r="V40" i="42" s="1" a="1"/>
  <c r="V40" i="42" s="1"/>
  <c r="M51" i="35"/>
  <c r="S51" i="35" s="1"/>
  <c r="N18" i="40"/>
  <c r="F19" i="42" s="1" a="1"/>
  <c r="F19" i="42" s="1"/>
  <c r="N461" i="40"/>
  <c r="V54" i="42" s="1" a="1"/>
  <c r="V54" i="42" s="1"/>
  <c r="N36" i="40"/>
  <c r="F37" i="42" s="1" a="1"/>
  <c r="F37" i="42" s="1"/>
  <c r="M209" i="40" a="1"/>
  <c r="M209" i="40" s="1"/>
  <c r="M386" i="40" a="1"/>
  <c r="M386" i="40" s="1"/>
  <c r="AE40" i="34"/>
  <c r="AE24" i="35"/>
  <c r="AI24" i="35" s="1"/>
  <c r="N50" i="40"/>
  <c r="F51" i="42" s="1" a="1"/>
  <c r="F51" i="42" s="1"/>
  <c r="N49" i="40"/>
  <c r="F50" i="42" s="1" a="1"/>
  <c r="F50" i="42" s="1"/>
  <c r="M150" i="40" a="1"/>
  <c r="M150" i="40" s="1"/>
  <c r="AF19" i="35"/>
  <c r="N19" i="35" s="1"/>
  <c r="AG19" i="14" s="1"/>
  <c r="N39" i="40"/>
  <c r="F40" i="42" s="1" a="1"/>
  <c r="F40" i="42" s="1"/>
  <c r="N37" i="40"/>
  <c r="F38" i="42" s="1" a="1"/>
  <c r="F38" i="42" s="1"/>
  <c r="N16" i="40"/>
  <c r="F17" i="42" s="1" a="1"/>
  <c r="F17" i="42" s="1"/>
  <c r="N15" i="40"/>
  <c r="F16" i="42" s="1" a="1"/>
  <c r="F16" i="42" s="1"/>
  <c r="N29" i="40"/>
  <c r="F30" i="42" s="1" a="1"/>
  <c r="F30" i="42" s="1"/>
  <c r="N412" i="40"/>
  <c r="V5" i="42" s="1" a="1"/>
  <c r="V5" i="42" s="1"/>
  <c r="N420" i="40"/>
  <c r="V13" i="42" s="1" a="1"/>
  <c r="V13" i="42" s="1"/>
  <c r="AE4" i="34"/>
  <c r="M4" i="34" s="1"/>
  <c r="N427" i="40"/>
  <c r="V20" i="42" s="1" a="1"/>
  <c r="V20" i="42" s="1"/>
  <c r="M395" i="40" a="1"/>
  <c r="M395" i="40" s="1"/>
  <c r="N53" i="40"/>
  <c r="F54" i="42" s="1" a="1"/>
  <c r="F54" i="42" s="1"/>
  <c r="N455" i="40"/>
  <c r="V48" i="42" s="1" a="1"/>
  <c r="V48" i="42" s="1"/>
  <c r="K41" i="40"/>
  <c r="L41" i="40" s="1"/>
  <c r="E42" i="42" s="1" a="1"/>
  <c r="E42" i="42" s="1"/>
  <c r="K124" i="40"/>
  <c r="L124" i="40" s="1"/>
  <c r="I23" i="42" s="1" a="1"/>
  <c r="I23" i="42" s="1"/>
  <c r="O613" i="40"/>
  <c r="N6" i="40"/>
  <c r="F7" i="42" s="1" a="1"/>
  <c r="F7" i="42" s="1"/>
  <c r="K441" i="40"/>
  <c r="L441" i="40" s="1"/>
  <c r="U34" i="42" s="1" a="1"/>
  <c r="U34" i="42" s="1"/>
  <c r="N46" i="40"/>
  <c r="F47" i="42" s="1" a="1"/>
  <c r="F47" i="42" s="1"/>
  <c r="M76" i="40" a="1"/>
  <c r="M76" i="40" s="1"/>
  <c r="N426" i="40"/>
  <c r="V19" i="42" s="1" a="1"/>
  <c r="V19" i="42" s="1"/>
  <c r="AE48" i="35"/>
  <c r="AI48" i="35" s="1"/>
  <c r="K422" i="40"/>
  <c r="L422" i="40" s="1"/>
  <c r="U15" i="42" s="1" a="1"/>
  <c r="U15" i="42" s="1"/>
  <c r="N411" i="40"/>
  <c r="V4" i="42" s="1" a="1"/>
  <c r="V4" i="42" s="1"/>
  <c r="AE20" i="34"/>
  <c r="M20" i="34" s="1"/>
  <c r="N14" i="40"/>
  <c r="F15" i="42" s="1" a="1"/>
  <c r="F15" i="42" s="1"/>
  <c r="K341" i="40"/>
  <c r="L341" i="40" s="1"/>
  <c r="Q36" i="42" s="1" a="1"/>
  <c r="Q36" i="42" s="1"/>
  <c r="O19" i="40"/>
  <c r="M19" i="40" a="1"/>
  <c r="M19" i="40" s="1"/>
  <c r="N19" i="40" s="1"/>
  <c r="F20" i="42" s="1" a="1"/>
  <c r="F20" i="42" s="1"/>
  <c r="N33" i="40"/>
  <c r="F34" i="42" s="1" a="1"/>
  <c r="F34" i="42" s="1"/>
  <c r="N11" i="40"/>
  <c r="F12" i="42" s="1" a="1"/>
  <c r="F12" i="42" s="1"/>
  <c r="N32" i="40"/>
  <c r="F33" i="42" s="1" a="1"/>
  <c r="F33" i="42" s="1"/>
  <c r="K456" i="40"/>
  <c r="L456" i="40" s="1"/>
  <c r="U49" i="42" s="1" a="1"/>
  <c r="U49" i="42" s="1"/>
  <c r="N431" i="40"/>
  <c r="V24" i="42" s="1" a="1"/>
  <c r="V24" i="42" s="1"/>
  <c r="O237" i="40"/>
  <c r="M249" i="40" a="1"/>
  <c r="M249" i="40" s="1"/>
  <c r="O570" i="40"/>
  <c r="M441" i="40" a="1"/>
  <c r="M441" i="40" s="1"/>
  <c r="O441" i="40"/>
  <c r="K439" i="40"/>
  <c r="L439" i="40" s="1"/>
  <c r="U32" i="42" s="1" a="1"/>
  <c r="U32" i="42" s="1"/>
  <c r="M212" i="40" a="1"/>
  <c r="M212" i="40" s="1"/>
  <c r="O439" i="40"/>
  <c r="M439" i="40" a="1"/>
  <c r="M439" i="40" s="1"/>
  <c r="AI51" i="35"/>
  <c r="M402" i="40" a="1"/>
  <c r="M402" i="40" s="1"/>
  <c r="N34" i="40"/>
  <c r="F35" i="42" s="1" a="1"/>
  <c r="F35" i="42" s="1"/>
  <c r="M536" i="40" a="1"/>
  <c r="M536" i="40" s="1"/>
  <c r="O553" i="40"/>
  <c r="N430" i="40"/>
  <c r="V23" i="42" s="1" a="1"/>
  <c r="V23" i="42" s="1"/>
  <c r="O322" i="40"/>
  <c r="AE40" i="18"/>
  <c r="K579" i="40"/>
  <c r="L579" i="40" s="1"/>
  <c r="AA19" i="42" s="1" a="1"/>
  <c r="AA19" i="42" s="1"/>
  <c r="AE23" i="34"/>
  <c r="M23" i="34" s="1"/>
  <c r="AF24" i="35"/>
  <c r="N24" i="35" s="1"/>
  <c r="AG24" i="14" s="1"/>
  <c r="K458" i="40"/>
  <c r="L458" i="40" s="1"/>
  <c r="U51" i="42" s="1" a="1"/>
  <c r="U51" i="42" s="1"/>
  <c r="M417" i="40" a="1"/>
  <c r="M417" i="40" s="1"/>
  <c r="M79" i="40" a="1"/>
  <c r="M79" i="40" s="1"/>
  <c r="O346" i="40"/>
  <c r="K444" i="40"/>
  <c r="L444" i="40" s="1"/>
  <c r="U37" i="42" s="1" a="1"/>
  <c r="U37" i="42" s="1"/>
  <c r="K417" i="40"/>
  <c r="L417" i="40" s="1"/>
  <c r="U10" i="42" s="1" a="1"/>
  <c r="U10" i="42" s="1"/>
  <c r="K418" i="40"/>
  <c r="L418" i="40" s="1"/>
  <c r="U11" i="42" s="1" a="1"/>
  <c r="U11" i="42" s="1"/>
  <c r="U50" i="42" a="1"/>
  <c r="U50" i="42" s="1"/>
  <c r="N457" i="40"/>
  <c r="V50" i="42" s="1" a="1"/>
  <c r="V50" i="42" s="1"/>
  <c r="E28" i="42" a="1"/>
  <c r="E28" i="42" s="1"/>
  <c r="N27" i="40"/>
  <c r="F28" i="42" s="1" a="1"/>
  <c r="F28" i="42" s="1"/>
  <c r="M456" i="40" a="1"/>
  <c r="M456" i="40" s="1"/>
  <c r="O456" i="40"/>
  <c r="M308" i="40" a="1"/>
  <c r="M308" i="40" s="1"/>
  <c r="O275" i="40"/>
  <c r="M153" i="40" a="1"/>
  <c r="M153" i="40" s="1"/>
  <c r="K614" i="40"/>
  <c r="L614" i="40" s="1"/>
  <c r="AA54" i="42" s="1" a="1"/>
  <c r="AA54" i="42" s="1"/>
  <c r="M611" i="40" a="1"/>
  <c r="M611" i="40" s="1"/>
  <c r="O299" i="40"/>
  <c r="AB29" i="34"/>
  <c r="O64" i="40"/>
  <c r="S27" i="35"/>
  <c r="R27" i="35" s="1"/>
  <c r="K22" i="40"/>
  <c r="L22" i="40" s="1"/>
  <c r="E23" i="42" s="1" a="1"/>
  <c r="E23" i="42" s="1"/>
  <c r="K182" i="40"/>
  <c r="L182" i="40" s="1"/>
  <c r="K30" i="42" s="1" a="1"/>
  <c r="K30" i="42" s="1"/>
  <c r="O69" i="40"/>
  <c r="M376" i="40" a="1"/>
  <c r="M376" i="40" s="1"/>
  <c r="M326" i="40" a="1"/>
  <c r="M326" i="40" s="1"/>
  <c r="K433" i="40"/>
  <c r="L433" i="40" s="1"/>
  <c r="U26" i="42" s="1" a="1"/>
  <c r="U26" i="42" s="1"/>
  <c r="O578" i="40"/>
  <c r="M433" i="40" a="1"/>
  <c r="M433" i="40" s="1"/>
  <c r="O433" i="40"/>
  <c r="U52" i="42" a="1"/>
  <c r="U52" i="42" s="1"/>
  <c r="N459" i="40"/>
  <c r="V52" i="42" s="1" a="1"/>
  <c r="V52" i="42" s="1"/>
  <c r="O418" i="40"/>
  <c r="M418" i="40" a="1"/>
  <c r="M418" i="40" s="1"/>
  <c r="M199" i="40" a="1"/>
  <c r="M199" i="40" s="1"/>
  <c r="K452" i="40"/>
  <c r="L452" i="40" s="1"/>
  <c r="U45" i="42" s="1" a="1"/>
  <c r="U45" i="42" s="1"/>
  <c r="O452" i="40"/>
  <c r="M452" i="40" a="1"/>
  <c r="M452" i="40" s="1"/>
  <c r="N17" i="40"/>
  <c r="F18" i="42" s="1" a="1"/>
  <c r="F18" i="42" s="1"/>
  <c r="K532" i="40"/>
  <c r="L532" i="40" s="1"/>
  <c r="Y23" i="42" s="1" a="1"/>
  <c r="Y23" i="42" s="1"/>
  <c r="K152" i="40"/>
  <c r="L152" i="40" s="1"/>
  <c r="I51" i="42" s="1" a="1"/>
  <c r="I51" i="42" s="1"/>
  <c r="K215" i="40"/>
  <c r="L215" i="40" s="1"/>
  <c r="M12" i="42" s="1" a="1"/>
  <c r="M12" i="42" s="1"/>
  <c r="K414" i="40"/>
  <c r="L414" i="40" s="1"/>
  <c r="U7" i="42" s="1" a="1"/>
  <c r="U7" i="42" s="1"/>
  <c r="K419" i="40"/>
  <c r="L419" i="40" s="1"/>
  <c r="U12" i="42" s="1" a="1"/>
  <c r="U12" i="42" s="1"/>
  <c r="O232" i="40"/>
  <c r="M141" i="40" a="1"/>
  <c r="M141" i="40" s="1"/>
  <c r="AE8" i="35"/>
  <c r="K546" i="40"/>
  <c r="L546" i="40" s="1"/>
  <c r="Y37" i="42" s="1" a="1"/>
  <c r="Y37" i="42" s="1"/>
  <c r="K121" i="40"/>
  <c r="L121" i="40" s="1"/>
  <c r="I20" i="42" s="1" a="1"/>
  <c r="I20" i="42" s="1"/>
  <c r="N28" i="40"/>
  <c r="F29" i="42" s="1" a="1"/>
  <c r="F29" i="42" s="1"/>
  <c r="K454" i="40"/>
  <c r="L454" i="40" s="1"/>
  <c r="U47" i="42" s="1" a="1"/>
  <c r="U47" i="42" s="1"/>
  <c r="N45" i="40"/>
  <c r="F46" i="42" s="1" a="1"/>
  <c r="F46" i="42" s="1"/>
  <c r="K460" i="40"/>
  <c r="L460" i="40" s="1"/>
  <c r="U53" i="42" s="1" a="1"/>
  <c r="U53" i="42" s="1"/>
  <c r="K450" i="40"/>
  <c r="L450" i="40" s="1"/>
  <c r="U43" i="42" s="1" a="1"/>
  <c r="U43" i="42" s="1"/>
  <c r="M298" i="40" a="1"/>
  <c r="M298" i="40" s="1"/>
  <c r="L3" i="34"/>
  <c r="AC3" i="14" s="1"/>
  <c r="K44" i="40"/>
  <c r="L44" i="40" s="1"/>
  <c r="E45" i="42" s="1" a="1"/>
  <c r="E45" i="42" s="1"/>
  <c r="K7" i="40"/>
  <c r="L7" i="40" s="1"/>
  <c r="E8" i="42" s="1" a="1"/>
  <c r="E8" i="42" s="1"/>
  <c r="N21" i="40"/>
  <c r="F22" i="42" s="1" a="1"/>
  <c r="F22" i="42" s="1"/>
  <c r="O436" i="40"/>
  <c r="M436" i="40" a="1"/>
  <c r="M436" i="40" s="1"/>
  <c r="M437" i="40" a="1"/>
  <c r="M437" i="40" s="1"/>
  <c r="O437" i="40"/>
  <c r="M460" i="40" a="1"/>
  <c r="M460" i="40" s="1"/>
  <c r="O460" i="40"/>
  <c r="K8" i="40"/>
  <c r="L8" i="40" s="1"/>
  <c r="E9" i="42" s="1" a="1"/>
  <c r="E9" i="42" s="1"/>
  <c r="M458" i="40" a="1"/>
  <c r="M458" i="40" s="1"/>
  <c r="O458" i="40"/>
  <c r="M328" i="40" a="1"/>
  <c r="M328" i="40" s="1"/>
  <c r="K497" i="40"/>
  <c r="L497" i="40" s="1"/>
  <c r="W39" i="42" s="1" a="1"/>
  <c r="W39" i="42" s="1"/>
  <c r="K328" i="40"/>
  <c r="L328" i="40" s="1"/>
  <c r="Q23" i="42" s="1" a="1"/>
  <c r="Q23" i="42" s="1"/>
  <c r="K397" i="40"/>
  <c r="L397" i="40" s="1"/>
  <c r="S41" i="42" s="1" a="1"/>
  <c r="S41" i="42" s="1"/>
  <c r="M8" i="40" a="1"/>
  <c r="M8" i="40" s="1"/>
  <c r="O8" i="40"/>
  <c r="O419" i="40"/>
  <c r="M419" i="40" a="1"/>
  <c r="M419" i="40" s="1"/>
  <c r="M7" i="40" a="1"/>
  <c r="M7" i="40" s="1"/>
  <c r="O7" i="40"/>
  <c r="K443" i="40"/>
  <c r="L443" i="40" s="1"/>
  <c r="U36" i="42" s="1" a="1"/>
  <c r="U36" i="42" s="1"/>
  <c r="K453" i="40"/>
  <c r="L453" i="40" s="1"/>
  <c r="U46" i="42" s="1" a="1"/>
  <c r="U46" i="42" s="1"/>
  <c r="O542" i="40"/>
  <c r="K300" i="40"/>
  <c r="L300" i="40" s="1"/>
  <c r="O46" i="42" s="1" a="1"/>
  <c r="O46" i="42" s="1"/>
  <c r="M443" i="40" a="1"/>
  <c r="M443" i="40" s="1"/>
  <c r="O443" i="40"/>
  <c r="M453" i="40" a="1"/>
  <c r="M453" i="40" s="1"/>
  <c r="O453" i="40"/>
  <c r="E10" i="42" a="1"/>
  <c r="E10" i="42" s="1"/>
  <c r="N9" i="40"/>
  <c r="F10" i="42" s="1" a="1"/>
  <c r="F10" i="42" s="1"/>
  <c r="N43" i="40"/>
  <c r="F44" i="42" s="1" a="1"/>
  <c r="F44" i="42" s="1"/>
  <c r="M22" i="40" a="1"/>
  <c r="M22" i="40" s="1"/>
  <c r="O22" i="40"/>
  <c r="M450" i="40" a="1"/>
  <c r="M450" i="40" s="1"/>
  <c r="O450" i="40"/>
  <c r="O454" i="40"/>
  <c r="M454" i="40" a="1"/>
  <c r="M454" i="40" s="1"/>
  <c r="K586" i="40"/>
  <c r="L586" i="40" s="1"/>
  <c r="AA26" i="42" s="1" a="1"/>
  <c r="AA26" i="42" s="1"/>
  <c r="O333" i="40"/>
  <c r="O330" i="40"/>
  <c r="O508" i="40"/>
  <c r="M65" i="40" a="1"/>
  <c r="M65" i="40" s="1"/>
  <c r="O127" i="40"/>
  <c r="O242" i="40"/>
  <c r="K285" i="40"/>
  <c r="L285" i="40" s="1"/>
  <c r="O31" i="42" s="1" a="1"/>
  <c r="O31" i="42" s="1"/>
  <c r="K183" i="40"/>
  <c r="L183" i="40" s="1"/>
  <c r="K31" i="42" s="1" a="1"/>
  <c r="K31" i="42" s="1"/>
  <c r="K5" i="40"/>
  <c r="L5" i="40" s="1"/>
  <c r="E6" i="42" s="1" a="1"/>
  <c r="E6" i="42" s="1"/>
  <c r="K24" i="40"/>
  <c r="L24" i="40" s="1"/>
  <c r="E25" i="42" s="1" a="1"/>
  <c r="E25" i="42" s="1"/>
  <c r="M414" i="40" a="1"/>
  <c r="M414" i="40" s="1"/>
  <c r="O414" i="40"/>
  <c r="K442" i="40"/>
  <c r="L442" i="40" s="1"/>
  <c r="U35" i="42" s="1" a="1"/>
  <c r="U35" i="42" s="1"/>
  <c r="K425" i="40"/>
  <c r="L425" i="40" s="1"/>
  <c r="U18" i="42" s="1" a="1"/>
  <c r="U18" i="42" s="1"/>
  <c r="O442" i="40"/>
  <c r="M442" i="40" a="1"/>
  <c r="M442" i="40" s="1"/>
  <c r="M497" i="40" a="1"/>
  <c r="M497" i="40" s="1"/>
  <c r="M272" i="40" a="1"/>
  <c r="M272" i="40" s="1"/>
  <c r="M479" i="40" a="1"/>
  <c r="M479" i="40" s="1"/>
  <c r="O145" i="40"/>
  <c r="K25" i="40"/>
  <c r="L25" i="40" s="1"/>
  <c r="E26" i="42" s="1" a="1"/>
  <c r="E26" i="42" s="1"/>
  <c r="M425" i="40" a="1"/>
  <c r="M425" i="40" s="1"/>
  <c r="O425" i="40"/>
  <c r="K51" i="40"/>
  <c r="L51" i="40" s="1"/>
  <c r="E52" i="42" s="1" a="1"/>
  <c r="E52" i="42" s="1"/>
  <c r="O51" i="40"/>
  <c r="M51" i="40" a="1"/>
  <c r="M51" i="40" s="1"/>
  <c r="K179" i="40"/>
  <c r="L179" i="40" s="1"/>
  <c r="K27" i="42" s="1" a="1"/>
  <c r="K27" i="42" s="1"/>
  <c r="K446" i="40"/>
  <c r="L446" i="40" s="1"/>
  <c r="U39" i="42" s="1" a="1"/>
  <c r="U39" i="42" s="1"/>
  <c r="O444" i="40"/>
  <c r="M444" i="40" a="1"/>
  <c r="M444" i="40" s="1"/>
  <c r="O422" i="40"/>
  <c r="M422" i="40" a="1"/>
  <c r="M422" i="40" s="1"/>
  <c r="K448" i="40"/>
  <c r="L448" i="40" s="1"/>
  <c r="U41" i="42" s="1" a="1"/>
  <c r="U41" i="42" s="1"/>
  <c r="K231" i="40"/>
  <c r="L231" i="40" s="1"/>
  <c r="M28" i="42" s="1" a="1"/>
  <c r="M28" i="42" s="1"/>
  <c r="O446" i="40"/>
  <c r="M446" i="40" a="1"/>
  <c r="M446" i="40" s="1"/>
  <c r="K436" i="40"/>
  <c r="L436" i="40" s="1"/>
  <c r="U29" i="42" s="1" a="1"/>
  <c r="U29" i="42" s="1"/>
  <c r="K437" i="40"/>
  <c r="L437" i="40" s="1"/>
  <c r="U30" i="42" s="1" a="1"/>
  <c r="U30" i="42" s="1"/>
  <c r="O448" i="40"/>
  <c r="M448" i="40" a="1"/>
  <c r="M448" i="40" s="1"/>
  <c r="M503" i="40" a="1"/>
  <c r="M503" i="40" s="1"/>
  <c r="M44" i="40" a="1"/>
  <c r="M44" i="40" s="1"/>
  <c r="O44" i="40"/>
  <c r="AB34" i="35"/>
  <c r="M34" i="35" s="1"/>
  <c r="M309" i="40" a="1"/>
  <c r="M309" i="40" s="1"/>
  <c r="O261" i="40"/>
  <c r="M527" i="40" a="1"/>
  <c r="M527" i="40" s="1"/>
  <c r="M403" i="40" a="1"/>
  <c r="M403" i="40" s="1"/>
  <c r="K19" i="35"/>
  <c r="M235" i="40" a="1"/>
  <c r="M235" i="40" s="1"/>
  <c r="M410" i="40" a="1"/>
  <c r="M410" i="40" s="1"/>
  <c r="M515" i="40" a="1"/>
  <c r="M515" i="40" s="1"/>
  <c r="O146" i="40"/>
  <c r="O295" i="40"/>
  <c r="N26" i="40"/>
  <c r="F27" i="42" s="1" a="1"/>
  <c r="F27" i="42" s="1"/>
  <c r="K308" i="40"/>
  <c r="L308" i="40" s="1"/>
  <c r="O54" i="42" s="1" a="1"/>
  <c r="O54" i="42" s="1"/>
  <c r="K242" i="40"/>
  <c r="L242" i="40" s="1"/>
  <c r="M39" i="42" s="1" a="1"/>
  <c r="M39" i="42" s="1"/>
  <c r="K3" i="40"/>
  <c r="L3" i="40" s="1"/>
  <c r="E4" i="42" s="1" a="1"/>
  <c r="E4" i="42" s="1"/>
  <c r="K237" i="40"/>
  <c r="L237" i="40" s="1"/>
  <c r="M34" i="42" s="1" a="1"/>
  <c r="M34" i="42" s="1"/>
  <c r="M588" i="40" a="1"/>
  <c r="M588" i="40" s="1"/>
  <c r="O253" i="40"/>
  <c r="K42" i="40"/>
  <c r="L42" i="40" s="1"/>
  <c r="E43" i="42" s="1" a="1"/>
  <c r="E43" i="42" s="1"/>
  <c r="M3" i="40" a="1"/>
  <c r="M3" i="40" s="1"/>
  <c r="O3" i="40"/>
  <c r="M42" i="40" a="1"/>
  <c r="M42" i="40" s="1"/>
  <c r="O42" i="40"/>
  <c r="K23" i="40"/>
  <c r="L23" i="40" s="1"/>
  <c r="E24" i="42" s="1" a="1"/>
  <c r="E24" i="42" s="1"/>
  <c r="O23" i="40"/>
  <c r="M23" i="40" a="1"/>
  <c r="M23" i="40" s="1"/>
  <c r="K398" i="40"/>
  <c r="L398" i="40" s="1"/>
  <c r="S42" i="42" s="1" a="1"/>
  <c r="S42" i="42" s="1"/>
  <c r="K502" i="40"/>
  <c r="L502" i="40" s="1"/>
  <c r="W44" i="42" s="1" a="1"/>
  <c r="W44" i="42" s="1"/>
  <c r="M41" i="40" a="1"/>
  <c r="M41" i="40" s="1"/>
  <c r="O41" i="40"/>
  <c r="K283" i="40"/>
  <c r="L283" i="40" s="1"/>
  <c r="O29" i="42" s="1" a="1"/>
  <c r="O29" i="42" s="1"/>
  <c r="O250" i="40"/>
  <c r="K272" i="40"/>
  <c r="L272" i="40" s="1"/>
  <c r="O18" i="42" s="1" a="1"/>
  <c r="O18" i="42" s="1"/>
  <c r="M596" i="40" a="1"/>
  <c r="M596" i="40" s="1"/>
  <c r="K109" i="40"/>
  <c r="L109" i="40" s="1"/>
  <c r="I8" i="42" s="1" a="1"/>
  <c r="I8" i="42" s="1"/>
  <c r="O5" i="40"/>
  <c r="M5" i="40" a="1"/>
  <c r="M5" i="40" s="1"/>
  <c r="K503" i="40"/>
  <c r="L503" i="40" s="1"/>
  <c r="W45" i="42" s="1" a="1"/>
  <c r="W45" i="42" s="1"/>
  <c r="K244" i="40"/>
  <c r="L244" i="40" s="1"/>
  <c r="M41" i="42" s="1" a="1"/>
  <c r="M41" i="42" s="1"/>
  <c r="K127" i="40"/>
  <c r="L127" i="40" s="1"/>
  <c r="I26" i="42" s="1" a="1"/>
  <c r="I26" i="42" s="1"/>
  <c r="K387" i="40"/>
  <c r="L387" i="40" s="1"/>
  <c r="S31" i="42" s="1" a="1"/>
  <c r="S31" i="42" s="1"/>
  <c r="O25" i="40"/>
  <c r="M25" i="40" a="1"/>
  <c r="M25" i="40" s="1"/>
  <c r="M24" i="40" a="1"/>
  <c r="M24" i="40" s="1"/>
  <c r="O24" i="40"/>
  <c r="M221" i="40" a="1"/>
  <c r="M221" i="40" s="1"/>
  <c r="O74" i="40"/>
  <c r="M505" i="40" a="1"/>
  <c r="M505" i="40" s="1"/>
  <c r="O147" i="40"/>
  <c r="O550" i="40"/>
  <c r="K362" i="40"/>
  <c r="L362" i="40" s="1"/>
  <c r="S6" i="42" s="1" a="1"/>
  <c r="S6" i="42" s="1"/>
  <c r="M161" i="40" a="1"/>
  <c r="M161" i="40" s="1"/>
  <c r="M270" i="40" a="1"/>
  <c r="M270" i="40" s="1"/>
  <c r="K130" i="40"/>
  <c r="L130" i="40" s="1"/>
  <c r="I29" i="42" s="1" a="1"/>
  <c r="I29" i="42" s="1"/>
  <c r="K511" i="40"/>
  <c r="L511" i="40" s="1"/>
  <c r="W53" i="42" s="1" a="1"/>
  <c r="W53" i="42" s="1"/>
  <c r="K537" i="40"/>
  <c r="L537" i="40" s="1"/>
  <c r="Y28" i="42" s="1" a="1"/>
  <c r="Y28" i="42" s="1"/>
  <c r="K10" i="35"/>
  <c r="L10" i="35"/>
  <c r="O286" i="40"/>
  <c r="O89" i="40"/>
  <c r="O190" i="40"/>
  <c r="O604" i="40"/>
  <c r="O107" i="40"/>
  <c r="K307" i="40"/>
  <c r="L307" i="40" s="1"/>
  <c r="O53" i="42" s="1" a="1"/>
  <c r="O53" i="42" s="1"/>
  <c r="O135" i="40"/>
  <c r="K363" i="40"/>
  <c r="L363" i="40" s="1"/>
  <c r="S7" i="42" s="1" a="1"/>
  <c r="S7" i="42" s="1"/>
  <c r="K596" i="40"/>
  <c r="L596" i="40" s="1"/>
  <c r="AA36" i="42" s="1" a="1"/>
  <c r="AA36" i="42" s="1"/>
  <c r="K525" i="40"/>
  <c r="L525" i="40" s="1"/>
  <c r="Y16" i="42" s="1" a="1"/>
  <c r="Y16" i="42" s="1"/>
  <c r="K190" i="40"/>
  <c r="L190" i="40" s="1"/>
  <c r="K38" i="42" s="1" a="1"/>
  <c r="K38" i="42" s="1"/>
  <c r="K607" i="40"/>
  <c r="L607" i="40" s="1"/>
  <c r="AA47" i="42" s="1" a="1"/>
  <c r="AA47" i="42" s="1"/>
  <c r="K97" i="40"/>
  <c r="L97" i="40" s="1"/>
  <c r="G47" i="42" s="1" a="1"/>
  <c r="G47" i="42" s="1"/>
  <c r="K261" i="40"/>
  <c r="L261" i="40" s="1"/>
  <c r="O7" i="42" s="1" a="1"/>
  <c r="O7" i="42" s="1"/>
  <c r="K70" i="40"/>
  <c r="L70" i="40" s="1"/>
  <c r="G20" i="42" s="1" a="1"/>
  <c r="G20" i="42" s="1"/>
  <c r="K370" i="40"/>
  <c r="L370" i="40" s="1"/>
  <c r="S14" i="42" s="1" a="1"/>
  <c r="S14" i="42" s="1"/>
  <c r="K591" i="40"/>
  <c r="L591" i="40" s="1"/>
  <c r="AA31" i="42" s="1" a="1"/>
  <c r="AA31" i="42" s="1"/>
  <c r="K560" i="40"/>
  <c r="L560" i="40" s="1"/>
  <c r="Y51" i="42" s="1" a="1"/>
  <c r="Y51" i="42" s="1"/>
  <c r="K298" i="40"/>
  <c r="L298" i="40" s="1"/>
  <c r="O44" i="42" s="1" a="1"/>
  <c r="O44" i="42" s="1"/>
  <c r="K548" i="40"/>
  <c r="L548" i="40" s="1"/>
  <c r="Y39" i="42" s="1" a="1"/>
  <c r="Y39" i="42" s="1"/>
  <c r="K211" i="40"/>
  <c r="L211" i="40" s="1"/>
  <c r="M8" i="42" s="1" a="1"/>
  <c r="M8" i="42" s="1"/>
  <c r="K482" i="40"/>
  <c r="L482" i="40" s="1"/>
  <c r="W24" i="42" s="1" a="1"/>
  <c r="W24" i="42" s="1"/>
  <c r="O58" i="40"/>
  <c r="M170" i="40" a="1"/>
  <c r="M170" i="40" s="1"/>
  <c r="K371" i="40"/>
  <c r="L371" i="40" s="1"/>
  <c r="S15" i="42" s="1" a="1"/>
  <c r="S15" i="42" s="1"/>
  <c r="K365" i="40"/>
  <c r="L365" i="40" s="1"/>
  <c r="S9" i="42" s="1" a="1"/>
  <c r="S9" i="42" s="1"/>
  <c r="K515" i="40"/>
  <c r="L515" i="40" s="1"/>
  <c r="Y6" i="42" s="1" a="1"/>
  <c r="Y6" i="42" s="1"/>
  <c r="K375" i="40"/>
  <c r="L375" i="40" s="1"/>
  <c r="S19" i="42" s="1" a="1"/>
  <c r="S19" i="42" s="1"/>
  <c r="K301" i="40"/>
  <c r="L301" i="40" s="1"/>
  <c r="O47" i="42" s="1" a="1"/>
  <c r="O47" i="42" s="1"/>
  <c r="K359" i="40"/>
  <c r="L359" i="40" s="1"/>
  <c r="Q54" i="42" s="1" a="1"/>
  <c r="Q54" i="42" s="1"/>
  <c r="K354" i="40"/>
  <c r="L354" i="40" s="1"/>
  <c r="Q49" i="42" s="1" a="1"/>
  <c r="Q49" i="42" s="1"/>
  <c r="K567" i="40"/>
  <c r="L567" i="40" s="1"/>
  <c r="AA7" i="42" s="1" a="1"/>
  <c r="AA7" i="42" s="1"/>
  <c r="K338" i="40"/>
  <c r="L338" i="40" s="1"/>
  <c r="Q33" i="42" s="1" a="1"/>
  <c r="Q33" i="42" s="1"/>
  <c r="AA12" i="35"/>
  <c r="L12" i="35" s="1"/>
  <c r="M560" i="40" a="1"/>
  <c r="M560" i="40" s="1"/>
  <c r="K394" i="40"/>
  <c r="L394" i="40" s="1"/>
  <c r="S38" i="42" s="1" a="1"/>
  <c r="S38" i="42" s="1"/>
  <c r="O39" i="35"/>
  <c r="K277" i="40"/>
  <c r="L277" i="40" s="1"/>
  <c r="O23" i="42" s="1" a="1"/>
  <c r="O23" i="42" s="1"/>
  <c r="M585" i="40" a="1"/>
  <c r="M585" i="40" s="1"/>
  <c r="K260" i="40"/>
  <c r="L260" i="40" s="1"/>
  <c r="O6" i="42" s="1" a="1"/>
  <c r="O6" i="42" s="1"/>
  <c r="K329" i="40"/>
  <c r="L329" i="40" s="1"/>
  <c r="Q24" i="42" s="1" a="1"/>
  <c r="Q24" i="42" s="1"/>
  <c r="O71" i="40"/>
  <c r="O354" i="40"/>
  <c r="K572" i="40"/>
  <c r="L572" i="40" s="1"/>
  <c r="AA12" i="42" s="1" a="1"/>
  <c r="AA12" i="42" s="1"/>
  <c r="O501" i="40"/>
  <c r="K180" i="40"/>
  <c r="L180" i="40" s="1"/>
  <c r="K28" i="42" s="1" a="1"/>
  <c r="K28" i="42" s="1"/>
  <c r="K570" i="40"/>
  <c r="L570" i="40" s="1"/>
  <c r="AA10" i="42" s="1" a="1"/>
  <c r="AA10" i="42" s="1"/>
  <c r="M580" i="40" a="1"/>
  <c r="M580" i="40" s="1"/>
  <c r="M510" i="40" a="1"/>
  <c r="M510" i="40" s="1"/>
  <c r="K111" i="40"/>
  <c r="L111" i="40" s="1"/>
  <c r="I10" i="42" s="1" a="1"/>
  <c r="I10" i="42" s="1"/>
  <c r="M148" i="40" a="1"/>
  <c r="M148" i="40" s="1"/>
  <c r="K224" i="40"/>
  <c r="L224" i="40" s="1"/>
  <c r="M21" i="42" s="1" a="1"/>
  <c r="M21" i="42" s="1"/>
  <c r="O337" i="40"/>
  <c r="O121" i="40"/>
  <c r="K505" i="40"/>
  <c r="L505" i="40" s="1"/>
  <c r="W47" i="42" s="1" a="1"/>
  <c r="W47" i="42" s="1"/>
  <c r="M602" i="40" a="1"/>
  <c r="M602" i="40" s="1"/>
  <c r="L53" i="35"/>
  <c r="AF53" i="35" s="1"/>
  <c r="N53" i="35" s="1"/>
  <c r="AG53" i="14" s="1"/>
  <c r="M385" i="40" a="1"/>
  <c r="M385" i="40" s="1"/>
  <c r="O524" i="40"/>
  <c r="O126" i="40"/>
  <c r="M340" i="40" a="1"/>
  <c r="M340" i="40" s="1"/>
  <c r="K551" i="40"/>
  <c r="L551" i="40" s="1"/>
  <c r="Y42" i="42" s="1" a="1"/>
  <c r="Y42" i="42" s="1"/>
  <c r="M373" i="40" a="1"/>
  <c r="M373" i="40" s="1"/>
  <c r="O379" i="40"/>
  <c r="N435" i="40"/>
  <c r="V28" i="42" s="1" a="1"/>
  <c r="V28" i="42" s="1"/>
  <c r="O151" i="40"/>
  <c r="K533" i="40"/>
  <c r="L533" i="40" s="1"/>
  <c r="Y24" i="42" s="1" a="1"/>
  <c r="Y24" i="42" s="1"/>
  <c r="K386" i="40"/>
  <c r="L386" i="40" s="1"/>
  <c r="S30" i="42" s="1" a="1"/>
  <c r="S30" i="42" s="1"/>
  <c r="AG50" i="35"/>
  <c r="AH50" i="35" s="1"/>
  <c r="AD50" i="14"/>
  <c r="K170" i="40"/>
  <c r="L170" i="40" s="1"/>
  <c r="K18" i="42" s="1" a="1"/>
  <c r="K18" i="42" s="1"/>
  <c r="K315" i="40"/>
  <c r="L315" i="40" s="1"/>
  <c r="Q10" i="42" s="1" a="1"/>
  <c r="Q10" i="42" s="1"/>
  <c r="K467" i="40"/>
  <c r="L467" i="40" s="1"/>
  <c r="W9" i="42" s="1" a="1"/>
  <c r="W9" i="42" s="1"/>
  <c r="K249" i="40"/>
  <c r="L249" i="40" s="1"/>
  <c r="M46" i="42" s="1" a="1"/>
  <c r="M46" i="42" s="1"/>
  <c r="M189" i="40" a="1"/>
  <c r="M189" i="40" s="1"/>
  <c r="O61" i="40"/>
  <c r="M319" i="40" a="1"/>
  <c r="M319" i="40" s="1"/>
  <c r="O260" i="40"/>
  <c r="K323" i="40"/>
  <c r="L323" i="40" s="1"/>
  <c r="Q18" i="42" s="1" a="1"/>
  <c r="Q18" i="42" s="1"/>
  <c r="K530" i="40"/>
  <c r="L530" i="40" s="1"/>
  <c r="Y21" i="42" s="1" a="1"/>
  <c r="Y21" i="42" s="1"/>
  <c r="K135" i="40"/>
  <c r="L135" i="40" s="1"/>
  <c r="I34" i="42" s="1" a="1"/>
  <c r="I34" i="42" s="1"/>
  <c r="AF50" i="35"/>
  <c r="N50" i="35" s="1"/>
  <c r="AG50" i="14" s="1"/>
  <c r="K86" i="40"/>
  <c r="L86" i="40" s="1"/>
  <c r="G36" i="42" s="1" a="1"/>
  <c r="G36" i="42" s="1"/>
  <c r="O129" i="40"/>
  <c r="K473" i="40"/>
  <c r="L473" i="40" s="1"/>
  <c r="W15" i="42" s="1" a="1"/>
  <c r="W15" i="42" s="1"/>
  <c r="K159" i="40"/>
  <c r="L159" i="40" s="1"/>
  <c r="K7" i="42" s="1" a="1"/>
  <c r="K7" i="42" s="1"/>
  <c r="O112" i="40"/>
  <c r="K385" i="40"/>
  <c r="L385" i="40" s="1"/>
  <c r="S29" i="42" s="1" a="1"/>
  <c r="S29" i="42" s="1"/>
  <c r="M198" i="40" a="1"/>
  <c r="M198" i="40" s="1"/>
  <c r="K60" i="40"/>
  <c r="L60" i="40" s="1"/>
  <c r="G10" i="42" s="1" a="1"/>
  <c r="G10" i="42" s="1"/>
  <c r="O522" i="40"/>
  <c r="K265" i="40"/>
  <c r="L265" i="40" s="1"/>
  <c r="O11" i="42" s="1" a="1"/>
  <c r="O11" i="42" s="1"/>
  <c r="K280" i="40"/>
  <c r="L280" i="40" s="1"/>
  <c r="O26" i="42" s="1" a="1"/>
  <c r="O26" i="42" s="1"/>
  <c r="K90" i="40"/>
  <c r="L90" i="40" s="1"/>
  <c r="G40" i="42" s="1" a="1"/>
  <c r="G40" i="42" s="1"/>
  <c r="K228" i="40"/>
  <c r="L228" i="40" s="1"/>
  <c r="M25" i="42" s="1" a="1"/>
  <c r="M25" i="42" s="1"/>
  <c r="K259" i="40"/>
  <c r="L259" i="40" s="1"/>
  <c r="O5" i="42" s="1" a="1"/>
  <c r="O5" i="42" s="1"/>
  <c r="K55" i="40"/>
  <c r="L55" i="40" s="1"/>
  <c r="G5" i="42" s="1" a="1"/>
  <c r="G5" i="42" s="1"/>
  <c r="K561" i="40"/>
  <c r="L561" i="40" s="1"/>
  <c r="Y52" i="42" s="1" a="1"/>
  <c r="Y52" i="42" s="1"/>
  <c r="K294" i="40"/>
  <c r="L294" i="40" s="1"/>
  <c r="O40" i="42" s="1" a="1"/>
  <c r="O40" i="42" s="1"/>
  <c r="K57" i="40"/>
  <c r="L57" i="40" s="1"/>
  <c r="G7" i="42" s="1" a="1"/>
  <c r="G7" i="42" s="1"/>
  <c r="AA28" i="35"/>
  <c r="L28" i="35" s="1"/>
  <c r="AF28" i="35" s="1"/>
  <c r="N28" i="35" s="1"/>
  <c r="AG28" i="14" s="1"/>
  <c r="K75" i="40"/>
  <c r="L75" i="40" s="1"/>
  <c r="G25" i="42" s="1" a="1"/>
  <c r="G25" i="42" s="1"/>
  <c r="K377" i="40"/>
  <c r="L377" i="40" s="1"/>
  <c r="S21" i="42" s="1" a="1"/>
  <c r="S21" i="42" s="1"/>
  <c r="K61" i="40"/>
  <c r="L61" i="40" s="1"/>
  <c r="G11" i="42" s="1" a="1"/>
  <c r="G11" i="42" s="1"/>
  <c r="M218" i="40" a="1"/>
  <c r="M218" i="40" s="1"/>
  <c r="K349" i="40"/>
  <c r="L349" i="40" s="1"/>
  <c r="Q44" i="42" s="1" a="1"/>
  <c r="Q44" i="42" s="1"/>
  <c r="K364" i="40"/>
  <c r="L364" i="40" s="1"/>
  <c r="S8" i="42" s="1" a="1"/>
  <c r="S8" i="42" s="1"/>
  <c r="K550" i="40"/>
  <c r="L550" i="40" s="1"/>
  <c r="Y41" i="42" s="1" a="1"/>
  <c r="Y41" i="42" s="1"/>
  <c r="K270" i="40"/>
  <c r="L270" i="40" s="1"/>
  <c r="O16" i="42" s="1" a="1"/>
  <c r="O16" i="42" s="1"/>
  <c r="K335" i="40"/>
  <c r="L335" i="40" s="1"/>
  <c r="Q30" i="42" s="1" a="1"/>
  <c r="Q30" i="42" s="1"/>
  <c r="K203" i="40"/>
  <c r="L203" i="40" s="1"/>
  <c r="K51" i="42" s="1" a="1"/>
  <c r="K51" i="42" s="1"/>
  <c r="K103" i="40"/>
  <c r="L103" i="40" s="1"/>
  <c r="G53" i="42" s="1" a="1"/>
  <c r="G53" i="42" s="1"/>
  <c r="AA32" i="35"/>
  <c r="L32" i="35" s="1"/>
  <c r="AF32" i="35" s="1"/>
  <c r="N32" i="35" s="1"/>
  <c r="AG32" i="14" s="1"/>
  <c r="K79" i="40"/>
  <c r="L79" i="40" s="1"/>
  <c r="G29" i="42" s="1" a="1"/>
  <c r="G29" i="42" s="1"/>
  <c r="K379" i="40"/>
  <c r="L379" i="40" s="1"/>
  <c r="S23" i="42" s="1" a="1"/>
  <c r="S23" i="42" s="1"/>
  <c r="K558" i="40"/>
  <c r="L558" i="40" s="1"/>
  <c r="Y49" i="42" s="1" a="1"/>
  <c r="Y49" i="42" s="1"/>
  <c r="M563" i="40" a="1"/>
  <c r="M563" i="40" s="1"/>
  <c r="O246" i="40"/>
  <c r="K475" i="40"/>
  <c r="L475" i="40" s="1"/>
  <c r="W17" i="42" s="1" a="1"/>
  <c r="W17" i="42" s="1"/>
  <c r="K595" i="40"/>
  <c r="L595" i="40" s="1"/>
  <c r="AA35" i="42" s="1" a="1"/>
  <c r="AA35" i="42" s="1"/>
  <c r="K102" i="40"/>
  <c r="L102" i="40" s="1"/>
  <c r="G52" i="42" s="1" a="1"/>
  <c r="G52" i="42" s="1"/>
  <c r="K104" i="40"/>
  <c r="L104" i="40" s="1"/>
  <c r="G54" i="42" s="1" a="1"/>
  <c r="G54" i="42" s="1"/>
  <c r="M226" i="40" a="1"/>
  <c r="M226" i="40" s="1"/>
  <c r="K374" i="40"/>
  <c r="L374" i="40" s="1"/>
  <c r="S18" i="42" s="1" a="1"/>
  <c r="S18" i="42" s="1"/>
  <c r="O383" i="40"/>
  <c r="M603" i="40" a="1"/>
  <c r="M603" i="40" s="1"/>
  <c r="O559" i="40"/>
  <c r="M608" i="40" a="1"/>
  <c r="M608" i="40" s="1"/>
  <c r="M315" i="40" a="1"/>
  <c r="M315" i="40" s="1"/>
  <c r="AA11" i="35"/>
  <c r="K11" i="35" s="1"/>
  <c r="K575" i="40"/>
  <c r="L575" i="40" s="1"/>
  <c r="AA15" i="42" s="1" a="1"/>
  <c r="AA15" i="42" s="1"/>
  <c r="K372" i="40"/>
  <c r="L372" i="40" s="1"/>
  <c r="S16" i="42" s="1" a="1"/>
  <c r="S16" i="42" s="1"/>
  <c r="O83" i="40"/>
  <c r="K466" i="40"/>
  <c r="L466" i="40" s="1"/>
  <c r="W8" i="42" s="1" a="1"/>
  <c r="W8" i="42" s="1"/>
  <c r="K172" i="40"/>
  <c r="L172" i="40" s="1"/>
  <c r="K20" i="42" s="1" a="1"/>
  <c r="K20" i="42" s="1"/>
  <c r="K464" i="40"/>
  <c r="L464" i="40" s="1"/>
  <c r="W6" i="42" s="1" a="1"/>
  <c r="W6" i="42" s="1"/>
  <c r="AI41" i="35"/>
  <c r="K290" i="40"/>
  <c r="L290" i="40" s="1"/>
  <c r="O36" i="42" s="1" a="1"/>
  <c r="O36" i="42" s="1"/>
  <c r="K69" i="40"/>
  <c r="L69" i="40" s="1"/>
  <c r="G19" i="42" s="1" a="1"/>
  <c r="G19" i="42" s="1"/>
  <c r="O546" i="40"/>
  <c r="O348" i="40"/>
  <c r="K403" i="40"/>
  <c r="L403" i="40" s="1"/>
  <c r="S47" i="42" s="1" a="1"/>
  <c r="S47" i="42" s="1"/>
  <c r="K337" i="40"/>
  <c r="L337" i="40" s="1"/>
  <c r="Q32" i="42" s="1" a="1"/>
  <c r="Q32" i="42" s="1"/>
  <c r="O99" i="40"/>
  <c r="K119" i="40"/>
  <c r="L119" i="40" s="1"/>
  <c r="I18" i="42" s="1" a="1"/>
  <c r="I18" i="42" s="1"/>
  <c r="K539" i="40"/>
  <c r="L539" i="40" s="1"/>
  <c r="Y30" i="42" s="1" a="1"/>
  <c r="Y30" i="42" s="1"/>
  <c r="K470" i="40"/>
  <c r="L470" i="40" s="1"/>
  <c r="W12" i="42" s="1" a="1"/>
  <c r="W12" i="42" s="1"/>
  <c r="K99" i="40"/>
  <c r="L99" i="40" s="1"/>
  <c r="G49" i="42" s="1" a="1"/>
  <c r="G49" i="42" s="1"/>
  <c r="K246" i="40"/>
  <c r="L246" i="40" s="1"/>
  <c r="M43" i="42" s="1" a="1"/>
  <c r="M43" i="42" s="1"/>
  <c r="K146" i="40"/>
  <c r="L146" i="40" s="1"/>
  <c r="I45" i="42" s="1" a="1"/>
  <c r="I45" i="42" s="1"/>
  <c r="K395" i="40"/>
  <c r="L395" i="40" s="1"/>
  <c r="S39" i="42" s="1" a="1"/>
  <c r="S39" i="42" s="1"/>
  <c r="AB12" i="35"/>
  <c r="M12" i="35" s="1"/>
  <c r="AE18" i="18"/>
  <c r="K477" i="40"/>
  <c r="L477" i="40" s="1"/>
  <c r="W19" i="42" s="1" a="1"/>
  <c r="W19" i="42" s="1"/>
  <c r="O325" i="40"/>
  <c r="K72" i="40"/>
  <c r="L72" i="40" s="1"/>
  <c r="G22" i="42" s="1" a="1"/>
  <c r="G22" i="42" s="1"/>
  <c r="K163" i="40"/>
  <c r="L163" i="40" s="1"/>
  <c r="K11" i="42" s="1" a="1"/>
  <c r="K11" i="42" s="1"/>
  <c r="K344" i="40"/>
  <c r="L344" i="40" s="1"/>
  <c r="Q39" i="42" s="1" a="1"/>
  <c r="Q39" i="42" s="1"/>
  <c r="K167" i="40"/>
  <c r="L167" i="40" s="1"/>
  <c r="K15" i="42" s="1" a="1"/>
  <c r="K15" i="42" s="1"/>
  <c r="M349" i="40" a="1"/>
  <c r="M349" i="40" s="1"/>
  <c r="M117" i="40" a="1"/>
  <c r="M117" i="40" s="1"/>
  <c r="K402" i="40"/>
  <c r="L402" i="40" s="1"/>
  <c r="S46" i="42" s="1" a="1"/>
  <c r="S46" i="42" s="1"/>
  <c r="O77" i="40"/>
  <c r="K314" i="40"/>
  <c r="L314" i="40" s="1"/>
  <c r="Q9" i="42" s="1" a="1"/>
  <c r="Q9" i="42" s="1"/>
  <c r="K117" i="40"/>
  <c r="L117" i="40" s="1"/>
  <c r="I16" i="42" s="1" a="1"/>
  <c r="I16" i="42" s="1"/>
  <c r="K478" i="40"/>
  <c r="L478" i="40" s="1"/>
  <c r="W20" i="42" s="1" a="1"/>
  <c r="W20" i="42" s="1"/>
  <c r="K373" i="40"/>
  <c r="L373" i="40" s="1"/>
  <c r="S17" i="42" s="1" a="1"/>
  <c r="S17" i="42" s="1"/>
  <c r="M321" i="40" a="1"/>
  <c r="M321" i="40" s="1"/>
  <c r="M545" i="40" a="1"/>
  <c r="M545" i="40" s="1"/>
  <c r="K326" i="40"/>
  <c r="L326" i="40" s="1"/>
  <c r="Q21" i="42" s="1" a="1"/>
  <c r="Q21" i="42" s="1"/>
  <c r="K339" i="40"/>
  <c r="L339" i="40" s="1"/>
  <c r="Q34" i="42" s="1" a="1"/>
  <c r="Q34" i="42" s="1"/>
  <c r="K176" i="40"/>
  <c r="L176" i="40" s="1"/>
  <c r="K24" i="42" s="1" a="1"/>
  <c r="K24" i="42" s="1"/>
  <c r="O344" i="40"/>
  <c r="K141" i="40"/>
  <c r="L141" i="40" s="1"/>
  <c r="I40" i="42" s="1" a="1"/>
  <c r="I40" i="42" s="1"/>
  <c r="K199" i="40"/>
  <c r="L199" i="40" s="1"/>
  <c r="K47" i="42" s="1" a="1"/>
  <c r="K47" i="42" s="1"/>
  <c r="O144" i="40"/>
  <c r="K501" i="40"/>
  <c r="L501" i="40" s="1"/>
  <c r="W43" i="42" s="1" a="1"/>
  <c r="W43" i="42" s="1"/>
  <c r="O511" i="40"/>
  <c r="K589" i="40"/>
  <c r="L589" i="40" s="1"/>
  <c r="AA29" i="42" s="1" a="1"/>
  <c r="AA29" i="42" s="1"/>
  <c r="N440" i="40"/>
  <c r="V33" i="42" s="1" a="1"/>
  <c r="V33" i="42" s="1"/>
  <c r="K293" i="40"/>
  <c r="L293" i="40" s="1"/>
  <c r="O39" i="42" s="1" a="1"/>
  <c r="O39" i="42" s="1"/>
  <c r="AB11" i="35"/>
  <c r="M11" i="35" s="1"/>
  <c r="K318" i="40"/>
  <c r="L318" i="40" s="1"/>
  <c r="Q13" i="42" s="1" a="1"/>
  <c r="Q13" i="42" s="1"/>
  <c r="K128" i="40"/>
  <c r="L128" i="40" s="1"/>
  <c r="I27" i="42" s="1" a="1"/>
  <c r="I27" i="42" s="1"/>
  <c r="K205" i="40"/>
  <c r="L205" i="40" s="1"/>
  <c r="K53" i="42" s="1" a="1"/>
  <c r="K53" i="42" s="1"/>
  <c r="K218" i="40"/>
  <c r="L218" i="40" s="1"/>
  <c r="M15" i="42" s="1" a="1"/>
  <c r="M15" i="42" s="1"/>
  <c r="K578" i="40"/>
  <c r="L578" i="40" s="1"/>
  <c r="AA18" i="42" s="1" a="1"/>
  <c r="AA18" i="42" s="1"/>
  <c r="O318" i="40"/>
  <c r="AA52" i="35"/>
  <c r="K52" i="35" s="1"/>
  <c r="K107" i="40"/>
  <c r="L107" i="40" s="1"/>
  <c r="I6" i="42" s="1" a="1"/>
  <c r="I6" i="42" s="1"/>
  <c r="M264" i="40" a="1"/>
  <c r="M264" i="40" s="1"/>
  <c r="M91" i="40" a="1"/>
  <c r="M91" i="40" s="1"/>
  <c r="O371" i="40"/>
  <c r="K129" i="40"/>
  <c r="L129" i="40" s="1"/>
  <c r="I28" i="42" s="1" a="1"/>
  <c r="I28" i="42" s="1"/>
  <c r="M165" i="40" a="1"/>
  <c r="M165" i="40" s="1"/>
  <c r="K564" i="40"/>
  <c r="L564" i="40" s="1"/>
  <c r="AA4" i="42" s="1" a="1"/>
  <c r="AA4" i="42" s="1"/>
  <c r="K122" i="40"/>
  <c r="L122" i="40" s="1"/>
  <c r="I21" i="42" s="1" a="1"/>
  <c r="I21" i="42" s="1"/>
  <c r="O567" i="40"/>
  <c r="M203" i="40" a="1"/>
  <c r="M203" i="40" s="1"/>
  <c r="K336" i="40"/>
  <c r="L336" i="40" s="1"/>
  <c r="Q31" i="42" s="1" a="1"/>
  <c r="Q31" i="42" s="1"/>
  <c r="K197" i="40"/>
  <c r="L197" i="40" s="1"/>
  <c r="K45" i="42" s="1" a="1"/>
  <c r="K45" i="42" s="1"/>
  <c r="M128" i="40" a="1"/>
  <c r="M128" i="40" s="1"/>
  <c r="K137" i="40"/>
  <c r="L137" i="40" s="1"/>
  <c r="I36" i="42" s="1" a="1"/>
  <c r="I36" i="42" s="1"/>
  <c r="K380" i="40"/>
  <c r="L380" i="40" s="1"/>
  <c r="S24" i="42" s="1" a="1"/>
  <c r="S24" i="42" s="1"/>
  <c r="K496" i="40"/>
  <c r="L496" i="40" s="1"/>
  <c r="W38" i="42" s="1" a="1"/>
  <c r="W38" i="42" s="1"/>
  <c r="K330" i="40"/>
  <c r="L330" i="40" s="1"/>
  <c r="Q25" i="42" s="1" a="1"/>
  <c r="Q25" i="42" s="1"/>
  <c r="M561" i="40" a="1"/>
  <c r="M561" i="40" s="1"/>
  <c r="K186" i="40"/>
  <c r="L186" i="40" s="1"/>
  <c r="K34" i="42" s="1" a="1"/>
  <c r="K34" i="42" s="1"/>
  <c r="K143" i="40"/>
  <c r="L143" i="40" s="1"/>
  <c r="I42" i="42" s="1" a="1"/>
  <c r="I42" i="42" s="1"/>
  <c r="K367" i="40"/>
  <c r="L367" i="40" s="1"/>
  <c r="S11" i="42" s="1" a="1"/>
  <c r="S11" i="42" s="1"/>
  <c r="K136" i="40"/>
  <c r="L136" i="40" s="1"/>
  <c r="I35" i="42" s="1" a="1"/>
  <c r="I35" i="42" s="1"/>
  <c r="K513" i="40"/>
  <c r="L513" i="40" s="1"/>
  <c r="Y4" i="42" s="1" a="1"/>
  <c r="Y4" i="42" s="1"/>
  <c r="K522" i="40"/>
  <c r="L522" i="40" s="1"/>
  <c r="Y13" i="42" s="1" a="1"/>
  <c r="Y13" i="42" s="1"/>
  <c r="K76" i="40"/>
  <c r="L76" i="40" s="1"/>
  <c r="G26" i="42" s="1" a="1"/>
  <c r="G26" i="42" s="1"/>
  <c r="K241" i="40"/>
  <c r="L241" i="40" s="1"/>
  <c r="M38" i="42" s="1" a="1"/>
  <c r="M38" i="42" s="1"/>
  <c r="K406" i="40"/>
  <c r="L406" i="40" s="1"/>
  <c r="S50" i="42" s="1" a="1"/>
  <c r="S50" i="42" s="1"/>
  <c r="K287" i="40"/>
  <c r="L287" i="40" s="1"/>
  <c r="O33" i="42" s="1" a="1"/>
  <c r="O33" i="42" s="1"/>
  <c r="K271" i="40"/>
  <c r="L271" i="40" s="1"/>
  <c r="O17" i="42" s="1" a="1"/>
  <c r="O17" i="42" s="1"/>
  <c r="K542" i="40"/>
  <c r="L542" i="40" s="1"/>
  <c r="Y33" i="42" s="1" a="1"/>
  <c r="Y33" i="42" s="1"/>
  <c r="K193" i="40"/>
  <c r="L193" i="40" s="1"/>
  <c r="K41" i="42" s="1" a="1"/>
  <c r="K41" i="42" s="1"/>
  <c r="K553" i="40"/>
  <c r="L553" i="40" s="1"/>
  <c r="Y44" i="42" s="1" a="1"/>
  <c r="Y44" i="42" s="1"/>
  <c r="O55" i="40"/>
  <c r="K262" i="40"/>
  <c r="L262" i="40" s="1"/>
  <c r="O8" i="42" s="1" a="1"/>
  <c r="O8" i="42" s="1"/>
  <c r="O535" i="40"/>
  <c r="K506" i="40"/>
  <c r="L506" i="40" s="1"/>
  <c r="W48" i="42" s="1" a="1"/>
  <c r="W48" i="42" s="1"/>
  <c r="K358" i="40"/>
  <c r="L358" i="40" s="1"/>
  <c r="Q53" i="42" s="1" a="1"/>
  <c r="Q53" i="42" s="1"/>
  <c r="K140" i="40"/>
  <c r="L140" i="40" s="1"/>
  <c r="I39" i="42" s="1" a="1"/>
  <c r="I39" i="42" s="1"/>
  <c r="K357" i="40"/>
  <c r="L357" i="40" s="1"/>
  <c r="Q52" i="42" s="1" a="1"/>
  <c r="Q52" i="42" s="1"/>
  <c r="K383" i="40"/>
  <c r="L383" i="40" s="1"/>
  <c r="S27" i="42" s="1" a="1"/>
  <c r="S27" i="42" s="1"/>
  <c r="K230" i="40"/>
  <c r="L230" i="40" s="1"/>
  <c r="M27" i="42" s="1" a="1"/>
  <c r="M27" i="42" s="1"/>
  <c r="K160" i="40"/>
  <c r="L160" i="40" s="1"/>
  <c r="K8" i="42" s="1" a="1"/>
  <c r="K8" i="42" s="1"/>
  <c r="K155" i="40"/>
  <c r="L155" i="40" s="1"/>
  <c r="I54" i="42" s="1" a="1"/>
  <c r="I54" i="42" s="1"/>
  <c r="M143" i="40" a="1"/>
  <c r="M143" i="40" s="1"/>
  <c r="O507" i="40"/>
  <c r="K324" i="40"/>
  <c r="L324" i="40" s="1"/>
  <c r="Q19" i="42" s="1" a="1"/>
  <c r="Q19" i="42" s="1"/>
  <c r="K346" i="40"/>
  <c r="L346" i="40" s="1"/>
  <c r="Q41" i="42" s="1" a="1"/>
  <c r="Q41" i="42" s="1"/>
  <c r="K602" i="40"/>
  <c r="L602" i="40" s="1"/>
  <c r="AA42" i="42" s="1" a="1"/>
  <c r="AA42" i="42" s="1"/>
  <c r="K110" i="40"/>
  <c r="L110" i="40" s="1"/>
  <c r="I9" i="42" s="1" a="1"/>
  <c r="I9" i="42" s="1"/>
  <c r="K309" i="40"/>
  <c r="L309" i="40" s="1"/>
  <c r="Q4" i="42" s="1" a="1"/>
  <c r="Q4" i="42" s="1"/>
  <c r="K209" i="40"/>
  <c r="L209" i="40" s="1"/>
  <c r="M6" i="42" s="1" a="1"/>
  <c r="M6" i="42" s="1"/>
  <c r="K507" i="40"/>
  <c r="L507" i="40" s="1"/>
  <c r="W49" i="42" s="1" a="1"/>
  <c r="W49" i="42" s="1"/>
  <c r="K84" i="40"/>
  <c r="L84" i="40" s="1"/>
  <c r="G34" i="42" s="1" a="1"/>
  <c r="G34" i="42" s="1"/>
  <c r="O62" i="40"/>
  <c r="M70" i="40" a="1"/>
  <c r="M70" i="40" s="1"/>
  <c r="K576" i="40"/>
  <c r="L576" i="40" s="1"/>
  <c r="AA16" i="42" s="1" a="1"/>
  <c r="AA16" i="42" s="1"/>
  <c r="K85" i="40"/>
  <c r="L85" i="40" s="1"/>
  <c r="G35" i="42" s="1" a="1"/>
  <c r="G35" i="42" s="1"/>
  <c r="K239" i="40"/>
  <c r="L239" i="40" s="1"/>
  <c r="M36" i="42" s="1" a="1"/>
  <c r="M36" i="42" s="1"/>
  <c r="K389" i="40"/>
  <c r="L389" i="40" s="1"/>
  <c r="S33" i="42" s="1" a="1"/>
  <c r="S33" i="42" s="1"/>
  <c r="K80" i="40"/>
  <c r="L80" i="40" s="1"/>
  <c r="G30" i="42" s="1" a="1"/>
  <c r="G30" i="42" s="1"/>
  <c r="K554" i="40"/>
  <c r="L554" i="40" s="1"/>
  <c r="Y45" i="42" s="1" a="1"/>
  <c r="Y45" i="42" s="1"/>
  <c r="K223" i="40"/>
  <c r="L223" i="40" s="1"/>
  <c r="M20" i="42" s="1" a="1"/>
  <c r="M20" i="42" s="1"/>
  <c r="K62" i="40"/>
  <c r="L62" i="40" s="1"/>
  <c r="G12" i="42" s="1" a="1"/>
  <c r="G12" i="42" s="1"/>
  <c r="K194" i="40"/>
  <c r="L194" i="40" s="1"/>
  <c r="K42" i="42" s="1" a="1"/>
  <c r="K42" i="42" s="1"/>
  <c r="K281" i="40"/>
  <c r="L281" i="40" s="1"/>
  <c r="O27" i="42" s="1" a="1"/>
  <c r="O27" i="42" s="1"/>
  <c r="K327" i="40"/>
  <c r="L327" i="40" s="1"/>
  <c r="Q22" i="42" s="1" a="1"/>
  <c r="Q22" i="42" s="1"/>
  <c r="K229" i="40"/>
  <c r="L229" i="40" s="1"/>
  <c r="M26" i="42" s="1" a="1"/>
  <c r="M26" i="42" s="1"/>
  <c r="K556" i="40"/>
  <c r="L556" i="40" s="1"/>
  <c r="Y47" i="42" s="1" a="1"/>
  <c r="Y47" i="42" s="1"/>
  <c r="K366" i="40"/>
  <c r="L366" i="40" s="1"/>
  <c r="S10" i="42" s="1" a="1"/>
  <c r="S10" i="42" s="1"/>
  <c r="O142" i="40"/>
  <c r="O206" i="40"/>
  <c r="K408" i="40"/>
  <c r="L408" i="40" s="1"/>
  <c r="S52" i="42" s="1" a="1"/>
  <c r="S52" i="42" s="1"/>
  <c r="O134" i="40"/>
  <c r="K509" i="40"/>
  <c r="L509" i="40" s="1"/>
  <c r="W51" i="42" s="1" a="1"/>
  <c r="W51" i="42" s="1"/>
  <c r="K126" i="40"/>
  <c r="L126" i="40" s="1"/>
  <c r="I25" i="42" s="1" a="1"/>
  <c r="I25" i="42" s="1"/>
  <c r="O82" i="40"/>
  <c r="K274" i="40"/>
  <c r="L274" i="40" s="1"/>
  <c r="O20" i="42" s="1" a="1"/>
  <c r="O20" i="42" s="1"/>
  <c r="M110" i="40" a="1"/>
  <c r="M110" i="40" s="1"/>
  <c r="M269" i="40" a="1"/>
  <c r="M269" i="40" s="1"/>
  <c r="M220" i="40" a="1"/>
  <c r="M220" i="40" s="1"/>
  <c r="O610" i="40"/>
  <c r="K597" i="40"/>
  <c r="L597" i="40" s="1"/>
  <c r="AA37" i="42" s="1" a="1"/>
  <c r="AA37" i="42" s="1"/>
  <c r="M97" i="40" a="1"/>
  <c r="M97" i="40" s="1"/>
  <c r="K161" i="40"/>
  <c r="L161" i="40" s="1"/>
  <c r="K9" i="42" s="1" a="1"/>
  <c r="K9" i="42" s="1"/>
  <c r="K393" i="40"/>
  <c r="L393" i="40" s="1"/>
  <c r="S37" i="42" s="1" a="1"/>
  <c r="S37" i="42" s="1"/>
  <c r="O359" i="40"/>
  <c r="M369" i="40" a="1"/>
  <c r="M369" i="40" s="1"/>
  <c r="K508" i="40"/>
  <c r="L508" i="40" s="1"/>
  <c r="W50" i="42" s="1" a="1"/>
  <c r="W50" i="42" s="1"/>
  <c r="AB6" i="35"/>
  <c r="M6" i="35" s="1"/>
  <c r="O254" i="40"/>
  <c r="M244" i="40" a="1"/>
  <c r="M244" i="40" s="1"/>
  <c r="K254" i="40"/>
  <c r="L254" i="40" s="1"/>
  <c r="M51" i="42" s="1" a="1"/>
  <c r="M51" i="42" s="1"/>
  <c r="O303" i="40"/>
  <c r="O374" i="40"/>
  <c r="K388" i="40"/>
  <c r="L388" i="40" s="1"/>
  <c r="S32" i="42" s="1" a="1"/>
  <c r="S32" i="42" s="1"/>
  <c r="K196" i="40"/>
  <c r="L196" i="40" s="1"/>
  <c r="K44" i="42" s="1" a="1"/>
  <c r="K44" i="42" s="1"/>
  <c r="K566" i="40"/>
  <c r="L566" i="40" s="1"/>
  <c r="AA6" i="42" s="1" a="1"/>
  <c r="AA6" i="42" s="1"/>
  <c r="M377" i="40" a="1"/>
  <c r="M377" i="40" s="1"/>
  <c r="K284" i="40"/>
  <c r="L284" i="40" s="1"/>
  <c r="O30" i="42" s="1" a="1"/>
  <c r="O30" i="42" s="1"/>
  <c r="M306" i="40" a="1"/>
  <c r="M306" i="40" s="1"/>
  <c r="K493" i="40"/>
  <c r="L493" i="40" s="1"/>
  <c r="W35" i="42" s="1" a="1"/>
  <c r="W35" i="42" s="1"/>
  <c r="K378" i="40"/>
  <c r="L378" i="40" s="1"/>
  <c r="S22" i="42" s="1" a="1"/>
  <c r="S22" i="42" s="1"/>
  <c r="K516" i="40"/>
  <c r="L516" i="40" s="1"/>
  <c r="Y7" i="42" s="1" a="1"/>
  <c r="Y7" i="42" s="1"/>
  <c r="K612" i="40"/>
  <c r="L612" i="40" s="1"/>
  <c r="AA52" i="42" s="1" a="1"/>
  <c r="AA52" i="42" s="1"/>
  <c r="K166" i="40"/>
  <c r="L166" i="40" s="1"/>
  <c r="K14" i="42" s="1" a="1"/>
  <c r="K14" i="42" s="1"/>
  <c r="O477" i="40"/>
  <c r="K184" i="40"/>
  <c r="L184" i="40" s="1"/>
  <c r="K32" i="42" s="1" a="1"/>
  <c r="K32" i="42" s="1"/>
  <c r="M5" i="35"/>
  <c r="AE5" i="35"/>
  <c r="K606" i="40"/>
  <c r="L606" i="40" s="1"/>
  <c r="AA46" i="42" s="1" a="1"/>
  <c r="AA46" i="42" s="1"/>
  <c r="M362" i="40" a="1"/>
  <c r="M362" i="40" s="1"/>
  <c r="L5" i="35"/>
  <c r="K5" i="35"/>
  <c r="M100" i="40" a="1"/>
  <c r="M100" i="40" s="1"/>
  <c r="M171" i="40" a="1"/>
  <c r="M171" i="40" s="1"/>
  <c r="M526" i="40" a="1"/>
  <c r="M526" i="40" s="1"/>
  <c r="M196" i="40" a="1"/>
  <c r="M196" i="40" s="1"/>
  <c r="O266" i="40"/>
  <c r="K391" i="40"/>
  <c r="L391" i="40" s="1"/>
  <c r="S35" i="42" s="1" a="1"/>
  <c r="S35" i="42" s="1"/>
  <c r="O591" i="40"/>
  <c r="O384" i="40"/>
  <c r="O335" i="40"/>
  <c r="K582" i="40"/>
  <c r="L582" i="40" s="1"/>
  <c r="AA22" i="42" s="1" a="1"/>
  <c r="AA22" i="42" s="1"/>
  <c r="O472" i="40"/>
  <c r="O181" i="40"/>
  <c r="O233" i="40"/>
  <c r="K162" i="40"/>
  <c r="L162" i="40" s="1"/>
  <c r="K10" i="42" s="1" a="1"/>
  <c r="K10" i="42" s="1"/>
  <c r="K484" i="40"/>
  <c r="L484" i="40" s="1"/>
  <c r="W26" i="42" s="1" a="1"/>
  <c r="W26" i="42" s="1"/>
  <c r="O327" i="40"/>
  <c r="K175" i="40"/>
  <c r="L175" i="40" s="1"/>
  <c r="K23" i="42" s="1" a="1"/>
  <c r="K23" i="42" s="1"/>
  <c r="K116" i="40"/>
  <c r="L116" i="40" s="1"/>
  <c r="I15" i="42" s="1" a="1"/>
  <c r="I15" i="42" s="1"/>
  <c r="M229" i="40" a="1"/>
  <c r="M229" i="40" s="1"/>
  <c r="K58" i="40"/>
  <c r="L58" i="40" s="1"/>
  <c r="G8" i="42" s="1" a="1"/>
  <c r="G8" i="42" s="1"/>
  <c r="M227" i="40" a="1"/>
  <c r="M227" i="40" s="1"/>
  <c r="K82" i="40"/>
  <c r="L82" i="40" s="1"/>
  <c r="G32" i="42" s="1" a="1"/>
  <c r="G32" i="42" s="1"/>
  <c r="K222" i="40"/>
  <c r="L222" i="40" s="1"/>
  <c r="M19" i="42" s="1" a="1"/>
  <c r="M19" i="42" s="1"/>
  <c r="K201" i="40"/>
  <c r="L201" i="40" s="1"/>
  <c r="K49" i="42" s="1" a="1"/>
  <c r="K49" i="42" s="1"/>
  <c r="O274" i="40"/>
  <c r="K476" i="40"/>
  <c r="L476" i="40" s="1"/>
  <c r="W18" i="42" s="1" a="1"/>
  <c r="W18" i="42" s="1"/>
  <c r="K282" i="40"/>
  <c r="L282" i="40" s="1"/>
  <c r="O28" i="42" s="1" a="1"/>
  <c r="O28" i="42" s="1"/>
  <c r="K255" i="40"/>
  <c r="L255" i="40" s="1"/>
  <c r="M52" i="42" s="1" a="1"/>
  <c r="M52" i="42" s="1"/>
  <c r="K153" i="40"/>
  <c r="L153" i="40" s="1"/>
  <c r="I52" i="42" s="1" a="1"/>
  <c r="I52" i="42" s="1"/>
  <c r="K319" i="40"/>
  <c r="L319" i="40" s="1"/>
  <c r="Q14" i="42" s="1" a="1"/>
  <c r="Q14" i="42" s="1"/>
  <c r="K256" i="40"/>
  <c r="L256" i="40" s="1"/>
  <c r="M53" i="42" s="1" a="1"/>
  <c r="M53" i="42" s="1"/>
  <c r="K188" i="40"/>
  <c r="L188" i="40" s="1"/>
  <c r="K36" i="42" s="1" a="1"/>
  <c r="K36" i="42" s="1"/>
  <c r="O341" i="40"/>
  <c r="AA23" i="35"/>
  <c r="L23" i="35" s="1"/>
  <c r="K317" i="40"/>
  <c r="L317" i="40" s="1"/>
  <c r="Q12" i="42" s="1" a="1"/>
  <c r="Q12" i="42" s="1"/>
  <c r="AA22" i="35"/>
  <c r="L22" i="35" s="1"/>
  <c r="K264" i="40"/>
  <c r="L264" i="40" s="1"/>
  <c r="O10" i="42" s="1" a="1"/>
  <c r="O10" i="42" s="1"/>
  <c r="K125" i="40"/>
  <c r="L125" i="40" s="1"/>
  <c r="I24" i="42" s="1" a="1"/>
  <c r="I24" i="42" s="1"/>
  <c r="M489" i="40" a="1"/>
  <c r="M489" i="40" s="1"/>
  <c r="M263" i="40" a="1"/>
  <c r="M263" i="40" s="1"/>
  <c r="O582" i="40"/>
  <c r="O478" i="40"/>
  <c r="O106" i="40"/>
  <c r="M204" i="40" a="1"/>
  <c r="M204" i="40" s="1"/>
  <c r="M552" i="40" a="1"/>
  <c r="M552" i="40" s="1"/>
  <c r="AB22" i="35"/>
  <c r="AE22" i="35" s="1"/>
  <c r="O525" i="40"/>
  <c r="M111" i="40" a="1"/>
  <c r="M111" i="40" s="1"/>
  <c r="K472" i="40"/>
  <c r="L472" i="40" s="1"/>
  <c r="W14" i="42" s="1" a="1"/>
  <c r="W14" i="42" s="1"/>
  <c r="M532" i="40" a="1"/>
  <c r="M532" i="40" s="1"/>
  <c r="O205" i="40"/>
  <c r="O256" i="40"/>
  <c r="AA35" i="35"/>
  <c r="K35" i="35" s="1"/>
  <c r="M282" i="40" a="1"/>
  <c r="M282" i="40" s="1"/>
  <c r="M316" i="40" a="1"/>
  <c r="M316" i="40" s="1"/>
  <c r="O606" i="40"/>
  <c r="K273" i="40"/>
  <c r="L273" i="40" s="1"/>
  <c r="O19" i="42" s="1" a="1"/>
  <c r="O19" i="42" s="1"/>
  <c r="O516" i="40"/>
  <c r="K156" i="40"/>
  <c r="L156" i="40" s="1"/>
  <c r="K4" i="42" s="1" a="1"/>
  <c r="K4" i="42" s="1"/>
  <c r="K355" i="40"/>
  <c r="L355" i="40" s="1"/>
  <c r="Q50" i="42" s="1" a="1"/>
  <c r="Q50" i="42" s="1"/>
  <c r="K526" i="40"/>
  <c r="L526" i="40" s="1"/>
  <c r="Y17" i="42" s="1" a="1"/>
  <c r="Y17" i="42" s="1"/>
  <c r="K320" i="40"/>
  <c r="L320" i="40" s="1"/>
  <c r="Q15" i="42" s="1" a="1"/>
  <c r="Q15" i="42" s="1"/>
  <c r="K404" i="40"/>
  <c r="L404" i="40" s="1"/>
  <c r="S48" i="42" s="1" a="1"/>
  <c r="S48" i="42" s="1"/>
  <c r="M391" i="40" a="1"/>
  <c r="M391" i="40" s="1"/>
  <c r="M157" i="40" a="1"/>
  <c r="M157" i="40" s="1"/>
  <c r="K594" i="40"/>
  <c r="L594" i="40" s="1"/>
  <c r="AA34" i="42" s="1" a="1"/>
  <c r="AA34" i="42" s="1"/>
  <c r="K528" i="40"/>
  <c r="L528" i="40" s="1"/>
  <c r="Y19" i="42" s="1" a="1"/>
  <c r="Y19" i="42" s="1"/>
  <c r="K584" i="40"/>
  <c r="L584" i="40" s="1"/>
  <c r="AA24" i="42" s="1" a="1"/>
  <c r="AA24" i="42" s="1"/>
  <c r="K65" i="40"/>
  <c r="L65" i="40" s="1"/>
  <c r="G15" i="42" s="1" a="1"/>
  <c r="G15" i="42" s="1"/>
  <c r="O607" i="40"/>
  <c r="K89" i="40"/>
  <c r="L89" i="40" s="1"/>
  <c r="G39" i="42" s="1" a="1"/>
  <c r="G39" i="42" s="1"/>
  <c r="O392" i="40"/>
  <c r="K131" i="40"/>
  <c r="L131" i="40" s="1"/>
  <c r="I30" i="42" s="1" a="1"/>
  <c r="I30" i="42" s="1"/>
  <c r="K310" i="40"/>
  <c r="L310" i="40" s="1"/>
  <c r="Q5" i="42" s="1" a="1"/>
  <c r="Q5" i="42" s="1"/>
  <c r="K520" i="40"/>
  <c r="L520" i="40" s="1"/>
  <c r="Y11" i="42" s="1" a="1"/>
  <c r="Y11" i="42" s="1"/>
  <c r="K120" i="40"/>
  <c r="L120" i="40" s="1"/>
  <c r="I19" i="42" s="1" a="1"/>
  <c r="I19" i="42" s="1"/>
  <c r="M194" i="40" a="1"/>
  <c r="M194" i="40" s="1"/>
  <c r="K332" i="40"/>
  <c r="L332" i="40" s="1"/>
  <c r="Q27" i="42" s="1" a="1"/>
  <c r="Q27" i="42" s="1"/>
  <c r="K91" i="40"/>
  <c r="L91" i="40" s="1"/>
  <c r="G41" i="42" s="1" a="1"/>
  <c r="G41" i="42" s="1"/>
  <c r="M175" i="40" a="1"/>
  <c r="M175" i="40" s="1"/>
  <c r="K331" i="40"/>
  <c r="L331" i="40" s="1"/>
  <c r="Q26" i="42" s="1" a="1"/>
  <c r="Q26" i="42" s="1"/>
  <c r="K489" i="40"/>
  <c r="L489" i="40" s="1"/>
  <c r="W31" i="42" s="1" a="1"/>
  <c r="W31" i="42" s="1"/>
  <c r="M581" i="40" a="1"/>
  <c r="M581" i="40" s="1"/>
  <c r="M166" i="40" a="1"/>
  <c r="M166" i="40" s="1"/>
  <c r="K604" i="40"/>
  <c r="L604" i="40" s="1"/>
  <c r="AA44" i="42" s="1" a="1"/>
  <c r="AA44" i="42" s="1"/>
  <c r="K278" i="40"/>
  <c r="L278" i="40" s="1"/>
  <c r="O24" i="42" s="1" a="1"/>
  <c r="O24" i="42" s="1"/>
  <c r="O78" i="40"/>
  <c r="M125" i="40" a="1"/>
  <c r="M125" i="40" s="1"/>
  <c r="K333" i="40"/>
  <c r="L333" i="40" s="1"/>
  <c r="Q28" i="42" s="1" a="1"/>
  <c r="Q28" i="42" s="1"/>
  <c r="K376" i="40"/>
  <c r="L376" i="40" s="1"/>
  <c r="S20" i="42" s="1" a="1"/>
  <c r="S20" i="42" s="1"/>
  <c r="O37" i="35"/>
  <c r="K220" i="40"/>
  <c r="L220" i="40" s="1"/>
  <c r="M17" i="42" s="1" a="1"/>
  <c r="M17" i="42" s="1"/>
  <c r="AA37" i="35"/>
  <c r="L37" i="35" s="1"/>
  <c r="K583" i="40"/>
  <c r="L583" i="40" s="1"/>
  <c r="AA23" i="42" s="1" a="1"/>
  <c r="AA23" i="42" s="1"/>
  <c r="O370" i="40"/>
  <c r="K480" i="40"/>
  <c r="L480" i="40" s="1"/>
  <c r="W22" i="42" s="1" a="1"/>
  <c r="W22" i="42" s="1"/>
  <c r="K94" i="40"/>
  <c r="L94" i="40" s="1"/>
  <c r="G44" i="42" s="1" a="1"/>
  <c r="G44" i="42" s="1"/>
  <c r="K250" i="40"/>
  <c r="L250" i="40" s="1"/>
  <c r="M47" i="42" s="1" a="1"/>
  <c r="M47" i="42" s="1"/>
  <c r="K232" i="40"/>
  <c r="L232" i="40" s="1"/>
  <c r="M29" i="42" s="1" a="1"/>
  <c r="M29" i="42" s="1"/>
  <c r="K174" i="40"/>
  <c r="L174" i="40" s="1"/>
  <c r="K22" i="42" s="1" a="1"/>
  <c r="K22" i="42" s="1"/>
  <c r="M28" i="35"/>
  <c r="AE28" i="35"/>
  <c r="M37" i="35"/>
  <c r="AE37" i="35"/>
  <c r="M465" i="40" a="1"/>
  <c r="M465" i="40" s="1"/>
  <c r="O465" i="40"/>
  <c r="K44" i="18"/>
  <c r="M554" i="40" a="1"/>
  <c r="M554" i="40" s="1"/>
  <c r="O554" i="40"/>
  <c r="AI27" i="35"/>
  <c r="AD27" i="14"/>
  <c r="AG27" i="35"/>
  <c r="AH27" i="35" s="1"/>
  <c r="AF27" i="35"/>
  <c r="N27" i="35" s="1"/>
  <c r="AG27" i="14" s="1"/>
  <c r="M353" i="40" a="1"/>
  <c r="M353" i="40" s="1"/>
  <c r="O534" i="40"/>
  <c r="L42" i="35"/>
  <c r="AF42" i="35" s="1"/>
  <c r="N42" i="35" s="1"/>
  <c r="AG42" i="14" s="1"/>
  <c r="K42" i="35"/>
  <c r="K44" i="35"/>
  <c r="L44" i="35"/>
  <c r="AF44" i="35" s="1"/>
  <c r="N44" i="35" s="1"/>
  <c r="AG44" i="14" s="1"/>
  <c r="AE52" i="34"/>
  <c r="AF52" i="34"/>
  <c r="K500" i="40"/>
  <c r="L500" i="40" s="1"/>
  <c r="W42" i="42" s="1" a="1"/>
  <c r="W42" i="42" s="1"/>
  <c r="K305" i="40"/>
  <c r="L305" i="40" s="1"/>
  <c r="O51" i="42" s="1" a="1"/>
  <c r="O51" i="42" s="1"/>
  <c r="K348" i="40"/>
  <c r="L348" i="40" s="1"/>
  <c r="Q43" i="42" s="1" a="1"/>
  <c r="Q43" i="42" s="1"/>
  <c r="AB21" i="14"/>
  <c r="K114" i="40"/>
  <c r="L114" i="40" s="1"/>
  <c r="I13" i="42" s="1" a="1"/>
  <c r="I13" i="42" s="1"/>
  <c r="K409" i="40"/>
  <c r="L409" i="40" s="1"/>
  <c r="S53" i="42" s="1" a="1"/>
  <c r="S53" i="42" s="1"/>
  <c r="K400" i="40"/>
  <c r="L400" i="40" s="1"/>
  <c r="S44" i="42" s="1" a="1"/>
  <c r="S44" i="42" s="1"/>
  <c r="K531" i="40"/>
  <c r="L531" i="40" s="1"/>
  <c r="Y22" i="42" s="1" a="1"/>
  <c r="Y22" i="42" s="1"/>
  <c r="K316" i="40"/>
  <c r="L316" i="40" s="1"/>
  <c r="Q11" i="42" s="1" a="1"/>
  <c r="Q11" i="42" s="1"/>
  <c r="K474" i="40"/>
  <c r="L474" i="40" s="1"/>
  <c r="W16" i="42" s="1" a="1"/>
  <c r="W16" i="42" s="1"/>
  <c r="AE39" i="35"/>
  <c r="M39" i="35"/>
  <c r="K541" i="40"/>
  <c r="L541" i="40" s="1"/>
  <c r="Y32" i="42" s="1" a="1"/>
  <c r="Y32" i="42" s="1"/>
  <c r="O268" i="40"/>
  <c r="AE15" i="34"/>
  <c r="K325" i="40"/>
  <c r="L325" i="40" s="1"/>
  <c r="Q20" i="42" s="1" a="1"/>
  <c r="Q20" i="42" s="1"/>
  <c r="K187" i="40"/>
  <c r="L187" i="40" s="1"/>
  <c r="K35" i="42" s="1" a="1"/>
  <c r="K35" i="42" s="1"/>
  <c r="K381" i="40"/>
  <c r="L381" i="40" s="1"/>
  <c r="S25" i="42" s="1" a="1"/>
  <c r="S25" i="42" s="1"/>
  <c r="AA34" i="35"/>
  <c r="K92" i="40"/>
  <c r="L92" i="40" s="1"/>
  <c r="G42" i="42" s="1" a="1"/>
  <c r="G42" i="42" s="1"/>
  <c r="K178" i="40"/>
  <c r="L178" i="40" s="1"/>
  <c r="K26" i="42" s="1" a="1"/>
  <c r="K26" i="42" s="1"/>
  <c r="M523" i="40" a="1"/>
  <c r="M523" i="40" s="1"/>
  <c r="O523" i="40"/>
  <c r="K288" i="40"/>
  <c r="L288" i="40" s="1"/>
  <c r="O34" i="42" s="1" a="1"/>
  <c r="O34" i="42" s="1"/>
  <c r="K350" i="40"/>
  <c r="L350" i="40" s="1"/>
  <c r="Q45" i="42" s="1" a="1"/>
  <c r="Q45" i="42" s="1"/>
  <c r="K538" i="40"/>
  <c r="L538" i="40" s="1"/>
  <c r="Y29" i="42" s="1" a="1"/>
  <c r="Y29" i="42" s="1"/>
  <c r="O579" i="40"/>
  <c r="K38" i="34"/>
  <c r="L38" i="34"/>
  <c r="K296" i="40"/>
  <c r="L296" i="40" s="1"/>
  <c r="O42" i="42" s="1" a="1"/>
  <c r="O42" i="42" s="1"/>
  <c r="K96" i="40"/>
  <c r="L96" i="40" s="1"/>
  <c r="G46" i="42" s="1" a="1"/>
  <c r="G46" i="42" s="1"/>
  <c r="O562" i="40"/>
  <c r="M177" i="40" a="1"/>
  <c r="M177" i="40" s="1"/>
  <c r="O177" i="40"/>
  <c r="M470" i="40" a="1"/>
  <c r="M470" i="40" s="1"/>
  <c r="K150" i="40"/>
  <c r="L150" i="40" s="1"/>
  <c r="I49" i="42" s="1" a="1"/>
  <c r="I49" i="42" s="1"/>
  <c r="O164" i="40"/>
  <c r="M164" i="40" a="1"/>
  <c r="M164" i="40" s="1"/>
  <c r="K519" i="40"/>
  <c r="L519" i="40" s="1"/>
  <c r="Y10" i="42" s="1" a="1"/>
  <c r="Y10" i="42" s="1"/>
  <c r="M258" i="40" a="1"/>
  <c r="M258" i="40" s="1"/>
  <c r="O258" i="40"/>
  <c r="K87" i="40"/>
  <c r="L87" i="40" s="1"/>
  <c r="G37" i="42" s="1" a="1"/>
  <c r="G37" i="42" s="1"/>
  <c r="K115" i="40"/>
  <c r="L115" i="40" s="1"/>
  <c r="I14" i="42" s="1" a="1"/>
  <c r="I14" i="42" s="1"/>
  <c r="K401" i="40"/>
  <c r="L401" i="40" s="1"/>
  <c r="S45" i="42" s="1" a="1"/>
  <c r="S45" i="42" s="1"/>
  <c r="M494" i="40" a="1"/>
  <c r="M494" i="40" s="1"/>
  <c r="O494" i="40"/>
  <c r="K610" i="40"/>
  <c r="L610" i="40" s="1"/>
  <c r="AA50" i="42" s="1" a="1"/>
  <c r="AA50" i="42" s="1"/>
  <c r="K93" i="40"/>
  <c r="L93" i="40" s="1"/>
  <c r="G43" i="42" s="1" a="1"/>
  <c r="G43" i="42" s="1"/>
  <c r="K587" i="40"/>
  <c r="L587" i="40" s="1"/>
  <c r="AA27" i="42" s="1" a="1"/>
  <c r="AA27" i="42" s="1"/>
  <c r="K347" i="40"/>
  <c r="L347" i="40" s="1"/>
  <c r="Q42" i="42" s="1" a="1"/>
  <c r="Q42" i="42" s="1"/>
  <c r="AD24" i="14"/>
  <c r="AG24" i="35"/>
  <c r="AH24" i="35" s="1"/>
  <c r="K133" i="40"/>
  <c r="L133" i="40" s="1"/>
  <c r="I32" i="42" s="1" a="1"/>
  <c r="I32" i="42" s="1"/>
  <c r="K200" i="40"/>
  <c r="L200" i="40" s="1"/>
  <c r="K48" i="42" s="1" a="1"/>
  <c r="K48" i="42" s="1"/>
  <c r="M108" i="40" a="1"/>
  <c r="M108" i="40" s="1"/>
  <c r="M160" i="40" a="1"/>
  <c r="M160" i="40" s="1"/>
  <c r="O66" i="40"/>
  <c r="M66" i="40" a="1"/>
  <c r="M66" i="40" s="1"/>
  <c r="P48" i="35"/>
  <c r="S48" i="35"/>
  <c r="O530" i="40"/>
  <c r="M154" i="40" a="1"/>
  <c r="M154" i="40" s="1"/>
  <c r="M538" i="40" a="1"/>
  <c r="M538" i="40" s="1"/>
  <c r="L39" i="34"/>
  <c r="M364" i="40" a="1"/>
  <c r="M364" i="40" s="1"/>
  <c r="O512" i="40"/>
  <c r="M512" i="40" a="1"/>
  <c r="M512" i="40" s="1"/>
  <c r="M368" i="40" a="1"/>
  <c r="M368" i="40" s="1"/>
  <c r="O368" i="40"/>
  <c r="O289" i="40"/>
  <c r="O88" i="40"/>
  <c r="M88" i="40" a="1"/>
  <c r="M88" i="40" s="1"/>
  <c r="O400" i="40"/>
  <c r="M400" i="40" a="1"/>
  <c r="M400" i="40" s="1"/>
  <c r="O474" i="40"/>
  <c r="M474" i="40" a="1"/>
  <c r="M474" i="40" s="1"/>
  <c r="M541" i="40" a="1"/>
  <c r="M541" i="40" s="1"/>
  <c r="O541" i="40"/>
  <c r="M92" i="40" a="1"/>
  <c r="M92" i="40" s="1"/>
  <c r="O92" i="40"/>
  <c r="AC37" i="14"/>
  <c r="O262" i="40"/>
  <c r="M93" i="40" a="1"/>
  <c r="M93" i="40" s="1"/>
  <c r="O93" i="40"/>
  <c r="O178" i="40"/>
  <c r="M587" i="40" a="1"/>
  <c r="M587" i="40" s="1"/>
  <c r="O587" i="40"/>
  <c r="M347" i="40" a="1"/>
  <c r="M347" i="40" s="1"/>
  <c r="O347" i="40"/>
  <c r="M491" i="40" a="1"/>
  <c r="M491" i="40" s="1"/>
  <c r="O297" i="40"/>
  <c r="M197" i="40" a="1"/>
  <c r="M197" i="40" s="1"/>
  <c r="O197" i="40"/>
  <c r="O387" i="40"/>
  <c r="M387" i="40" a="1"/>
  <c r="M387" i="40" s="1"/>
  <c r="K527" i="40"/>
  <c r="L527" i="40" s="1"/>
  <c r="Y18" i="42" s="1" a="1"/>
  <c r="Y18" i="42" s="1"/>
  <c r="O39" i="34"/>
  <c r="AB39" i="34"/>
  <c r="AD39" i="34" s="1"/>
  <c r="AC39" i="34" s="1"/>
  <c r="O573" i="40"/>
  <c r="AE15" i="35"/>
  <c r="M15" i="35"/>
  <c r="M201" i="40" a="1"/>
  <c r="M201" i="40" s="1"/>
  <c r="O201" i="40"/>
  <c r="AF48" i="35"/>
  <c r="N48" i="35" s="1"/>
  <c r="AG48" i="14" s="1"/>
  <c r="AG48" i="35"/>
  <c r="AH48" i="35" s="1"/>
  <c r="AD48" i="14"/>
  <c r="L21" i="35"/>
  <c r="K21" i="35"/>
  <c r="O572" i="40"/>
  <c r="M572" i="40" a="1"/>
  <c r="M572" i="40" s="1"/>
  <c r="AB16" i="35"/>
  <c r="O169" i="40"/>
  <c r="O350" i="40"/>
  <c r="O140" i="40"/>
  <c r="M140" i="40" a="1"/>
  <c r="M140" i="40" s="1"/>
  <c r="K15" i="35"/>
  <c r="L15" i="35"/>
  <c r="AF15" i="35" s="1"/>
  <c r="N15" i="35" s="1"/>
  <c r="AG15" i="14" s="1"/>
  <c r="M36" i="35"/>
  <c r="AE36" i="35"/>
  <c r="M476" i="40" a="1"/>
  <c r="M476" i="40" s="1"/>
  <c r="O476" i="40"/>
  <c r="O243" i="40"/>
  <c r="M301" i="40" a="1"/>
  <c r="M301" i="40" s="1"/>
  <c r="M207" i="40" a="1"/>
  <c r="M207" i="40" s="1"/>
  <c r="O187" i="40"/>
  <c r="O119" i="40"/>
  <c r="M119" i="40" a="1"/>
  <c r="M119" i="40" s="1"/>
  <c r="O191" i="40"/>
  <c r="M81" i="40" a="1"/>
  <c r="M81" i="40" s="1"/>
  <c r="O302" i="40"/>
  <c r="M123" i="40" a="1"/>
  <c r="M123" i="40" s="1"/>
  <c r="M480" i="40" a="1"/>
  <c r="M480" i="40" s="1"/>
  <c r="O480" i="40"/>
  <c r="M466" i="40" a="1"/>
  <c r="M466" i="40" s="1"/>
  <c r="M115" i="40" a="1"/>
  <c r="M115" i="40" s="1"/>
  <c r="AB23" i="35"/>
  <c r="M574" i="40" a="1"/>
  <c r="M574" i="40" s="1"/>
  <c r="M109" i="40" a="1"/>
  <c r="M109" i="40" s="1"/>
  <c r="P19" i="35"/>
  <c r="S19" i="35"/>
  <c r="O575" i="40"/>
  <c r="M575" i="40" a="1"/>
  <c r="M575" i="40" s="1"/>
  <c r="O404" i="40"/>
  <c r="M404" i="40" a="1"/>
  <c r="M404" i="40" s="1"/>
  <c r="O332" i="40"/>
  <c r="M332" i="40" a="1"/>
  <c r="M332" i="40" s="1"/>
  <c r="M556" i="40" a="1"/>
  <c r="M556" i="40" s="1"/>
  <c r="O556" i="40"/>
  <c r="O576" i="40"/>
  <c r="M576" i="40" a="1"/>
  <c r="M576" i="40" s="1"/>
  <c r="K210" i="40"/>
  <c r="L210" i="40" s="1"/>
  <c r="M7" i="42" s="1" a="1"/>
  <c r="M7" i="42" s="1"/>
  <c r="O225" i="40"/>
  <c r="M202" i="40" a="1"/>
  <c r="M202" i="40" s="1"/>
  <c r="K601" i="40"/>
  <c r="L601" i="40" s="1"/>
  <c r="AA41" i="42" s="1" a="1"/>
  <c r="AA41" i="42" s="1"/>
  <c r="K98" i="40"/>
  <c r="L98" i="40" s="1"/>
  <c r="G48" i="42" s="1" a="1"/>
  <c r="G48" i="42" s="1"/>
  <c r="K213" i="40"/>
  <c r="L213" i="40" s="1"/>
  <c r="M10" i="42" s="1" a="1"/>
  <c r="M10" i="42" s="1"/>
  <c r="O248" i="40"/>
  <c r="N4" i="40"/>
  <c r="F5" i="42" s="1" a="1"/>
  <c r="F5" i="42" s="1"/>
  <c r="AB26" i="35"/>
  <c r="K569" i="40"/>
  <c r="L569" i="40" s="1"/>
  <c r="AA9" i="42" s="1" a="1"/>
  <c r="AA9" i="42" s="1"/>
  <c r="M320" i="40" a="1"/>
  <c r="M320" i="40" s="1"/>
  <c r="O320" i="40"/>
  <c r="O314" i="40"/>
  <c r="M85" i="40" a="1"/>
  <c r="M85" i="40" s="1"/>
  <c r="K169" i="40"/>
  <c r="L169" i="40" s="1"/>
  <c r="K17" i="42" s="1" a="1"/>
  <c r="K17" i="42" s="1"/>
  <c r="K361" i="40"/>
  <c r="L361" i="40" s="1"/>
  <c r="S5" i="42" s="1" a="1"/>
  <c r="S5" i="42" s="1"/>
  <c r="O28" i="35"/>
  <c r="O307" i="40"/>
  <c r="K571" i="40"/>
  <c r="L571" i="40" s="1"/>
  <c r="AA11" i="42" s="1" a="1"/>
  <c r="AA11" i="42" s="1"/>
  <c r="K356" i="40"/>
  <c r="L356" i="40" s="1"/>
  <c r="Q51" i="42" s="1" a="1"/>
  <c r="Q51" i="42" s="1"/>
  <c r="K108" i="40"/>
  <c r="L108" i="40" s="1"/>
  <c r="I7" i="42" s="1" a="1"/>
  <c r="I7" i="42" s="1"/>
  <c r="O592" i="40"/>
  <c r="K600" i="40"/>
  <c r="L600" i="40" s="1"/>
  <c r="AA40" i="42" s="1" a="1"/>
  <c r="AA40" i="42" s="1"/>
  <c r="K217" i="40"/>
  <c r="L217" i="40" s="1"/>
  <c r="M14" i="42" s="1" a="1"/>
  <c r="M14" i="42" s="1"/>
  <c r="K535" i="40"/>
  <c r="L535" i="40" s="1"/>
  <c r="Y26" i="42" s="1" a="1"/>
  <c r="Y26" i="42" s="1"/>
  <c r="M287" i="40" a="1"/>
  <c r="M287" i="40" s="1"/>
  <c r="K276" i="40"/>
  <c r="L276" i="40" s="1"/>
  <c r="O22" i="42" s="1" a="1"/>
  <c r="O22" i="42" s="1"/>
  <c r="O63" i="40"/>
  <c r="K142" i="40"/>
  <c r="L142" i="40" s="1"/>
  <c r="I41" i="42" s="1" a="1"/>
  <c r="I41" i="42" s="1"/>
  <c r="M475" i="40" a="1"/>
  <c r="M475" i="40" s="1"/>
  <c r="M288" i="40" a="1"/>
  <c r="M288" i="40" s="1"/>
  <c r="K498" i="40"/>
  <c r="L498" i="40" s="1"/>
  <c r="W40" i="42" s="1" a="1"/>
  <c r="W40" i="42" s="1"/>
  <c r="K138" i="40"/>
  <c r="L138" i="40" s="1"/>
  <c r="I37" i="42" s="1" a="1"/>
  <c r="I37" i="42" s="1"/>
  <c r="K158" i="40"/>
  <c r="L158" i="40" s="1"/>
  <c r="K6" i="42" s="1" a="1"/>
  <c r="K6" i="42" s="1"/>
  <c r="M486" i="40" a="1"/>
  <c r="M486" i="40" s="1"/>
  <c r="K557" i="40"/>
  <c r="L557" i="40" s="1"/>
  <c r="Y48" i="42" s="1" a="1"/>
  <c r="Y48" i="42" s="1"/>
  <c r="K26" i="34"/>
  <c r="K382" i="40"/>
  <c r="L382" i="40" s="1"/>
  <c r="S26" i="42" s="1" a="1"/>
  <c r="S26" i="42" s="1"/>
  <c r="K492" i="40"/>
  <c r="L492" i="40" s="1"/>
  <c r="W34" i="42" s="1" a="1"/>
  <c r="W34" i="42" s="1"/>
  <c r="O73" i="40"/>
  <c r="K134" i="40"/>
  <c r="L134" i="40" s="1"/>
  <c r="I33" i="42" s="1" a="1"/>
  <c r="I33" i="42" s="1"/>
  <c r="K202" i="40"/>
  <c r="L202" i="40" s="1"/>
  <c r="K50" i="42" s="1" a="1"/>
  <c r="K50" i="42" s="1"/>
  <c r="AB52" i="35"/>
  <c r="K8" i="35"/>
  <c r="L8" i="35"/>
  <c r="O14" i="35"/>
  <c r="M493" i="40" a="1"/>
  <c r="M493" i="40" s="1"/>
  <c r="O493" i="40"/>
  <c r="K598" i="40"/>
  <c r="L598" i="40" s="1"/>
  <c r="AA38" i="42" s="1" a="1"/>
  <c r="AA38" i="42" s="1"/>
  <c r="K313" i="40"/>
  <c r="L313" i="40" s="1"/>
  <c r="Q8" i="42" s="1" a="1"/>
  <c r="Q8" i="42" s="1"/>
  <c r="K204" i="40"/>
  <c r="L204" i="40" s="1"/>
  <c r="K52" i="42" s="1" a="1"/>
  <c r="K52" i="42" s="1"/>
  <c r="AB18" i="35"/>
  <c r="M548" i="40" a="1"/>
  <c r="M548" i="40" s="1"/>
  <c r="O548" i="40"/>
  <c r="M601" i="40" a="1"/>
  <c r="M601" i="40" s="1"/>
  <c r="O509" i="40"/>
  <c r="M509" i="40" a="1"/>
  <c r="M509" i="40" s="1"/>
  <c r="K306" i="40"/>
  <c r="L306" i="40" s="1"/>
  <c r="O52" i="42" s="1" a="1"/>
  <c r="O52" i="42" s="1"/>
  <c r="K214" i="40"/>
  <c r="L214" i="40" s="1"/>
  <c r="M11" i="42" s="1" a="1"/>
  <c r="M11" i="42" s="1"/>
  <c r="O537" i="40"/>
  <c r="AE53" i="34"/>
  <c r="M53" i="34" s="1"/>
  <c r="M176" i="40" a="1"/>
  <c r="M176" i="40" s="1"/>
  <c r="K580" i="40"/>
  <c r="L580" i="40" s="1"/>
  <c r="AA20" i="42" s="1" a="1"/>
  <c r="AA20" i="42" s="1"/>
  <c r="M80" i="40" a="1"/>
  <c r="M80" i="40" s="1"/>
  <c r="K189" i="40"/>
  <c r="L189" i="40" s="1"/>
  <c r="K37" i="42" s="1" a="1"/>
  <c r="K37" i="42" s="1"/>
  <c r="O317" i="40"/>
  <c r="M317" i="40" a="1"/>
  <c r="M317" i="40" s="1"/>
  <c r="M339" i="40" a="1"/>
  <c r="M339" i="40" s="1"/>
  <c r="AE32" i="35"/>
  <c r="M32" i="35"/>
  <c r="O568" i="40"/>
  <c r="O130" i="40"/>
  <c r="K488" i="40"/>
  <c r="L488" i="40" s="1"/>
  <c r="W30" i="42" s="1" a="1"/>
  <c r="W30" i="42" s="1"/>
  <c r="K299" i="40"/>
  <c r="L299" i="40" s="1"/>
  <c r="O45" i="42" s="1" a="1"/>
  <c r="O45" i="42" s="1"/>
  <c r="O310" i="40"/>
  <c r="K253" i="40"/>
  <c r="L253" i="40" s="1"/>
  <c r="M50" i="42" s="1" a="1"/>
  <c r="M50" i="42" s="1"/>
  <c r="M280" i="40" a="1"/>
  <c r="M280" i="40" s="1"/>
  <c r="O280" i="40"/>
  <c r="K71" i="40"/>
  <c r="L71" i="40" s="1"/>
  <c r="G21" i="42" s="1" a="1"/>
  <c r="G21" i="42" s="1"/>
  <c r="O514" i="40"/>
  <c r="AI3" i="35"/>
  <c r="AF3" i="35"/>
  <c r="N3" i="35" s="1"/>
  <c r="AG3" i="14" s="1"/>
  <c r="AD3" i="14"/>
  <c r="AG3" i="35"/>
  <c r="AH3" i="35" s="1"/>
  <c r="O583" i="40"/>
  <c r="M396" i="40" a="1"/>
  <c r="M396" i="40" s="1"/>
  <c r="O396" i="40"/>
  <c r="Q21" i="34"/>
  <c r="O529" i="40"/>
  <c r="M529" i="40" a="1"/>
  <c r="M529" i="40" s="1"/>
  <c r="M569" i="40" a="1"/>
  <c r="M569" i="40" s="1"/>
  <c r="O569" i="40"/>
  <c r="O155" i="40"/>
  <c r="O382" i="40"/>
  <c r="M382" i="40" a="1"/>
  <c r="M382" i="40" s="1"/>
  <c r="M281" i="40" a="1"/>
  <c r="M281" i="40" s="1"/>
  <c r="O168" i="40"/>
  <c r="O240" i="40"/>
  <c r="M593" i="40" a="1"/>
  <c r="M593" i="40" s="1"/>
  <c r="O214" i="40"/>
  <c r="M214" i="40" a="1"/>
  <c r="M214" i="40" s="1"/>
  <c r="M517" i="40" a="1"/>
  <c r="M517" i="40" s="1"/>
  <c r="M469" i="40" a="1"/>
  <c r="M469" i="40" s="1"/>
  <c r="M389" i="40" a="1"/>
  <c r="M389" i="40" s="1"/>
  <c r="AB25" i="35"/>
  <c r="O342" i="40"/>
  <c r="AE44" i="35"/>
  <c r="M44" i="35"/>
  <c r="M355" i="40" a="1"/>
  <c r="M355" i="40" s="1"/>
  <c r="M366" i="40" a="1"/>
  <c r="M366" i="40" s="1"/>
  <c r="K39" i="18"/>
  <c r="L39" i="18"/>
  <c r="O120" i="40"/>
  <c r="M120" i="40" a="1"/>
  <c r="M120" i="40" s="1"/>
  <c r="O409" i="40"/>
  <c r="M409" i="40" a="1"/>
  <c r="M409" i="40" s="1"/>
  <c r="L29" i="35"/>
  <c r="AF29" i="35" s="1"/>
  <c r="N29" i="35" s="1"/>
  <c r="AG29" i="14" s="1"/>
  <c r="K29" i="35"/>
  <c r="O213" i="40"/>
  <c r="M213" i="40" a="1"/>
  <c r="M213" i="40" s="1"/>
  <c r="O361" i="40"/>
  <c r="M361" i="40" a="1"/>
  <c r="M361" i="40" s="1"/>
  <c r="O356" i="40"/>
  <c r="M356" i="40" a="1"/>
  <c r="M356" i="40" s="1"/>
  <c r="L31" i="35"/>
  <c r="AI31" i="35" s="1"/>
  <c r="K31" i="35"/>
  <c r="O217" i="40"/>
  <c r="M217" i="40" a="1"/>
  <c r="M217" i="40" s="1"/>
  <c r="O352" i="40"/>
  <c r="O482" i="40"/>
  <c r="O600" i="40"/>
  <c r="M500" i="40" a="1"/>
  <c r="M500" i="40" s="1"/>
  <c r="M200" i="40" a="1"/>
  <c r="M200" i="40" s="1"/>
  <c r="K235" i="40"/>
  <c r="L235" i="40" s="1"/>
  <c r="M32" i="42" s="1" a="1"/>
  <c r="M32" i="42" s="1"/>
  <c r="M162" i="40" a="1"/>
  <c r="M162" i="40" s="1"/>
  <c r="O162" i="40"/>
  <c r="O408" i="40"/>
  <c r="K268" i="40"/>
  <c r="L268" i="40" s="1"/>
  <c r="O14" i="42" s="1" a="1"/>
  <c r="O14" i="42" s="1"/>
  <c r="K593" i="40"/>
  <c r="L593" i="40" s="1"/>
  <c r="AA33" i="42" s="1" a="1"/>
  <c r="AA33" i="42" s="1"/>
  <c r="K63" i="40"/>
  <c r="L63" i="40" s="1"/>
  <c r="G13" i="42" s="1" a="1"/>
  <c r="G13" i="42" s="1"/>
  <c r="K219" i="40"/>
  <c r="L219" i="40" s="1"/>
  <c r="M16" i="42" s="1" a="1"/>
  <c r="M16" i="42" s="1"/>
  <c r="K529" i="40"/>
  <c r="L529" i="40" s="1"/>
  <c r="Y20" i="42" s="1" a="1"/>
  <c r="Y20" i="42" s="1"/>
  <c r="O186" i="40"/>
  <c r="O566" i="40"/>
  <c r="M566" i="40" a="1"/>
  <c r="M566" i="40" s="1"/>
  <c r="M57" i="40" a="1"/>
  <c r="M57" i="40" s="1"/>
  <c r="O57" i="40"/>
  <c r="K171" i="40"/>
  <c r="L171" i="40" s="1"/>
  <c r="K19" i="42" s="1" a="1"/>
  <c r="K19" i="42" s="1"/>
  <c r="O277" i="40"/>
  <c r="M473" i="40" a="1"/>
  <c r="M473" i="40" s="1"/>
  <c r="O473" i="40"/>
  <c r="K590" i="40"/>
  <c r="L590" i="40" s="1"/>
  <c r="AA30" i="42" s="1" a="1"/>
  <c r="AA30" i="42" s="1"/>
  <c r="K54" i="40"/>
  <c r="L54" i="40" s="1"/>
  <c r="G4" i="42" s="1" a="1"/>
  <c r="G4" i="42" s="1"/>
  <c r="AO9" i="14"/>
  <c r="AA16" i="35"/>
  <c r="K399" i="40"/>
  <c r="L399" i="40" s="1"/>
  <c r="S43" i="42" s="1" a="1"/>
  <c r="S43" i="42" s="1"/>
  <c r="AE5" i="18"/>
  <c r="AI5" i="18" s="1"/>
  <c r="U27" i="35"/>
  <c r="Q27" i="35"/>
  <c r="K605" i="40"/>
  <c r="L605" i="40" s="1"/>
  <c r="AA45" i="42" s="1" a="1"/>
  <c r="AA45" i="42" s="1"/>
  <c r="M520" i="40" a="1"/>
  <c r="M520" i="40" s="1"/>
  <c r="O172" i="40"/>
  <c r="M172" i="40" a="1"/>
  <c r="M172" i="40" s="1"/>
  <c r="K518" i="40"/>
  <c r="L518" i="40" s="1"/>
  <c r="Y9" i="42" s="1" a="1"/>
  <c r="Y9" i="42" s="1"/>
  <c r="K486" i="40"/>
  <c r="L486" i="40" s="1"/>
  <c r="W28" i="42" s="1" a="1"/>
  <c r="W28" i="42" s="1"/>
  <c r="O313" i="40"/>
  <c r="K132" i="40"/>
  <c r="L132" i="40" s="1"/>
  <c r="I31" i="42" s="1" a="1"/>
  <c r="I31" i="42" s="1"/>
  <c r="O499" i="40"/>
  <c r="O381" i="40"/>
  <c r="M118" i="40" a="1"/>
  <c r="M118" i="40" s="1"/>
  <c r="O156" i="40"/>
  <c r="M584" i="40" a="1"/>
  <c r="M584" i="40" s="1"/>
  <c r="O584" i="40"/>
  <c r="K139" i="40"/>
  <c r="L139" i="40" s="1"/>
  <c r="I38" i="42" s="1" a="1"/>
  <c r="I38" i="42" s="1"/>
  <c r="M53" i="35"/>
  <c r="AE53" i="35"/>
  <c r="M138" i="40" a="1"/>
  <c r="M138" i="40" s="1"/>
  <c r="M40" i="35"/>
  <c r="AE40" i="35"/>
  <c r="K483" i="40"/>
  <c r="L483" i="40" s="1"/>
  <c r="W25" i="42" s="1" a="1"/>
  <c r="W25" i="42" s="1"/>
  <c r="O75" i="40"/>
  <c r="K144" i="40"/>
  <c r="L144" i="40" s="1"/>
  <c r="I43" i="42" s="1" a="1"/>
  <c r="I43" i="42" s="1"/>
  <c r="K198" i="40"/>
  <c r="L198" i="40" s="1"/>
  <c r="K46" i="42" s="1" a="1"/>
  <c r="K46" i="42" s="1"/>
  <c r="K514" i="40"/>
  <c r="L514" i="40" s="1"/>
  <c r="Y5" i="42" s="1" a="1"/>
  <c r="Y5" i="42" s="1"/>
  <c r="O293" i="40"/>
  <c r="AG52" i="34"/>
  <c r="AH52" i="34" s="1"/>
  <c r="K574" i="40"/>
  <c r="L574" i="40" s="1"/>
  <c r="AA14" i="42" s="1" a="1"/>
  <c r="AA14" i="42" s="1"/>
  <c r="K81" i="40"/>
  <c r="L81" i="40" s="1"/>
  <c r="G31" i="42" s="1" a="1"/>
  <c r="G31" i="42" s="1"/>
  <c r="O211" i="40"/>
  <c r="O502" i="40"/>
  <c r="K286" i="40"/>
  <c r="L286" i="40" s="1"/>
  <c r="O32" i="42" s="1" a="1"/>
  <c r="O32" i="42" s="1"/>
  <c r="K208" i="40"/>
  <c r="L208" i="40" s="1"/>
  <c r="M5" i="42" s="1" a="1"/>
  <c r="M5" i="42" s="1"/>
  <c r="Q32" i="34"/>
  <c r="U32" i="34"/>
  <c r="O589" i="40"/>
  <c r="M589" i="40" a="1"/>
  <c r="M589" i="40" s="1"/>
  <c r="L46" i="34"/>
  <c r="O122" i="40"/>
  <c r="M122" i="40" a="1"/>
  <c r="M122" i="40" s="1"/>
  <c r="O173" i="40"/>
  <c r="K613" i="40"/>
  <c r="L613" i="40" s="1"/>
  <c r="AA53" i="42" s="1" a="1"/>
  <c r="AA53" i="42" s="1"/>
  <c r="O336" i="40"/>
  <c r="M102" i="40" a="1"/>
  <c r="M102" i="40" s="1"/>
  <c r="S36" i="34"/>
  <c r="P36" i="34"/>
  <c r="M380" i="40" a="1"/>
  <c r="M380" i="40" s="1"/>
  <c r="AB34" i="18"/>
  <c r="O34" i="18"/>
  <c r="M228" i="40" a="1"/>
  <c r="M228" i="40" s="1"/>
  <c r="M290" i="40" a="1"/>
  <c r="M290" i="40" s="1"/>
  <c r="M393" i="40" a="1"/>
  <c r="M393" i="40" s="1"/>
  <c r="O393" i="40"/>
  <c r="AB43" i="35"/>
  <c r="K17" i="35"/>
  <c r="L17" i="35"/>
  <c r="AE20" i="35"/>
  <c r="M20" i="35"/>
  <c r="L45" i="35"/>
  <c r="K45" i="35"/>
  <c r="AE41" i="34"/>
  <c r="M41" i="34" s="1"/>
  <c r="O590" i="40"/>
  <c r="M590" i="40" a="1"/>
  <c r="M590" i="40" s="1"/>
  <c r="M399" i="40" a="1"/>
  <c r="M399" i="40" s="1"/>
  <c r="O399" i="40"/>
  <c r="AF42" i="34"/>
  <c r="AE12" i="34"/>
  <c r="M12" i="34" s="1"/>
  <c r="AE21" i="35"/>
  <c r="M21" i="35"/>
  <c r="M586" i="40" a="1"/>
  <c r="M586" i="40" s="1"/>
  <c r="AI36" i="34"/>
  <c r="N36" i="34" s="1"/>
  <c r="AF36" i="14" s="1"/>
  <c r="O84" i="40"/>
  <c r="K151" i="40"/>
  <c r="L151" i="40" s="1"/>
  <c r="I50" i="42" s="1" a="1"/>
  <c r="I50" i="42" s="1"/>
  <c r="AA43" i="35"/>
  <c r="O406" i="40"/>
  <c r="O174" i="40"/>
  <c r="M174" i="40" a="1"/>
  <c r="M174" i="40" s="1"/>
  <c r="M149" i="40" a="1"/>
  <c r="M149" i="40" s="1"/>
  <c r="K46" i="35"/>
  <c r="L46" i="35"/>
  <c r="O245" i="40"/>
  <c r="M291" i="40" a="1"/>
  <c r="M291" i="40" s="1"/>
  <c r="K524" i="40"/>
  <c r="L524" i="40" s="1"/>
  <c r="Y15" i="42" s="1" a="1"/>
  <c r="Y15" i="42" s="1"/>
  <c r="O577" i="40"/>
  <c r="M577" i="40" a="1"/>
  <c r="M577" i="40" s="1"/>
  <c r="AC26" i="34"/>
  <c r="AE26" i="34"/>
  <c r="M26" i="34" s="1"/>
  <c r="AC36" i="14"/>
  <c r="AG36" i="34"/>
  <c r="AH36" i="34" s="1"/>
  <c r="N40" i="40"/>
  <c r="F41" i="42" s="1" a="1"/>
  <c r="F41" i="42" s="1"/>
  <c r="M56" i="40" a="1"/>
  <c r="M56" i="40" s="1"/>
  <c r="M38" i="35"/>
  <c r="AE38" i="35"/>
  <c r="AE45" i="35"/>
  <c r="M45" i="35"/>
  <c r="O496" i="40"/>
  <c r="O90" i="40"/>
  <c r="M90" i="40" a="1"/>
  <c r="M90" i="40" s="1"/>
  <c r="K263" i="40"/>
  <c r="L263" i="40" s="1"/>
  <c r="O9" i="42" s="1" a="1"/>
  <c r="O9" i="42" s="1"/>
  <c r="K312" i="40"/>
  <c r="L312" i="40" s="1"/>
  <c r="Q7" i="42" s="1" a="1"/>
  <c r="Q7" i="42" s="1"/>
  <c r="K100" i="40"/>
  <c r="L100" i="40" s="1"/>
  <c r="G50" i="42" s="1" a="1"/>
  <c r="G50" i="42" s="1"/>
  <c r="K252" i="40"/>
  <c r="L252" i="40" s="1"/>
  <c r="M49" i="42" s="1" a="1"/>
  <c r="M49" i="42" s="1"/>
  <c r="O179" i="40"/>
  <c r="M179" i="40" a="1"/>
  <c r="M179" i="40" s="1"/>
  <c r="M484" i="40" a="1"/>
  <c r="M484" i="40" s="1"/>
  <c r="O116" i="40"/>
  <c r="M116" i="40" a="1"/>
  <c r="M116" i="40" s="1"/>
  <c r="K195" i="40"/>
  <c r="L195" i="40" s="1"/>
  <c r="K43" i="42" s="1" a="1"/>
  <c r="K43" i="42" s="1"/>
  <c r="K544" i="40"/>
  <c r="L544" i="40" s="1"/>
  <c r="Y35" i="42" s="1" a="1"/>
  <c r="Y35" i="42" s="1"/>
  <c r="M594" i="40" a="1"/>
  <c r="M594" i="40" s="1"/>
  <c r="M158" i="40" a="1"/>
  <c r="M158" i="40" s="1"/>
  <c r="K565" i="40"/>
  <c r="L565" i="40" s="1"/>
  <c r="AA5" i="42" s="1" a="1"/>
  <c r="AA5" i="42" s="1"/>
  <c r="K83" i="40"/>
  <c r="L83" i="40" s="1"/>
  <c r="G33" i="42" s="1" a="1"/>
  <c r="G33" i="42" s="1"/>
  <c r="K257" i="40"/>
  <c r="L257" i="40" s="1"/>
  <c r="M54" i="42" s="1" a="1"/>
  <c r="M54" i="42" s="1"/>
  <c r="K191" i="40"/>
  <c r="L191" i="40" s="1"/>
  <c r="K39" i="42" s="1" a="1"/>
  <c r="K39" i="42" s="1"/>
  <c r="K407" i="40"/>
  <c r="L407" i="40" s="1"/>
  <c r="S51" i="42" s="1" a="1"/>
  <c r="S51" i="42" s="1"/>
  <c r="K462" i="40"/>
  <c r="L462" i="40" s="1"/>
  <c r="W4" i="42" s="1" a="1"/>
  <c r="W4" i="42" s="1"/>
  <c r="O338" i="40"/>
  <c r="M210" i="40" a="1"/>
  <c r="M210" i="40" s="1"/>
  <c r="K113" i="40"/>
  <c r="L113" i="40" s="1"/>
  <c r="I12" i="42" s="1" a="1"/>
  <c r="I12" i="42" s="1"/>
  <c r="AI36" i="18"/>
  <c r="O388" i="40"/>
  <c r="K9" i="35"/>
  <c r="L9" i="35"/>
  <c r="O230" i="40"/>
  <c r="M230" i="40" a="1"/>
  <c r="M230" i="40" s="1"/>
  <c r="K118" i="40"/>
  <c r="L118" i="40" s="1"/>
  <c r="I17" i="42" s="1" a="1"/>
  <c r="I17" i="42" s="1"/>
  <c r="AG17" i="34"/>
  <c r="AH17" i="34" s="1"/>
  <c r="K479" i="40"/>
  <c r="L479" i="40" s="1"/>
  <c r="W21" i="42" s="1" a="1"/>
  <c r="W21" i="42" s="1"/>
  <c r="AF37" i="34"/>
  <c r="AE37" i="34"/>
  <c r="AI37" i="34" s="1"/>
  <c r="AD41" i="14"/>
  <c r="AG41" i="35"/>
  <c r="AH41" i="35" s="1"/>
  <c r="K521" i="40"/>
  <c r="L521" i="40" s="1"/>
  <c r="Y12" i="42" s="1" a="1"/>
  <c r="Y12" i="42" s="1"/>
  <c r="O136" i="40"/>
  <c r="K585" i="40"/>
  <c r="L585" i="40" s="1"/>
  <c r="AA25" i="42" s="1" a="1"/>
  <c r="AA25" i="42" s="1"/>
  <c r="K74" i="40"/>
  <c r="L74" i="40" s="1"/>
  <c r="G24" i="42" s="1" a="1"/>
  <c r="G24" i="42" s="1"/>
  <c r="M543" i="40" a="1"/>
  <c r="M543" i="40" s="1"/>
  <c r="O495" i="40"/>
  <c r="K611" i="40"/>
  <c r="L611" i="40" s="1"/>
  <c r="AA51" i="42" s="1" a="1"/>
  <c r="AA51" i="42" s="1"/>
  <c r="O324" i="40"/>
  <c r="M324" i="40" a="1"/>
  <c r="M324" i="40" s="1"/>
  <c r="O188" i="40"/>
  <c r="M188" i="40" a="1"/>
  <c r="M188" i="40" s="1"/>
  <c r="M284" i="40" a="1"/>
  <c r="M284" i="40" s="1"/>
  <c r="M131" i="40" a="1"/>
  <c r="M131" i="40" s="1"/>
  <c r="K504" i="40"/>
  <c r="L504" i="40" s="1"/>
  <c r="W46" i="42" s="1" a="1"/>
  <c r="W46" i="42" s="1"/>
  <c r="AD19" i="14"/>
  <c r="AG19" i="35"/>
  <c r="AH19" i="35" s="1"/>
  <c r="K490" i="40"/>
  <c r="L490" i="40" s="1"/>
  <c r="W32" i="42" s="1" a="1"/>
  <c r="W32" i="42" s="1"/>
  <c r="M60" i="40" a="1"/>
  <c r="M60" i="40" s="1"/>
  <c r="O60" i="40"/>
  <c r="K216" i="40"/>
  <c r="L216" i="40" s="1"/>
  <c r="M13" i="42" s="1" a="1"/>
  <c r="M13" i="42" s="1"/>
  <c r="O539" i="40"/>
  <c r="M539" i="40" a="1"/>
  <c r="M539" i="40" s="1"/>
  <c r="K581" i="40"/>
  <c r="L581" i="40" s="1"/>
  <c r="AA21" i="42" s="1" a="1"/>
  <c r="AA21" i="42" s="1"/>
  <c r="O95" i="40"/>
  <c r="K322" i="40"/>
  <c r="L322" i="40" s="1"/>
  <c r="Q17" i="42" s="1" a="1"/>
  <c r="Q17" i="42" s="1"/>
  <c r="AA6" i="35"/>
  <c r="O72" i="40"/>
  <c r="O296" i="40"/>
  <c r="L49" i="35"/>
  <c r="K49" i="35"/>
  <c r="AB46" i="35"/>
  <c r="O46" i="35"/>
  <c r="O265" i="40"/>
  <c r="O7" i="34"/>
  <c r="AB7" i="34"/>
  <c r="AD7" i="34" s="1"/>
  <c r="AC7" i="34" s="1"/>
  <c r="O67" i="40"/>
  <c r="M67" i="40" a="1"/>
  <c r="M67" i="40" s="1"/>
  <c r="O192" i="40"/>
  <c r="M192" i="40" a="1"/>
  <c r="M192" i="40" s="1"/>
  <c r="O247" i="40"/>
  <c r="M247" i="40" a="1"/>
  <c r="M247" i="40" s="1"/>
  <c r="K36" i="35"/>
  <c r="L36" i="35"/>
  <c r="K7" i="35"/>
  <c r="L7" i="35"/>
  <c r="P7" i="35"/>
  <c r="S7" i="35"/>
  <c r="O195" i="40"/>
  <c r="M195" i="40" a="1"/>
  <c r="M195" i="40" s="1"/>
  <c r="M185" i="40" a="1"/>
  <c r="M185" i="40" s="1"/>
  <c r="O224" i="40"/>
  <c r="AC40" i="14"/>
  <c r="M208" i="40" a="1"/>
  <c r="M208" i="40" s="1"/>
  <c r="O113" i="40"/>
  <c r="M113" i="40" a="1"/>
  <c r="M113" i="40" s="1"/>
  <c r="O279" i="40"/>
  <c r="AE51" i="34"/>
  <c r="M51" i="34" s="1"/>
  <c r="M407" i="40" a="1"/>
  <c r="M407" i="40" s="1"/>
  <c r="O521" i="40"/>
  <c r="M521" i="40" a="1"/>
  <c r="M521" i="40" s="1"/>
  <c r="O565" i="40"/>
  <c r="O483" i="40"/>
  <c r="AE14" i="18"/>
  <c r="M549" i="40" a="1"/>
  <c r="M549" i="40" s="1"/>
  <c r="AE25" i="34"/>
  <c r="M25" i="34" s="1"/>
  <c r="M351" i="40" a="1"/>
  <c r="M351" i="40" s="1"/>
  <c r="K33" i="35"/>
  <c r="L33" i="35"/>
  <c r="AF33" i="35" s="1"/>
  <c r="N33" i="35" s="1"/>
  <c r="AG33" i="14" s="1"/>
  <c r="M259" i="40" a="1"/>
  <c r="M259" i="40" s="1"/>
  <c r="M504" i="40" a="1"/>
  <c r="M504" i="40" s="1"/>
  <c r="O504" i="40"/>
  <c r="O323" i="40"/>
  <c r="M223" i="40" a="1"/>
  <c r="M223" i="40" s="1"/>
  <c r="M506" i="40" a="1"/>
  <c r="M506" i="40" s="1"/>
  <c r="M490" i="40" a="1"/>
  <c r="M490" i="40" s="1"/>
  <c r="O490" i="40"/>
  <c r="O216" i="40"/>
  <c r="M216" i="40" a="1"/>
  <c r="M216" i="40" s="1"/>
  <c r="AG21" i="34"/>
  <c r="AH21" i="34" s="1"/>
  <c r="AF21" i="34"/>
  <c r="AI21" i="34"/>
  <c r="AC21" i="14"/>
  <c r="O540" i="40"/>
  <c r="M540" i="40" a="1"/>
  <c r="M540" i="40" s="1"/>
  <c r="AF21" i="18"/>
  <c r="O87" i="40"/>
  <c r="M329" i="40" a="1"/>
  <c r="M329" i="40" s="1"/>
  <c r="O267" i="40"/>
  <c r="AB49" i="35"/>
  <c r="O49" i="35"/>
  <c r="M139" i="40" a="1"/>
  <c r="M139" i="40" s="1"/>
  <c r="M463" i="40" a="1"/>
  <c r="M463" i="40" s="1"/>
  <c r="O222" i="40"/>
  <c r="O564" i="40"/>
  <c r="AO64" i="14"/>
  <c r="AP10" i="14"/>
  <c r="BB10" i="14"/>
  <c r="AV10" i="14"/>
  <c r="M605" i="40" a="1"/>
  <c r="M605" i="40" s="1"/>
  <c r="O605" i="40"/>
  <c r="O518" i="40"/>
  <c r="M518" i="40" a="1"/>
  <c r="M518" i="40" s="1"/>
  <c r="M114" i="40" a="1"/>
  <c r="M114" i="40" s="1"/>
  <c r="AB35" i="35"/>
  <c r="O35" i="35"/>
  <c r="AB36" i="14"/>
  <c r="O405" i="40"/>
  <c r="O86" i="40"/>
  <c r="M86" i="40" a="1"/>
  <c r="M86" i="40" s="1"/>
  <c r="K510" i="40"/>
  <c r="L510" i="40" s="1"/>
  <c r="W52" i="42" s="1" a="1"/>
  <c r="W52" i="42" s="1"/>
  <c r="K266" i="40"/>
  <c r="L266" i="40" s="1"/>
  <c r="O12" i="42" s="1" a="1"/>
  <c r="O12" i="42" s="1"/>
  <c r="K311" i="40"/>
  <c r="L311" i="40" s="1"/>
  <c r="Q6" i="42" s="1" a="1"/>
  <c r="Q6" i="42" s="1"/>
  <c r="K207" i="40"/>
  <c r="L207" i="40" s="1"/>
  <c r="M4" i="42" s="1" a="1"/>
  <c r="M4" i="42" s="1"/>
  <c r="K123" i="40"/>
  <c r="L123" i="40" s="1"/>
  <c r="I22" i="42" s="1" a="1"/>
  <c r="I22" i="42" s="1"/>
  <c r="O394" i="40"/>
  <c r="K269" i="40"/>
  <c r="L269" i="40" s="1"/>
  <c r="O15" i="42" s="1" a="1"/>
  <c r="O15" i="42" s="1"/>
  <c r="K24" i="34"/>
  <c r="K77" i="40"/>
  <c r="L77" i="40" s="1"/>
  <c r="G27" i="42" s="1" a="1"/>
  <c r="G27" i="42" s="1"/>
  <c r="K221" i="40"/>
  <c r="L221" i="40" s="1"/>
  <c r="M18" i="42" s="1" a="1"/>
  <c r="M18" i="42" s="1"/>
  <c r="N124" i="40"/>
  <c r="J23" i="42" s="1" a="1"/>
  <c r="J23" i="42" s="1"/>
  <c r="K20" i="35"/>
  <c r="L20" i="35"/>
  <c r="O492" i="40"/>
  <c r="K555" i="40"/>
  <c r="L555" i="40" s="1"/>
  <c r="Y46" i="42" s="1" a="1"/>
  <c r="Y46" i="42" s="1"/>
  <c r="M152" i="40" a="1"/>
  <c r="M152" i="40" s="1"/>
  <c r="K59" i="40"/>
  <c r="L59" i="40" s="1"/>
  <c r="G9" i="42" s="1" a="1"/>
  <c r="G9" i="42" s="1"/>
  <c r="K245" i="40"/>
  <c r="L245" i="40" s="1"/>
  <c r="M42" i="42" s="1" a="1"/>
  <c r="M42" i="42" s="1"/>
  <c r="M551" i="40" a="1"/>
  <c r="M551" i="40" s="1"/>
  <c r="K206" i="40"/>
  <c r="L206" i="40" s="1"/>
  <c r="K54" i="42" s="1" a="1"/>
  <c r="K54" i="42" s="1"/>
  <c r="M462" i="40" a="1"/>
  <c r="M462" i="40" s="1"/>
  <c r="O365" i="40"/>
  <c r="K495" i="40"/>
  <c r="L495" i="40" s="1"/>
  <c r="W37" i="42" s="1" a="1"/>
  <c r="W37" i="42" s="1"/>
  <c r="M487" i="40" a="1"/>
  <c r="M487" i="40" s="1"/>
  <c r="O378" i="40"/>
  <c r="K481" i="40"/>
  <c r="L481" i="40" s="1"/>
  <c r="W23" i="42" s="1" a="1"/>
  <c r="W23" i="42" s="1"/>
  <c r="K603" i="40"/>
  <c r="L603" i="40" s="1"/>
  <c r="AA43" i="42" s="1" a="1"/>
  <c r="AA43" i="42" s="1"/>
  <c r="K238" i="40"/>
  <c r="L238" i="40" s="1"/>
  <c r="M35" i="42" s="1" a="1"/>
  <c r="M35" i="42" s="1"/>
  <c r="K112" i="40"/>
  <c r="L112" i="40" s="1"/>
  <c r="I11" i="42" s="1" a="1"/>
  <c r="I11" i="42" s="1"/>
  <c r="K390" i="40"/>
  <c r="L390" i="40" s="1"/>
  <c r="S34" i="42" s="1" a="1"/>
  <c r="S34" i="42" s="1"/>
  <c r="K563" i="40"/>
  <c r="L563" i="40" s="1"/>
  <c r="Y54" i="42" s="1" a="1"/>
  <c r="Y54" i="42" s="1"/>
  <c r="AF41" i="35"/>
  <c r="N41" i="35" s="1"/>
  <c r="AG41" i="14" s="1"/>
  <c r="O104" i="40"/>
  <c r="K147" i="40"/>
  <c r="L147" i="40" s="1"/>
  <c r="I46" i="42" s="1" a="1"/>
  <c r="I46" i="42" s="1"/>
  <c r="O372" i="40"/>
  <c r="AE42" i="35"/>
  <c r="M42" i="35"/>
  <c r="L47" i="35"/>
  <c r="K47" i="35"/>
  <c r="K392" i="40"/>
  <c r="L392" i="40" s="1"/>
  <c r="S36" i="42" s="1" a="1"/>
  <c r="S36" i="42" s="1"/>
  <c r="K552" i="40"/>
  <c r="L552" i="40" s="1"/>
  <c r="Y43" i="42" s="1" a="1"/>
  <c r="Y43" i="42" s="1"/>
  <c r="O609" i="40"/>
  <c r="K559" i="40"/>
  <c r="L559" i="40" s="1"/>
  <c r="Y50" i="42" s="1" a="1"/>
  <c r="Y50" i="42" s="1"/>
  <c r="K292" i="40"/>
  <c r="L292" i="40" s="1"/>
  <c r="O38" i="42" s="1" a="1"/>
  <c r="O38" i="42" s="1"/>
  <c r="K568" i="40"/>
  <c r="L568" i="40" s="1"/>
  <c r="AA8" i="42" s="1" a="1"/>
  <c r="AA8" i="42" s="1"/>
  <c r="K78" i="40"/>
  <c r="L78" i="40" s="1"/>
  <c r="G28" i="42" s="1" a="1"/>
  <c r="G28" i="42" s="1"/>
  <c r="O231" i="40"/>
  <c r="M231" i="40" a="1"/>
  <c r="M231" i="40" s="1"/>
  <c r="M398" i="40" a="1"/>
  <c r="M398" i="40" s="1"/>
  <c r="M137" i="40" a="1"/>
  <c r="M137" i="40" s="1"/>
  <c r="K599" i="40"/>
  <c r="L599" i="40" s="1"/>
  <c r="AA39" i="42" s="1" a="1"/>
  <c r="AA39" i="42" s="1"/>
  <c r="O311" i="40"/>
  <c r="M96" i="40" a="1"/>
  <c r="M96" i="40" s="1"/>
  <c r="K536" i="40"/>
  <c r="L536" i="40" s="1"/>
  <c r="Y27" i="42" s="1" a="1"/>
  <c r="Y27" i="42" s="1"/>
  <c r="M305" i="40" a="1"/>
  <c r="M305" i="40" s="1"/>
  <c r="K485" i="40"/>
  <c r="L485" i="40" s="1"/>
  <c r="W27" i="42" s="1" a="1"/>
  <c r="W27" i="42" s="1"/>
  <c r="K251" i="40"/>
  <c r="L251" i="40" s="1"/>
  <c r="M48" i="42" s="1" a="1"/>
  <c r="M48" i="42" s="1"/>
  <c r="O255" i="40"/>
  <c r="K547" i="40"/>
  <c r="L547" i="40" s="1"/>
  <c r="Y38" i="42" s="1" a="1"/>
  <c r="Y38" i="42" s="1"/>
  <c r="K471" i="40"/>
  <c r="L471" i="40" s="1"/>
  <c r="W13" i="42" s="1" a="1"/>
  <c r="W13" i="42" s="1"/>
  <c r="K212" i="40"/>
  <c r="L212" i="40" s="1"/>
  <c r="M9" i="42" s="1" a="1"/>
  <c r="M9" i="42" s="1"/>
  <c r="O238" i="40"/>
  <c r="K540" i="40"/>
  <c r="L540" i="40" s="1"/>
  <c r="Y31" i="42" s="1" a="1"/>
  <c r="Y31" i="42" s="1"/>
  <c r="K588" i="40"/>
  <c r="L588" i="40" s="1"/>
  <c r="AA28" i="42" s="1" a="1"/>
  <c r="AA28" i="42" s="1"/>
  <c r="M94" i="40" a="1"/>
  <c r="M94" i="40" s="1"/>
  <c r="O94" i="40"/>
  <c r="M271" i="40" a="1"/>
  <c r="M271" i="40" s="1"/>
  <c r="O271" i="40"/>
  <c r="K340" i="40"/>
  <c r="L340" i="40" s="1"/>
  <c r="Q35" i="42" s="1" a="1"/>
  <c r="Q35" i="42" s="1"/>
  <c r="M331" i="40" a="1"/>
  <c r="M331" i="40" s="1"/>
  <c r="O68" i="40"/>
  <c r="O32" i="35"/>
  <c r="S8" i="35"/>
  <c r="P8" i="35"/>
  <c r="K165" i="40"/>
  <c r="L165" i="40" s="1"/>
  <c r="K13" i="42" s="1" a="1"/>
  <c r="K13" i="42" s="1"/>
  <c r="AF7" i="18"/>
  <c r="O132" i="40"/>
  <c r="O471" i="40"/>
  <c r="O236" i="40"/>
  <c r="O285" i="40"/>
  <c r="M54" i="40" a="1"/>
  <c r="M54" i="40" s="1"/>
  <c r="O54" i="40"/>
  <c r="AC28" i="14"/>
  <c r="AG28" i="34"/>
  <c r="AH28" i="34" s="1"/>
  <c r="M343" i="40" a="1"/>
  <c r="M343" i="40" s="1"/>
  <c r="O358" i="40"/>
  <c r="O252" i="40"/>
  <c r="M252" i="40" a="1"/>
  <c r="M252" i="40" s="1"/>
  <c r="K468" i="40"/>
  <c r="L468" i="40" s="1"/>
  <c r="W10" i="42" s="1" a="1"/>
  <c r="W10" i="42" s="1"/>
  <c r="K302" i="40"/>
  <c r="L302" i="40" s="1"/>
  <c r="O48" i="42" s="1" a="1"/>
  <c r="O48" i="42" s="1"/>
  <c r="K343" i="40"/>
  <c r="L343" i="40" s="1"/>
  <c r="Q38" i="42" s="1" a="1"/>
  <c r="Q38" i="42" s="1"/>
  <c r="K67" i="40"/>
  <c r="L67" i="40" s="1"/>
  <c r="G17" i="42" s="1" a="1"/>
  <c r="G17" i="42" s="1"/>
  <c r="K185" i="40"/>
  <c r="L185" i="40" s="1"/>
  <c r="K33" i="42" s="1" a="1"/>
  <c r="K33" i="42" s="1"/>
  <c r="K192" i="40"/>
  <c r="L192" i="40" s="1"/>
  <c r="K40" i="42" s="1" a="1"/>
  <c r="K40" i="42" s="1"/>
  <c r="P13" i="35"/>
  <c r="S13" i="35"/>
  <c r="K512" i="40"/>
  <c r="L512" i="40" s="1"/>
  <c r="W54" i="42" s="1" a="1"/>
  <c r="W54" i="42" s="1"/>
  <c r="K334" i="40"/>
  <c r="L334" i="40" s="1"/>
  <c r="Q29" i="42" s="1" a="1"/>
  <c r="Q29" i="42" s="1"/>
  <c r="K73" i="40"/>
  <c r="L73" i="40" s="1"/>
  <c r="G23" i="42" s="1" a="1"/>
  <c r="G23" i="42" s="1"/>
  <c r="K33" i="34"/>
  <c r="M555" i="40" a="1"/>
  <c r="M555" i="40" s="1"/>
  <c r="O555" i="40"/>
  <c r="AA26" i="35"/>
  <c r="O182" i="40"/>
  <c r="AE29" i="35"/>
  <c r="M29" i="35"/>
  <c r="L13" i="35"/>
  <c r="K13" i="35"/>
  <c r="K289" i="40"/>
  <c r="L289" i="40" s="1"/>
  <c r="O35" i="42" s="1" a="1"/>
  <c r="O35" i="42" s="1"/>
  <c r="K352" i="40"/>
  <c r="L352" i="40" s="1"/>
  <c r="Q47" i="42" s="1" a="1"/>
  <c r="Q47" i="42" s="1"/>
  <c r="O345" i="40"/>
  <c r="K154" i="40"/>
  <c r="L154" i="40" s="1"/>
  <c r="I53" i="42" s="1" a="1"/>
  <c r="I53" i="42" s="1"/>
  <c r="AE33" i="34"/>
  <c r="M33" i="34" s="1"/>
  <c r="O498" i="40"/>
  <c r="O481" i="40"/>
  <c r="M481" i="40" a="1"/>
  <c r="M481" i="40" s="1"/>
  <c r="K56" i="40"/>
  <c r="L56" i="40" s="1"/>
  <c r="G6" i="42" s="1" a="1"/>
  <c r="G6" i="42" s="1"/>
  <c r="K240" i="40"/>
  <c r="L240" i="40" s="1"/>
  <c r="M37" i="42" s="1" a="1"/>
  <c r="M37" i="42" s="1"/>
  <c r="P28" i="34"/>
  <c r="O304" i="40"/>
  <c r="K304" i="40"/>
  <c r="L304" i="40" s="1"/>
  <c r="O50" i="42" s="1" a="1"/>
  <c r="O50" i="42" s="1"/>
  <c r="K351" i="40"/>
  <c r="L351" i="40" s="1"/>
  <c r="Q46" i="42" s="1" a="1"/>
  <c r="Q46" i="42" s="1"/>
  <c r="M234" i="40" a="1"/>
  <c r="M234" i="40" s="1"/>
  <c r="K368" i="40"/>
  <c r="L368" i="40" s="1"/>
  <c r="S12" i="42" s="1" a="1"/>
  <c r="S12" i="42" s="1"/>
  <c r="K562" i="40"/>
  <c r="L562" i="40" s="1"/>
  <c r="Y53" i="42" s="1" a="1"/>
  <c r="Y53" i="42" s="1"/>
  <c r="O163" i="40"/>
  <c r="K577" i="40"/>
  <c r="L577" i="40" s="1"/>
  <c r="AA17" i="42" s="1" a="1"/>
  <c r="AA17" i="42" s="1"/>
  <c r="K88" i="40"/>
  <c r="L88" i="40" s="1"/>
  <c r="G38" i="42" s="1" a="1"/>
  <c r="G38" i="42" s="1"/>
  <c r="O257" i="40"/>
  <c r="K499" i="40"/>
  <c r="L499" i="40" s="1"/>
  <c r="W41" i="42" s="1" a="1"/>
  <c r="W41" i="42" s="1"/>
  <c r="M292" i="40" a="1"/>
  <c r="M292" i="40" s="1"/>
  <c r="O292" i="40"/>
  <c r="K247" i="40"/>
  <c r="L247" i="40" s="1"/>
  <c r="M44" i="42" s="1" a="1"/>
  <c r="M44" i="42" s="1"/>
  <c r="O401" i="40"/>
  <c r="K64" i="40"/>
  <c r="L64" i="40" s="1"/>
  <c r="G14" i="42" s="1" a="1"/>
  <c r="G14" i="42" s="1"/>
  <c r="M98" i="40" a="1"/>
  <c r="M98" i="40" s="1"/>
  <c r="K149" i="40"/>
  <c r="L149" i="40" s="1"/>
  <c r="I48" i="42" s="1" a="1"/>
  <c r="I48" i="42" s="1"/>
  <c r="K396" i="40"/>
  <c r="L396" i="40" s="1"/>
  <c r="S40" i="42" s="1" a="1"/>
  <c r="S40" i="42" s="1"/>
  <c r="K279" i="40"/>
  <c r="L279" i="40" s="1"/>
  <c r="O25" i="42" s="1" a="1"/>
  <c r="O25" i="42" s="1"/>
  <c r="K353" i="40"/>
  <c r="L353" i="40" s="1"/>
  <c r="Q48" i="42" s="1" a="1"/>
  <c r="Q48" i="42" s="1"/>
  <c r="O251" i="40"/>
  <c r="M251" i="40" a="1"/>
  <c r="M251" i="40" s="1"/>
  <c r="O219" i="40"/>
  <c r="AF40" i="34"/>
  <c r="N40" i="34" s="1"/>
  <c r="AF40" i="14" s="1"/>
  <c r="O547" i="40"/>
  <c r="M547" i="40" a="1"/>
  <c r="M547" i="40" s="1"/>
  <c r="K297" i="40"/>
  <c r="L297" i="40" s="1"/>
  <c r="O43" i="42" s="1" a="1"/>
  <c r="O43" i="42" s="1"/>
  <c r="AF51" i="35"/>
  <c r="N51" i="35" s="1"/>
  <c r="AG51" i="14" s="1"/>
  <c r="AG51" i="35"/>
  <c r="AH51" i="35" s="1"/>
  <c r="AD51" i="14"/>
  <c r="K95" i="40"/>
  <c r="L95" i="40" s="1"/>
  <c r="G45" i="42" s="1" a="1"/>
  <c r="G45" i="42" s="1"/>
  <c r="O531" i="40"/>
  <c r="K168" i="40"/>
  <c r="L168" i="40" s="1"/>
  <c r="K16" i="42" s="1" a="1"/>
  <c r="K16" i="42" s="1"/>
  <c r="K360" i="40"/>
  <c r="L360" i="40" s="1"/>
  <c r="S4" i="42" s="1" a="1"/>
  <c r="S4" i="42" s="1"/>
  <c r="K534" i="40"/>
  <c r="L534" i="40" s="1"/>
  <c r="Y25" i="42" s="1" a="1"/>
  <c r="Y25" i="42" s="1"/>
  <c r="AA25" i="35"/>
  <c r="K68" i="40"/>
  <c r="L68" i="40" s="1"/>
  <c r="G18" i="42" s="1" a="1"/>
  <c r="G18" i="42" s="1"/>
  <c r="AI21" i="18"/>
  <c r="K465" i="40"/>
  <c r="L465" i="40" s="1"/>
  <c r="W7" i="42" s="1" a="1"/>
  <c r="W7" i="42" s="1"/>
  <c r="K609" i="40"/>
  <c r="L609" i="40" s="1"/>
  <c r="AA49" i="42" s="1" a="1"/>
  <c r="AA49" i="42" s="1"/>
  <c r="K105" i="40"/>
  <c r="L105" i="40" s="1"/>
  <c r="I4" i="42" s="1" a="1"/>
  <c r="I4" i="42" s="1"/>
  <c r="K405" i="40"/>
  <c r="L405" i="40" s="1"/>
  <c r="S49" i="42" s="1" a="1"/>
  <c r="S49" i="42" s="1"/>
  <c r="K543" i="40"/>
  <c r="L543" i="40" s="1"/>
  <c r="Y34" i="42" s="1" a="1"/>
  <c r="Y34" i="42" s="1"/>
  <c r="O513" i="40"/>
  <c r="AF15" i="18"/>
  <c r="O598" i="40"/>
  <c r="M278" i="40" a="1"/>
  <c r="M278" i="40" s="1"/>
  <c r="O468" i="40"/>
  <c r="M363" i="40" a="1"/>
  <c r="M363" i="40" s="1"/>
  <c r="K145" i="40"/>
  <c r="L145" i="40" s="1"/>
  <c r="I44" i="42" s="1" a="1"/>
  <c r="I44" i="42" s="1"/>
  <c r="M276" i="40" a="1"/>
  <c r="M276" i="40" s="1"/>
  <c r="M595" i="40" a="1"/>
  <c r="M595" i="40" s="1"/>
  <c r="P50" i="35"/>
  <c r="S50" i="35"/>
  <c r="M334" i="40" a="1"/>
  <c r="M334" i="40" s="1"/>
  <c r="O334" i="40"/>
  <c r="O159" i="40"/>
  <c r="M159" i="40" a="1"/>
  <c r="M159" i="40" s="1"/>
  <c r="M528" i="40" a="1"/>
  <c r="M528" i="40" s="1"/>
  <c r="O528" i="40"/>
  <c r="M294" i="40" a="1"/>
  <c r="M294" i="40" s="1"/>
  <c r="AC32" i="14"/>
  <c r="M30" i="35"/>
  <c r="AE30" i="35"/>
  <c r="AI32" i="34"/>
  <c r="M241" i="40" a="1"/>
  <c r="M241" i="40" s="1"/>
  <c r="O241" i="40"/>
  <c r="K40" i="35"/>
  <c r="L40" i="35"/>
  <c r="O105" i="40"/>
  <c r="M597" i="40" a="1"/>
  <c r="M597" i="40" s="1"/>
  <c r="M14" i="35"/>
  <c r="AE14" i="35"/>
  <c r="O519" i="40"/>
  <c r="O312" i="40"/>
  <c r="M101" i="40" a="1"/>
  <c r="M101" i="40" s="1"/>
  <c r="K517" i="40"/>
  <c r="L517" i="40" s="1"/>
  <c r="Y8" i="42" s="1" a="1"/>
  <c r="Y8" i="42" s="1"/>
  <c r="O273" i="40"/>
  <c r="K491" i="40"/>
  <c r="L491" i="40" s="1"/>
  <c r="W33" i="42" s="1" a="1"/>
  <c r="W33" i="42" s="1"/>
  <c r="K592" i="40"/>
  <c r="L592" i="40" s="1"/>
  <c r="AA32" i="42" s="1" a="1"/>
  <c r="AA32" i="42" s="1"/>
  <c r="K342" i="40"/>
  <c r="L342" i="40" s="1"/>
  <c r="Q37" i="42" s="1" a="1"/>
  <c r="Q37" i="42" s="1"/>
  <c r="M59" i="40" a="1"/>
  <c r="M59" i="40" s="1"/>
  <c r="K106" i="40"/>
  <c r="L106" i="40" s="1"/>
  <c r="I5" i="42" s="1" a="1"/>
  <c r="I5" i="42" s="1"/>
  <c r="K267" i="40"/>
  <c r="L267" i="40" s="1"/>
  <c r="O13" i="42" s="1" a="1"/>
  <c r="O13" i="42" s="1"/>
  <c r="K226" i="40"/>
  <c r="L226" i="40" s="1"/>
  <c r="M23" i="42" s="1" a="1"/>
  <c r="M23" i="42" s="1"/>
  <c r="K384" i="40"/>
  <c r="L384" i="40" s="1"/>
  <c r="S28" i="42" s="1" a="1"/>
  <c r="S28" i="42" s="1"/>
  <c r="O375" i="40"/>
  <c r="K303" i="40"/>
  <c r="L303" i="40" s="1"/>
  <c r="O49" i="42" s="1" a="1"/>
  <c r="O49" i="42" s="1"/>
  <c r="K345" i="40"/>
  <c r="L345" i="40" s="1"/>
  <c r="Q40" i="42" s="1" a="1"/>
  <c r="Q40" i="42" s="1"/>
  <c r="AA39" i="35"/>
  <c r="K233" i="40"/>
  <c r="L233" i="40" s="1"/>
  <c r="M30" i="42" s="1" a="1"/>
  <c r="M30" i="42" s="1"/>
  <c r="K181" i="40"/>
  <c r="L181" i="40" s="1"/>
  <c r="K29" i="42" s="1" a="1"/>
  <c r="K29" i="42" s="1"/>
  <c r="K19" i="34"/>
  <c r="L19" i="34"/>
  <c r="K243" i="40"/>
  <c r="L243" i="40" s="1"/>
  <c r="M40" i="42" s="1" a="1"/>
  <c r="M40" i="42" s="1"/>
  <c r="K30" i="35"/>
  <c r="L30" i="35"/>
  <c r="AF30" i="35" s="1"/>
  <c r="N30" i="35" s="1"/>
  <c r="AG30" i="14" s="1"/>
  <c r="O124" i="40"/>
  <c r="K291" i="40"/>
  <c r="L291" i="40" s="1"/>
  <c r="O37" i="42" s="1" a="1"/>
  <c r="O37" i="42" s="1"/>
  <c r="K573" i="40"/>
  <c r="L573" i="40" s="1"/>
  <c r="AA13" i="42" s="1" a="1"/>
  <c r="AA13" i="42" s="1"/>
  <c r="M557" i="40" a="1"/>
  <c r="M557" i="40" s="1"/>
  <c r="M167" i="40" a="1"/>
  <c r="M167" i="40" s="1"/>
  <c r="O167" i="40"/>
  <c r="K369" i="40"/>
  <c r="L369" i="40" s="1"/>
  <c r="S13" i="42" s="1" a="1"/>
  <c r="S13" i="42" s="1"/>
  <c r="K523" i="40"/>
  <c r="L523" i="40" s="1"/>
  <c r="Y14" i="42" s="1" a="1"/>
  <c r="Y14" i="42" s="1"/>
  <c r="M571" i="40" a="1"/>
  <c r="M571" i="40" s="1"/>
  <c r="K549" i="40"/>
  <c r="L549" i="40" s="1"/>
  <c r="Y40" i="42" s="1" a="1"/>
  <c r="Y40" i="42" s="1"/>
  <c r="K469" i="40"/>
  <c r="L469" i="40" s="1"/>
  <c r="W11" i="42" s="1" a="1"/>
  <c r="W11" i="42" s="1"/>
  <c r="M283" i="40" a="1"/>
  <c r="M283" i="40" s="1"/>
  <c r="O283" i="40"/>
  <c r="K173" i="40"/>
  <c r="L173" i="40" s="1"/>
  <c r="K21" i="42" s="1" a="1"/>
  <c r="K21" i="42" s="1"/>
  <c r="O599" i="40"/>
  <c r="O612" i="40"/>
  <c r="K14" i="18"/>
  <c r="K227" i="40"/>
  <c r="L227" i="40" s="1"/>
  <c r="M24" i="42" s="1" a="1"/>
  <c r="M24" i="42" s="1"/>
  <c r="K177" i="40"/>
  <c r="L177" i="40" s="1"/>
  <c r="K25" i="42" s="1" a="1"/>
  <c r="K25" i="42" s="1"/>
  <c r="AA18" i="35"/>
  <c r="O397" i="40"/>
  <c r="O133" i="40"/>
  <c r="O614" i="40"/>
  <c r="K295" i="40"/>
  <c r="L295" i="40" s="1"/>
  <c r="O41" i="42" s="1" a="1"/>
  <c r="O41" i="42" s="1"/>
  <c r="K321" i="40"/>
  <c r="L321" i="40" s="1"/>
  <c r="Q16" i="42" s="1" a="1"/>
  <c r="Q16" i="42" s="1"/>
  <c r="M357" i="40" a="1"/>
  <c r="M357" i="40" s="1"/>
  <c r="K164" i="40"/>
  <c r="L164" i="40" s="1"/>
  <c r="K12" i="42" s="1" a="1"/>
  <c r="K12" i="42" s="1"/>
  <c r="K410" i="40"/>
  <c r="L410" i="40" s="1"/>
  <c r="S54" i="42" s="1" a="1"/>
  <c r="S54" i="42" s="1"/>
  <c r="AE33" i="35"/>
  <c r="M33" i="35"/>
  <c r="M360" i="40" a="1"/>
  <c r="M360" i="40" s="1"/>
  <c r="K53" i="34"/>
  <c r="K258" i="40"/>
  <c r="L258" i="40" s="1"/>
  <c r="O4" i="42" s="1" a="1"/>
  <c r="O4" i="42" s="1"/>
  <c r="K608" i="40"/>
  <c r="L608" i="40" s="1"/>
  <c r="AA48" i="42" s="1" a="1"/>
  <c r="AA48" i="42" s="1"/>
  <c r="K234" i="40"/>
  <c r="L234" i="40" s="1"/>
  <c r="M31" i="42" s="1" a="1"/>
  <c r="M31" i="42" s="1"/>
  <c r="M239" i="40" a="1"/>
  <c r="M239" i="40" s="1"/>
  <c r="K545" i="40"/>
  <c r="L545" i="40" s="1"/>
  <c r="Y36" i="42" s="1" a="1"/>
  <c r="Y36" i="42" s="1"/>
  <c r="L38" i="35"/>
  <c r="K38" i="35"/>
  <c r="K494" i="40"/>
  <c r="L494" i="40" s="1"/>
  <c r="W36" i="42" s="1" a="1"/>
  <c r="W36" i="42" s="1"/>
  <c r="K236" i="40"/>
  <c r="L236" i="40" s="1"/>
  <c r="M33" i="42" s="1" a="1"/>
  <c r="M33" i="42" s="1"/>
  <c r="K157" i="40"/>
  <c r="L157" i="40" s="1"/>
  <c r="K5" i="42" s="1" a="1"/>
  <c r="K5" i="42" s="1"/>
  <c r="K463" i="40"/>
  <c r="L463" i="40" s="1"/>
  <c r="W5" i="42" s="1" a="1"/>
  <c r="W5" i="42" s="1"/>
  <c r="O300" i="40"/>
  <c r="M300" i="40" a="1"/>
  <c r="M300" i="40" s="1"/>
  <c r="K248" i="40"/>
  <c r="L248" i="40" s="1"/>
  <c r="M45" i="42" s="1" a="1"/>
  <c r="M45" i="42" s="1"/>
  <c r="M485" i="40" a="1"/>
  <c r="M485" i="40" s="1"/>
  <c r="M367" i="40" a="1"/>
  <c r="M367" i="40" s="1"/>
  <c r="K487" i="40"/>
  <c r="L487" i="40" s="1"/>
  <c r="W29" i="42" s="1" a="1"/>
  <c r="W29" i="42" s="1"/>
  <c r="K275" i="40"/>
  <c r="L275" i="40" s="1"/>
  <c r="O21" i="42" s="1" a="1"/>
  <c r="O21" i="42" s="1"/>
  <c r="P24" i="35"/>
  <c r="S24" i="35"/>
  <c r="K101" i="40"/>
  <c r="L101" i="40" s="1"/>
  <c r="G51" i="42" s="1" a="1"/>
  <c r="G51" i="42" s="1"/>
  <c r="K225" i="40"/>
  <c r="L225" i="40" s="1"/>
  <c r="M22" i="42" s="1" a="1"/>
  <c r="M22" i="42" s="1"/>
  <c r="O467" i="40"/>
  <c r="M467" i="40" a="1"/>
  <c r="M467" i="40" s="1"/>
  <c r="K66" i="40"/>
  <c r="L66" i="40" s="1"/>
  <c r="G16" i="42" s="1" a="1"/>
  <c r="G16" i="42" s="1"/>
  <c r="O215" i="40"/>
  <c r="O183" i="40"/>
  <c r="M183" i="40" a="1"/>
  <c r="M183" i="40" s="1"/>
  <c r="AA14" i="35"/>
  <c r="M544" i="40" a="1"/>
  <c r="M544" i="40" s="1"/>
  <c r="O464" i="40"/>
  <c r="O390" i="40"/>
  <c r="K148" i="40"/>
  <c r="L148" i="40" s="1"/>
  <c r="I47" i="42" s="1" a="1"/>
  <c r="I47" i="42" s="1"/>
  <c r="S47" i="35"/>
  <c r="P47" i="35"/>
  <c r="S9" i="35"/>
  <c r="P9" i="35"/>
  <c r="S4" i="35"/>
  <c r="P4" i="35"/>
  <c r="BV51" i="14"/>
  <c r="BV49" i="14"/>
  <c r="BV50" i="14"/>
  <c r="BL49" i="14"/>
  <c r="BL51" i="14"/>
  <c r="BL50" i="14"/>
  <c r="BG49" i="14"/>
  <c r="BG51" i="14"/>
  <c r="BG50" i="14"/>
  <c r="BA50" i="14"/>
  <c r="BA51" i="14"/>
  <c r="BA49" i="14"/>
  <c r="BQ50" i="14"/>
  <c r="BQ51" i="14"/>
  <c r="BQ49" i="14"/>
  <c r="AT50" i="14"/>
  <c r="AT51" i="14"/>
  <c r="AT49" i="14"/>
  <c r="S32" i="34" l="1"/>
  <c r="R32" i="34" s="1"/>
  <c r="P17" i="34"/>
  <c r="O16" i="34"/>
  <c r="K30" i="18"/>
  <c r="L7" i="34"/>
  <c r="L12" i="34"/>
  <c r="AF12" i="34" s="1"/>
  <c r="O6" i="34"/>
  <c r="AF32" i="34"/>
  <c r="N32" i="34" s="1"/>
  <c r="AF32" i="14" s="1"/>
  <c r="K51" i="34"/>
  <c r="P17" i="35"/>
  <c r="U17" i="35" s="1"/>
  <c r="AA18" i="34"/>
  <c r="K18" i="34" s="1"/>
  <c r="AB31" i="34"/>
  <c r="AE31" i="34" s="1"/>
  <c r="AA10" i="34"/>
  <c r="L10" i="34" s="1"/>
  <c r="AF10" i="34" s="1"/>
  <c r="AG40" i="34"/>
  <c r="AH40" i="34" s="1"/>
  <c r="AB27" i="34"/>
  <c r="AD27" i="34" s="1"/>
  <c r="AC27" i="34" s="1"/>
  <c r="N614" i="40"/>
  <c r="AB54" i="42" s="1" a="1"/>
  <c r="AB54" i="42" s="1"/>
  <c r="AA44" i="34"/>
  <c r="K44" i="34" s="1"/>
  <c r="K4" i="34"/>
  <c r="AA43" i="34"/>
  <c r="K43" i="34" s="1"/>
  <c r="P3" i="35"/>
  <c r="R3" i="35" s="1"/>
  <c r="AI38" i="34"/>
  <c r="AI28" i="34"/>
  <c r="AI15" i="34"/>
  <c r="N28" i="34"/>
  <c r="AF28" i="14" s="1"/>
  <c r="AF15" i="34"/>
  <c r="N15" i="34" s="1"/>
  <c r="AF15" i="14" s="1"/>
  <c r="AA34" i="34"/>
  <c r="K34" i="34" s="1"/>
  <c r="AE18" i="34"/>
  <c r="M18" i="34" s="1"/>
  <c r="S18" i="34" s="1"/>
  <c r="O48" i="34"/>
  <c r="L20" i="34"/>
  <c r="AI20" i="34" s="1"/>
  <c r="AB22" i="34"/>
  <c r="M22" i="34" s="1"/>
  <c r="S22" i="34" s="1"/>
  <c r="AB43" i="34"/>
  <c r="AE43" i="34" s="1"/>
  <c r="M43" i="34" s="1"/>
  <c r="S21" i="34"/>
  <c r="R21" i="34" s="1"/>
  <c r="T21" i="34" s="1"/>
  <c r="AF51" i="34"/>
  <c r="AB3" i="34"/>
  <c r="AD3" i="34" s="1"/>
  <c r="AC3" i="34" s="1"/>
  <c r="AG3" i="34" s="1"/>
  <c r="AH3" i="34" s="1"/>
  <c r="AI52" i="34"/>
  <c r="AF17" i="34"/>
  <c r="N17" i="34" s="1"/>
  <c r="AF17" i="14" s="1"/>
  <c r="AF33" i="34"/>
  <c r="AG37" i="34"/>
  <c r="AH37" i="34" s="1"/>
  <c r="K38" i="18"/>
  <c r="AA13" i="34"/>
  <c r="L13" i="34" s="1"/>
  <c r="K17" i="34"/>
  <c r="AI17" i="34"/>
  <c r="L47" i="34"/>
  <c r="AF47" i="34" s="1"/>
  <c r="L23" i="34"/>
  <c r="AF23" i="34" s="1"/>
  <c r="K45" i="34"/>
  <c r="AI45" i="34"/>
  <c r="AG42" i="34"/>
  <c r="AH42" i="34" s="1"/>
  <c r="AI42" i="34"/>
  <c r="O34" i="34"/>
  <c r="AG15" i="34"/>
  <c r="AH15" i="34" s="1"/>
  <c r="AD11" i="34"/>
  <c r="AC11" i="34" s="1"/>
  <c r="AE34" i="34"/>
  <c r="M34" i="34" s="1"/>
  <c r="P34" i="34" s="1"/>
  <c r="AD24" i="34"/>
  <c r="AC24" i="34" s="1"/>
  <c r="AG24" i="34" s="1"/>
  <c r="AH24" i="34" s="1"/>
  <c r="K52" i="34"/>
  <c r="N159" i="40"/>
  <c r="L7" i="42" s="1" a="1"/>
  <c r="L7" i="42" s="1"/>
  <c r="O18" i="34"/>
  <c r="K15" i="34"/>
  <c r="K35" i="34"/>
  <c r="O10" i="34"/>
  <c r="AD35" i="34"/>
  <c r="AC35" i="34" s="1"/>
  <c r="AG35" i="34" s="1"/>
  <c r="AH35" i="34" s="1"/>
  <c r="AB50" i="34"/>
  <c r="AD50" i="34" s="1"/>
  <c r="AC50" i="34" s="1"/>
  <c r="AA48" i="34"/>
  <c r="K48" i="34" s="1"/>
  <c r="AF45" i="34"/>
  <c r="N45" i="34" s="1"/>
  <c r="AF45" i="14" s="1"/>
  <c r="AG45" i="34"/>
  <c r="AH45" i="34" s="1"/>
  <c r="L14" i="34"/>
  <c r="AF14" i="34" s="1"/>
  <c r="N341" i="40"/>
  <c r="R36" i="42" s="1" a="1"/>
  <c r="R36" i="42" s="1"/>
  <c r="AB44" i="34"/>
  <c r="AD44" i="34" s="1"/>
  <c r="AC44" i="34" s="1"/>
  <c r="K40" i="34"/>
  <c r="AI35" i="34"/>
  <c r="AI40" i="34"/>
  <c r="L8" i="34"/>
  <c r="AC8" i="14" s="1"/>
  <c r="L25" i="34"/>
  <c r="AG25" i="34" s="1"/>
  <c r="AH25" i="34" s="1"/>
  <c r="AA27" i="34"/>
  <c r="L27" i="34" s="1"/>
  <c r="AE46" i="34"/>
  <c r="M46" i="34" s="1"/>
  <c r="S46" i="34" s="1"/>
  <c r="AB9" i="34"/>
  <c r="AD9" i="34" s="1"/>
  <c r="AC9" i="34" s="1"/>
  <c r="K12" i="18"/>
  <c r="AF6" i="18"/>
  <c r="K51" i="18"/>
  <c r="AB13" i="34"/>
  <c r="AD13" i="34" s="1"/>
  <c r="AC13" i="34" s="1"/>
  <c r="AA31" i="34"/>
  <c r="L31" i="34" s="1"/>
  <c r="AC31" i="14" s="1"/>
  <c r="AA9" i="34"/>
  <c r="K9" i="34" s="1"/>
  <c r="L41" i="34"/>
  <c r="AF41" i="34" s="1"/>
  <c r="K5" i="34"/>
  <c r="N21" i="34"/>
  <c r="AF21" i="14" s="1"/>
  <c r="L11" i="34"/>
  <c r="AF11" i="34" s="1"/>
  <c r="L30" i="34"/>
  <c r="AC30" i="14" s="1"/>
  <c r="AG5" i="34"/>
  <c r="AH5" i="34" s="1"/>
  <c r="K37" i="34"/>
  <c r="AE5" i="34"/>
  <c r="AI5" i="34" s="1"/>
  <c r="AF5" i="34"/>
  <c r="AA6" i="34"/>
  <c r="K6" i="34" s="1"/>
  <c r="S38" i="34"/>
  <c r="P38" i="34"/>
  <c r="Q38" i="34" s="1"/>
  <c r="AA22" i="34"/>
  <c r="L22" i="34" s="1"/>
  <c r="L49" i="34"/>
  <c r="K42" i="34"/>
  <c r="AA16" i="34"/>
  <c r="L16" i="34" s="1"/>
  <c r="AG16" i="34" s="1"/>
  <c r="AH16" i="34" s="1"/>
  <c r="AA50" i="34"/>
  <c r="L50" i="34" s="1"/>
  <c r="AC50" i="14" s="1"/>
  <c r="N37" i="34"/>
  <c r="AF37" i="14" s="1"/>
  <c r="M37" i="34"/>
  <c r="P37" i="34" s="1"/>
  <c r="S11" i="34"/>
  <c r="P11" i="34"/>
  <c r="Q11" i="34" s="1"/>
  <c r="P23" i="34"/>
  <c r="Q23" i="34" s="1"/>
  <c r="S23" i="34"/>
  <c r="S20" i="34"/>
  <c r="P20" i="34"/>
  <c r="Q20" i="34" s="1"/>
  <c r="S4" i="34"/>
  <c r="P4" i="34"/>
  <c r="Q4" i="34" s="1"/>
  <c r="S47" i="34"/>
  <c r="P47" i="34"/>
  <c r="Q47" i="34" s="1"/>
  <c r="M52" i="34"/>
  <c r="P52" i="34" s="1"/>
  <c r="N42" i="34"/>
  <c r="AF42" i="14" s="1"/>
  <c r="M15" i="34"/>
  <c r="M45" i="34"/>
  <c r="M40" i="34"/>
  <c r="N52" i="34"/>
  <c r="AF52" i="14" s="1"/>
  <c r="AE29" i="34"/>
  <c r="AI29" i="34" s="1"/>
  <c r="AD29" i="34"/>
  <c r="AC29" i="34" s="1"/>
  <c r="AG29" i="34" s="1"/>
  <c r="AH29" i="34" s="1"/>
  <c r="O48" i="18"/>
  <c r="AI27" i="18"/>
  <c r="P30" i="34"/>
  <c r="R30" i="34" s="1"/>
  <c r="AF29" i="18"/>
  <c r="P8" i="34"/>
  <c r="U8" i="34" s="1"/>
  <c r="N179" i="40"/>
  <c r="L27" i="42" s="1" a="1"/>
  <c r="L27" i="42" s="1"/>
  <c r="M36" i="18"/>
  <c r="AG36" i="18"/>
  <c r="AH36" i="18" s="1"/>
  <c r="AG10" i="18"/>
  <c r="AH10" i="18" s="1"/>
  <c r="M10" i="18"/>
  <c r="P10" i="18" s="1"/>
  <c r="M7" i="18"/>
  <c r="AG7" i="18"/>
  <c r="AH7" i="18" s="1"/>
  <c r="M21" i="18"/>
  <c r="S21" i="18" s="1"/>
  <c r="AG21" i="18"/>
  <c r="AH21" i="18" s="1"/>
  <c r="S42" i="18"/>
  <c r="P42" i="18"/>
  <c r="Q42" i="18" s="1"/>
  <c r="M5" i="18"/>
  <c r="S5" i="18" s="1"/>
  <c r="AG5" i="18"/>
  <c r="AH5" i="18" s="1"/>
  <c r="AE29" i="18"/>
  <c r="AI29" i="18" s="1"/>
  <c r="AD29" i="18"/>
  <c r="AC29" i="18" s="1"/>
  <c r="AD51" i="18"/>
  <c r="AC51" i="18" s="1"/>
  <c r="AD48" i="18"/>
  <c r="AC48" i="18" s="1"/>
  <c r="AD16" i="18"/>
  <c r="AC16" i="18" s="1"/>
  <c r="AD17" i="18"/>
  <c r="AC17" i="18" s="1"/>
  <c r="AD35" i="18"/>
  <c r="AC35" i="18" s="1"/>
  <c r="M35" i="18" s="1"/>
  <c r="AD26" i="18"/>
  <c r="AC26" i="18" s="1"/>
  <c r="M26" i="18" s="1"/>
  <c r="AE30" i="18"/>
  <c r="AI30" i="18" s="1"/>
  <c r="AD30" i="18"/>
  <c r="AC30" i="18" s="1"/>
  <c r="AG30" i="18" s="1"/>
  <c r="AH30" i="18" s="1"/>
  <c r="AD20" i="18"/>
  <c r="AC20" i="18" s="1"/>
  <c r="AD25" i="18"/>
  <c r="AC25" i="18" s="1"/>
  <c r="AE53" i="18"/>
  <c r="AD53" i="18"/>
  <c r="AC53" i="18" s="1"/>
  <c r="M53" i="18" s="1"/>
  <c r="AD12" i="18"/>
  <c r="AC12" i="18" s="1"/>
  <c r="AD43" i="18"/>
  <c r="AC43" i="18" s="1"/>
  <c r="AE31" i="18"/>
  <c r="AD31" i="18"/>
  <c r="AC31" i="18" s="1"/>
  <c r="M31" i="18" s="1"/>
  <c r="AD22" i="18"/>
  <c r="AC22" i="18" s="1"/>
  <c r="AD41" i="18"/>
  <c r="AC41" i="18" s="1"/>
  <c r="AE24" i="18"/>
  <c r="AD24" i="18"/>
  <c r="AC24" i="18" s="1"/>
  <c r="M24" i="18" s="1"/>
  <c r="AD11" i="18"/>
  <c r="AC11" i="18" s="1"/>
  <c r="M11" i="18" s="1"/>
  <c r="AG4" i="18"/>
  <c r="AH4" i="18" s="1"/>
  <c r="AD39" i="18"/>
  <c r="AC39" i="18" s="1"/>
  <c r="AD34" i="18"/>
  <c r="AC34" i="18" s="1"/>
  <c r="AD44" i="18"/>
  <c r="AC44" i="18" s="1"/>
  <c r="P27" i="18"/>
  <c r="U27" i="18" s="1"/>
  <c r="S27" i="18"/>
  <c r="P15" i="18"/>
  <c r="U15" i="18" s="1"/>
  <c r="S15" i="18"/>
  <c r="P40" i="18"/>
  <c r="U40" i="18" s="1"/>
  <c r="S40" i="18"/>
  <c r="N370" i="40"/>
  <c r="T14" i="42" s="1" a="1"/>
  <c r="T14" i="42" s="1"/>
  <c r="AI3" i="18"/>
  <c r="AF16" i="18"/>
  <c r="L42" i="18"/>
  <c r="AB42" i="14" s="1"/>
  <c r="N586" i="40"/>
  <c r="AB26" i="42" s="1" a="1"/>
  <c r="AB26" i="42" s="1"/>
  <c r="AE16" i="18"/>
  <c r="AI16" i="18" s="1"/>
  <c r="P38" i="18"/>
  <c r="U38" i="18" s="1"/>
  <c r="AI7" i="18"/>
  <c r="L34" i="18"/>
  <c r="AB34" i="14" s="1"/>
  <c r="AA50" i="18"/>
  <c r="L50" i="18" s="1"/>
  <c r="AB50" i="14" s="1"/>
  <c r="L24" i="18"/>
  <c r="AB24" i="14" s="1"/>
  <c r="K3" i="18"/>
  <c r="S19" i="34"/>
  <c r="R19" i="34" s="1"/>
  <c r="P47" i="18"/>
  <c r="Q47" i="18" s="1"/>
  <c r="K17" i="18"/>
  <c r="N365" i="40"/>
  <c r="T9" i="42" s="1" a="1"/>
  <c r="T9" i="42" s="1"/>
  <c r="AF5" i="18"/>
  <c r="AI4" i="34"/>
  <c r="P24" i="34"/>
  <c r="U24" i="34" s="1"/>
  <c r="N283" i="40"/>
  <c r="P29" i="42" s="1" a="1"/>
  <c r="P29" i="42" s="1"/>
  <c r="N285" i="40"/>
  <c r="P31" i="42" s="1" a="1"/>
  <c r="P31" i="42" s="1"/>
  <c r="K27" i="18"/>
  <c r="AF51" i="18"/>
  <c r="AE6" i="35"/>
  <c r="N363" i="40"/>
  <c r="T7" i="42" s="1" a="1"/>
  <c r="T7" i="42" s="1"/>
  <c r="P45" i="18"/>
  <c r="Q45" i="18" s="1"/>
  <c r="N546" i="40"/>
  <c r="Z37" i="42" s="1" a="1"/>
  <c r="Z37" i="42" s="1"/>
  <c r="S14" i="34"/>
  <c r="R14" i="34" s="1"/>
  <c r="S42" i="34"/>
  <c r="R42" i="34" s="1"/>
  <c r="P52" i="18"/>
  <c r="Q52" i="18" s="1"/>
  <c r="O39" i="18"/>
  <c r="N579" i="40"/>
  <c r="AB19" i="42" s="1" a="1"/>
  <c r="AB19" i="42" s="1"/>
  <c r="AA48" i="18"/>
  <c r="L48" i="18" s="1"/>
  <c r="AB48" i="14" s="1"/>
  <c r="AF41" i="18"/>
  <c r="N182" i="40"/>
  <c r="L30" i="42" s="1" a="1"/>
  <c r="L30" i="42" s="1"/>
  <c r="AE41" i="18"/>
  <c r="AI41" i="18" s="1"/>
  <c r="P51" i="35"/>
  <c r="U51" i="35" s="1"/>
  <c r="K16" i="18"/>
  <c r="S9" i="18"/>
  <c r="R9" i="18" s="1"/>
  <c r="AE12" i="18"/>
  <c r="AI12" i="18" s="1"/>
  <c r="S49" i="34"/>
  <c r="R49" i="34" s="1"/>
  <c r="K6" i="18"/>
  <c r="K7" i="18"/>
  <c r="K25" i="18"/>
  <c r="O20" i="18"/>
  <c r="K33" i="18"/>
  <c r="N357" i="40"/>
  <c r="R52" i="42" s="1" a="1"/>
  <c r="R52" i="42" s="1"/>
  <c r="AC13" i="18"/>
  <c r="M13" i="18" s="1"/>
  <c r="N137" i="40"/>
  <c r="J36" i="42" s="1" a="1"/>
  <c r="J36" i="42" s="1"/>
  <c r="N103" i="40"/>
  <c r="H53" i="42" s="1" a="1"/>
  <c r="H53" i="42" s="1"/>
  <c r="N398" i="40"/>
  <c r="T42" i="42" s="1" a="1"/>
  <c r="T42" i="42" s="1"/>
  <c r="K5" i="18"/>
  <c r="K15" i="18"/>
  <c r="K41" i="18"/>
  <c r="AA8" i="18"/>
  <c r="K8" i="18" s="1"/>
  <c r="L45" i="18"/>
  <c r="AG45" i="18" s="1"/>
  <c r="AH45" i="18" s="1"/>
  <c r="N314" i="40"/>
  <c r="R9" i="42" s="1" a="1"/>
  <c r="R9" i="42" s="1"/>
  <c r="N237" i="40"/>
  <c r="N34" i="42" s="1" a="1"/>
  <c r="N34" i="42" s="1"/>
  <c r="K12" i="35"/>
  <c r="N507" i="40"/>
  <c r="X49" i="42" s="1" a="1"/>
  <c r="X49" i="42" s="1"/>
  <c r="N125" i="40"/>
  <c r="J24" i="42" s="1" a="1"/>
  <c r="J24" i="42" s="1"/>
  <c r="AE44" i="18"/>
  <c r="AI44" i="18" s="1"/>
  <c r="AF25" i="18"/>
  <c r="AB50" i="18"/>
  <c r="AE43" i="18"/>
  <c r="AI43" i="18" s="1"/>
  <c r="AE22" i="18"/>
  <c r="K37" i="18"/>
  <c r="K29" i="18"/>
  <c r="N307" i="40"/>
  <c r="P53" i="42" s="1" a="1"/>
  <c r="P53" i="42" s="1"/>
  <c r="AF4" i="18"/>
  <c r="AG6" i="18"/>
  <c r="AH6" i="18" s="1"/>
  <c r="AI6" i="18"/>
  <c r="L52" i="18"/>
  <c r="AB52" i="14" s="1"/>
  <c r="AI15" i="18"/>
  <c r="L31" i="18"/>
  <c r="AG15" i="18"/>
  <c r="AH15" i="18" s="1"/>
  <c r="L53" i="18"/>
  <c r="AB53" i="14" s="1"/>
  <c r="S41" i="35"/>
  <c r="R41" i="35" s="1"/>
  <c r="N86" i="40"/>
  <c r="H36" i="42" s="1" a="1"/>
  <c r="H36" i="42" s="1"/>
  <c r="N141" i="40"/>
  <c r="J40" i="42" s="1" a="1"/>
  <c r="J40" i="42" s="1"/>
  <c r="P3" i="18"/>
  <c r="Q3" i="18" s="1"/>
  <c r="L35" i="18"/>
  <c r="AF35" i="18" s="1"/>
  <c r="AE17" i="18"/>
  <c r="AI17" i="18" s="1"/>
  <c r="K43" i="18"/>
  <c r="AE13" i="18"/>
  <c r="P4" i="18"/>
  <c r="Q4" i="18" s="1"/>
  <c r="N558" i="40"/>
  <c r="Z49" i="42" s="1" a="1"/>
  <c r="Z49" i="42" s="1"/>
  <c r="AA11" i="18"/>
  <c r="L11" i="18" s="1"/>
  <c r="AE11" i="18"/>
  <c r="L22" i="18"/>
  <c r="AF22" i="18" s="1"/>
  <c r="K28" i="18"/>
  <c r="N482" i="40"/>
  <c r="X24" i="42" s="1" a="1"/>
  <c r="X24" i="42" s="1"/>
  <c r="AD53" i="14"/>
  <c r="N152" i="40"/>
  <c r="J51" i="42" s="1" a="1"/>
  <c r="J51" i="42" s="1"/>
  <c r="O11" i="18"/>
  <c r="AE25" i="18"/>
  <c r="AI25" i="18" s="1"/>
  <c r="P31" i="35"/>
  <c r="R31" i="35" s="1"/>
  <c r="N335" i="40"/>
  <c r="R30" i="42" s="1" a="1"/>
  <c r="R30" i="42" s="1"/>
  <c r="N170" i="40"/>
  <c r="L18" i="42" s="1" a="1"/>
  <c r="L18" i="42" s="1"/>
  <c r="L40" i="18"/>
  <c r="AG40" i="18" s="1"/>
  <c r="AH40" i="18" s="1"/>
  <c r="AB46" i="18"/>
  <c r="AA20" i="18"/>
  <c r="L20" i="18" s="1"/>
  <c r="AB20" i="14" s="1"/>
  <c r="L13" i="18"/>
  <c r="N406" i="40"/>
  <c r="T50" i="42" s="1" a="1"/>
  <c r="T50" i="42" s="1"/>
  <c r="N215" i="40"/>
  <c r="N12" i="42" s="1" a="1"/>
  <c r="N12" i="42" s="1"/>
  <c r="N287" i="40"/>
  <c r="P33" i="42" s="1" a="1"/>
  <c r="P33" i="42" s="1"/>
  <c r="AB8" i="18"/>
  <c r="AE8" i="18" s="1"/>
  <c r="N533" i="40"/>
  <c r="Z24" i="42" s="1" a="1"/>
  <c r="Z24" i="42" s="1"/>
  <c r="N224" i="40"/>
  <c r="N21" i="42" s="1" a="1"/>
  <c r="N21" i="42" s="1"/>
  <c r="N90" i="40"/>
  <c r="H40" i="42" s="1" a="1"/>
  <c r="H40" i="42" s="1"/>
  <c r="N397" i="40"/>
  <c r="T41" i="42" s="1" a="1"/>
  <c r="T41" i="42" s="1"/>
  <c r="N550" i="40"/>
  <c r="Z41" i="42" s="1" a="1"/>
  <c r="Z41" i="42" s="1"/>
  <c r="O26" i="18"/>
  <c r="AA26" i="18"/>
  <c r="L26" i="18" s="1"/>
  <c r="AF26" i="18" s="1"/>
  <c r="N265" i="40"/>
  <c r="P11" i="42" s="1" a="1"/>
  <c r="P11" i="42" s="1"/>
  <c r="N323" i="40"/>
  <c r="R18" i="42" s="1" a="1"/>
  <c r="R18" i="42" s="1"/>
  <c r="AB4" i="14"/>
  <c r="N372" i="40"/>
  <c r="T16" i="42" s="1" a="1"/>
  <c r="T16" i="42" s="1"/>
  <c r="AE34" i="35"/>
  <c r="N375" i="40"/>
  <c r="T19" i="42" s="1" a="1"/>
  <c r="T19" i="42" s="1"/>
  <c r="N57" i="40"/>
  <c r="H7" i="42" s="1" a="1"/>
  <c r="H7" i="42" s="1"/>
  <c r="AI4" i="18"/>
  <c r="N564" i="40"/>
  <c r="AB4" i="42" s="1" a="1"/>
  <c r="AB4" i="42" s="1"/>
  <c r="N146" i="40"/>
  <c r="J45" i="42" s="1" a="1"/>
  <c r="J45" i="42" s="1"/>
  <c r="N315" i="40"/>
  <c r="R10" i="42" s="1" a="1"/>
  <c r="R10" i="42" s="1"/>
  <c r="L49" i="18"/>
  <c r="AF49" i="18" s="1"/>
  <c r="AC23" i="18"/>
  <c r="M23" i="18" s="1"/>
  <c r="AE23" i="18"/>
  <c r="N102" i="40"/>
  <c r="H52" i="42" s="1" a="1"/>
  <c r="H52" i="42" s="1"/>
  <c r="P35" i="34"/>
  <c r="R35" i="34" s="1"/>
  <c r="AF29" i="34"/>
  <c r="L9" i="18"/>
  <c r="N570" i="40"/>
  <c r="AB10" i="42" s="1" a="1"/>
  <c r="AB10" i="42" s="1"/>
  <c r="N300" i="40"/>
  <c r="P46" i="42" s="1" a="1"/>
  <c r="P46" i="42" s="1"/>
  <c r="N506" i="40"/>
  <c r="X48" i="42" s="1" a="1"/>
  <c r="X48" i="42" s="1"/>
  <c r="M29" i="34"/>
  <c r="S29" i="34" s="1"/>
  <c r="N460" i="40"/>
  <c r="V53" i="42" s="1" a="1"/>
  <c r="V53" i="42" s="1"/>
  <c r="K4" i="18"/>
  <c r="N89" i="40"/>
  <c r="H39" i="42" s="1" a="1"/>
  <c r="H39" i="42" s="1"/>
  <c r="N551" i="40"/>
  <c r="Z42" i="42" s="1" a="1"/>
  <c r="Z42" i="42" s="1"/>
  <c r="N475" i="40"/>
  <c r="X17" i="42" s="1" a="1"/>
  <c r="X17" i="42" s="1"/>
  <c r="N383" i="40"/>
  <c r="T27" i="42" s="1" a="1"/>
  <c r="T27" i="42" s="1"/>
  <c r="N331" i="40"/>
  <c r="R26" i="42" s="1" a="1"/>
  <c r="R26" i="42" s="1"/>
  <c r="N553" i="40"/>
  <c r="Z44" i="42" s="1" a="1"/>
  <c r="Z44" i="42" s="1"/>
  <c r="N260" i="40"/>
  <c r="P6" i="42" s="1" a="1"/>
  <c r="P6" i="42" s="1"/>
  <c r="N467" i="40"/>
  <c r="X9" i="42" s="1" a="1"/>
  <c r="X9" i="42" s="1"/>
  <c r="AE11" i="35"/>
  <c r="N60" i="40"/>
  <c r="H10" i="42" s="1" a="1"/>
  <c r="H10" i="42" s="1"/>
  <c r="N61" i="40"/>
  <c r="H11" i="42" s="1" a="1"/>
  <c r="H11" i="42" s="1"/>
  <c r="L23" i="18"/>
  <c r="AF43" i="18"/>
  <c r="N129" i="40"/>
  <c r="J28" i="42" s="1" a="1"/>
  <c r="J28" i="42" s="1"/>
  <c r="N379" i="40"/>
  <c r="T23" i="42" s="1" a="1"/>
  <c r="T23" i="42" s="1"/>
  <c r="N280" i="40"/>
  <c r="P26" i="42" s="1" a="1"/>
  <c r="P26" i="42" s="1"/>
  <c r="N223" i="40"/>
  <c r="N20" i="42" s="1" a="1"/>
  <c r="N20" i="42" s="1"/>
  <c r="L18" i="18"/>
  <c r="K18" i="18"/>
  <c r="AA46" i="18"/>
  <c r="L46" i="18" s="1"/>
  <c r="N75" i="40"/>
  <c r="H25" i="42" s="1" a="1"/>
  <c r="H25" i="42" s="1"/>
  <c r="K32" i="35"/>
  <c r="AA32" i="18"/>
  <c r="K32" i="18" s="1"/>
  <c r="AC33" i="18"/>
  <c r="AG33" i="18" s="1"/>
  <c r="AH33" i="18" s="1"/>
  <c r="AE33" i="18"/>
  <c r="AI33" i="18" s="1"/>
  <c r="AC37" i="18"/>
  <c r="AG37" i="18" s="1"/>
  <c r="AH37" i="18" s="1"/>
  <c r="AE37" i="18"/>
  <c r="AI37" i="18" s="1"/>
  <c r="K19" i="18"/>
  <c r="L19" i="18"/>
  <c r="AB19" i="14" s="1"/>
  <c r="AB19" i="18"/>
  <c r="AD19" i="18" s="1"/>
  <c r="O19" i="18"/>
  <c r="AE28" i="18"/>
  <c r="AI28" i="18" s="1"/>
  <c r="AC28" i="18"/>
  <c r="AG28" i="18" s="1"/>
  <c r="AH28" i="18" s="1"/>
  <c r="AE49" i="18"/>
  <c r="AC49" i="18"/>
  <c r="M49" i="18" s="1"/>
  <c r="L47" i="18"/>
  <c r="AI47" i="18" s="1"/>
  <c r="K47" i="18"/>
  <c r="N349" i="40"/>
  <c r="R44" i="42" s="1" a="1"/>
  <c r="R44" i="42" s="1"/>
  <c r="AB32" i="18"/>
  <c r="N196" i="40"/>
  <c r="L44" i="42" s="1" a="1"/>
  <c r="L44" i="42" s="1"/>
  <c r="N560" i="40"/>
  <c r="Z51" i="42" s="1" a="1"/>
  <c r="Z51" i="42" s="1"/>
  <c r="N324" i="40"/>
  <c r="R19" i="42" s="1" a="1"/>
  <c r="R19" i="42" s="1"/>
  <c r="N117" i="40"/>
  <c r="J16" i="42" s="1" a="1"/>
  <c r="J16" i="42" s="1"/>
  <c r="N346" i="40"/>
  <c r="R41" i="42" s="1" a="1"/>
  <c r="R41" i="42" s="1"/>
  <c r="N259" i="40"/>
  <c r="P5" i="42" s="1" a="1"/>
  <c r="P5" i="42" s="1"/>
  <c r="N501" i="40"/>
  <c r="X43" i="42" s="1" a="1"/>
  <c r="X43" i="42" s="1"/>
  <c r="N604" i="40"/>
  <c r="AB44" i="42" s="1" a="1"/>
  <c r="AB44" i="42" s="1"/>
  <c r="N167" i="40"/>
  <c r="L15" i="42" s="1" a="1"/>
  <c r="L15" i="42" s="1"/>
  <c r="N294" i="40"/>
  <c r="P40" i="42" s="1" a="1"/>
  <c r="P40" i="42" s="1"/>
  <c r="N539" i="40"/>
  <c r="Z30" i="42" s="1" a="1"/>
  <c r="Z30" i="42" s="1"/>
  <c r="N473" i="40"/>
  <c r="X15" i="42" s="1" a="1"/>
  <c r="X15" i="42" s="1"/>
  <c r="N284" i="40"/>
  <c r="P30" i="42" s="1" a="1"/>
  <c r="P30" i="42" s="1"/>
  <c r="N607" i="40"/>
  <c r="AB47" i="42" s="1" a="1"/>
  <c r="AB47" i="42" s="1"/>
  <c r="N109" i="40"/>
  <c r="J8" i="42" s="1" a="1"/>
  <c r="J8" i="42" s="1"/>
  <c r="N203" i="40"/>
  <c r="L51" i="42" s="1" a="1"/>
  <c r="L51" i="42" s="1"/>
  <c r="N278" i="40"/>
  <c r="P24" i="42" s="1" a="1"/>
  <c r="P24" i="42" s="1"/>
  <c r="AG53" i="35"/>
  <c r="AH53" i="35" s="1"/>
  <c r="AI53" i="35"/>
  <c r="N371" i="40"/>
  <c r="T15" i="42" s="1" a="1"/>
  <c r="T15" i="42" s="1"/>
  <c r="N231" i="40"/>
  <c r="N28" i="42" s="1" a="1"/>
  <c r="N28" i="42" s="1"/>
  <c r="AI42" i="35"/>
  <c r="N69" i="40"/>
  <c r="H19" i="42" s="1" a="1"/>
  <c r="H19" i="42" s="1"/>
  <c r="N591" i="40"/>
  <c r="AB31" i="42" s="1" a="1"/>
  <c r="AB31" i="42" s="1"/>
  <c r="N122" i="40"/>
  <c r="J21" i="42" s="1" a="1"/>
  <c r="J21" i="42" s="1"/>
  <c r="N537" i="40"/>
  <c r="Z28" i="42" s="1" a="1"/>
  <c r="Z28" i="42" s="1"/>
  <c r="N387" i="40"/>
  <c r="T31" i="42" s="1" a="1"/>
  <c r="T31" i="42" s="1"/>
  <c r="N244" i="40"/>
  <c r="N41" i="42" s="1" a="1"/>
  <c r="N41" i="42" s="1"/>
  <c r="N282" i="40"/>
  <c r="P28" i="42" s="1" a="1"/>
  <c r="P28" i="42" s="1"/>
  <c r="N362" i="40"/>
  <c r="T6" i="42" s="1" a="1"/>
  <c r="T6" i="42" s="1"/>
  <c r="AB37" i="14"/>
  <c r="AF37" i="18"/>
  <c r="N128" i="40"/>
  <c r="J27" i="42" s="1" a="1"/>
  <c r="J27" i="42" s="1"/>
  <c r="N209" i="40"/>
  <c r="N6" i="42" s="1" a="1"/>
  <c r="N6" i="42" s="1"/>
  <c r="N516" i="40"/>
  <c r="Z7" i="42" s="1" a="1"/>
  <c r="Z7" i="42" s="1"/>
  <c r="K28" i="35"/>
  <c r="N290" i="40"/>
  <c r="P36" i="42" s="1" a="1"/>
  <c r="P36" i="42" s="1"/>
  <c r="N478" i="40"/>
  <c r="X20" i="42" s="1" a="1"/>
  <c r="X20" i="42" s="1"/>
  <c r="N477" i="40"/>
  <c r="X19" i="42" s="1" a="1"/>
  <c r="X19" i="42" s="1"/>
  <c r="N301" i="40"/>
  <c r="P47" i="42" s="1" a="1"/>
  <c r="P47" i="42" s="1"/>
  <c r="N589" i="40"/>
  <c r="AB29" i="42" s="1" a="1"/>
  <c r="AB29" i="42" s="1"/>
  <c r="P10" i="35"/>
  <c r="N163" i="40"/>
  <c r="L11" i="42" s="1" a="1"/>
  <c r="L11" i="42" s="1"/>
  <c r="N271" i="40"/>
  <c r="P17" i="42" s="1" a="1"/>
  <c r="P17" i="42" s="1"/>
  <c r="N41" i="40"/>
  <c r="F42" i="42" s="1" a="1"/>
  <c r="F42" i="42" s="1"/>
  <c r="N422" i="40"/>
  <c r="V15" i="42" s="1" a="1"/>
  <c r="V15" i="42" s="1"/>
  <c r="N120" i="40"/>
  <c r="J19" i="42" s="1" a="1"/>
  <c r="J19" i="42" s="1"/>
  <c r="N312" i="40"/>
  <c r="R7" i="42" s="1" a="1"/>
  <c r="R7" i="42" s="1"/>
  <c r="N24" i="40"/>
  <c r="F25" i="42" s="1" a="1"/>
  <c r="F25" i="42" s="1"/>
  <c r="N188" i="40"/>
  <c r="L36" i="42" s="1" a="1"/>
  <c r="L36" i="42" s="1"/>
  <c r="N293" i="40"/>
  <c r="P39" i="42" s="1" a="1"/>
  <c r="P39" i="42" s="1"/>
  <c r="N566" i="40"/>
  <c r="AB6" i="42" s="1" a="1"/>
  <c r="AB6" i="42" s="1"/>
  <c r="N277" i="40"/>
  <c r="P23" i="42" s="1" a="1"/>
  <c r="P23" i="42" s="1"/>
  <c r="N222" i="40"/>
  <c r="N19" i="42" s="1" a="1"/>
  <c r="N19" i="42" s="1"/>
  <c r="N318" i="40"/>
  <c r="R13" i="42" s="1" a="1"/>
  <c r="R13" i="42" s="1"/>
  <c r="N582" i="40"/>
  <c r="AB22" i="42" s="1" a="1"/>
  <c r="AB22" i="42" s="1"/>
  <c r="N70" i="40"/>
  <c r="H20" i="42" s="1" a="1"/>
  <c r="H20" i="42" s="1"/>
  <c r="N376" i="40"/>
  <c r="T20" i="42" s="1" a="1"/>
  <c r="T20" i="42" s="1"/>
  <c r="L11" i="35"/>
  <c r="AF11" i="35" s="1"/>
  <c r="N11" i="35" s="1"/>
  <c r="AG11" i="14" s="1"/>
  <c r="N140" i="40"/>
  <c r="J39" i="42" s="1" a="1"/>
  <c r="J39" i="42" s="1"/>
  <c r="N116" i="40"/>
  <c r="J15" i="42" s="1" a="1"/>
  <c r="J15" i="42" s="1"/>
  <c r="K37" i="35"/>
  <c r="N166" i="40"/>
  <c r="L14" i="42" s="1" a="1"/>
  <c r="L14" i="42" s="1"/>
  <c r="N229" i="40"/>
  <c r="N26" i="42" s="1" a="1"/>
  <c r="N26" i="42" s="1"/>
  <c r="N337" i="40"/>
  <c r="R32" i="42" s="1" a="1"/>
  <c r="R32" i="42" s="1"/>
  <c r="N114" i="40"/>
  <c r="J13" i="42" s="1" a="1"/>
  <c r="J13" i="42" s="1"/>
  <c r="AE12" i="35"/>
  <c r="AI12" i="35" s="1"/>
  <c r="N366" i="40"/>
  <c r="T10" i="42" s="1" a="1"/>
  <c r="T10" i="42" s="1"/>
  <c r="N441" i="40"/>
  <c r="V34" i="42" s="1" a="1"/>
  <c r="V34" i="42" s="1"/>
  <c r="N502" i="40"/>
  <c r="X44" i="42" s="1" a="1"/>
  <c r="X44" i="42" s="1"/>
  <c r="N544" i="40"/>
  <c r="Z35" i="42" s="1" a="1"/>
  <c r="Z35" i="42" s="1"/>
  <c r="N557" i="40"/>
  <c r="Z48" i="42" s="1" a="1"/>
  <c r="Z48" i="42" s="1"/>
  <c r="N5" i="40"/>
  <c r="F6" i="42" s="1" a="1"/>
  <c r="F6" i="42" s="1"/>
  <c r="N262" i="40"/>
  <c r="P8" i="42" s="1" a="1"/>
  <c r="P8" i="42" s="1"/>
  <c r="N256" i="40"/>
  <c r="N53" i="42" s="1" a="1"/>
  <c r="N53" i="42" s="1"/>
  <c r="N439" i="40"/>
  <c r="V32" i="42" s="1" a="1"/>
  <c r="V32" i="42" s="1"/>
  <c r="N458" i="40"/>
  <c r="V51" i="42" s="1" a="1"/>
  <c r="V51" i="42" s="1"/>
  <c r="N450" i="40"/>
  <c r="V43" i="42" s="1" a="1"/>
  <c r="V43" i="42" s="1"/>
  <c r="N418" i="40"/>
  <c r="V11" i="42" s="1" a="1"/>
  <c r="V11" i="42" s="1"/>
  <c r="N107" i="40"/>
  <c r="J6" i="42" s="1" a="1"/>
  <c r="J6" i="42" s="1"/>
  <c r="N104" i="40"/>
  <c r="H54" i="42" s="1" a="1"/>
  <c r="H54" i="42" s="1"/>
  <c r="N464" i="40"/>
  <c r="X6" i="42" s="1" a="1"/>
  <c r="X6" i="42" s="1"/>
  <c r="N205" i="40"/>
  <c r="L53" i="42" s="1" a="1"/>
  <c r="L53" i="42" s="1"/>
  <c r="L35" i="35"/>
  <c r="AD35" i="14" s="1"/>
  <c r="N176" i="40"/>
  <c r="L24" i="42" s="1" a="1"/>
  <c r="L24" i="42" s="1"/>
  <c r="N548" i="40"/>
  <c r="Z39" i="42" s="1" a="1"/>
  <c r="Z39" i="42" s="1"/>
  <c r="N330" i="40"/>
  <c r="R25" i="42" s="1" a="1"/>
  <c r="R25" i="42" s="1"/>
  <c r="N180" i="40"/>
  <c r="L28" i="42" s="1" a="1"/>
  <c r="L28" i="42" s="1"/>
  <c r="N419" i="40"/>
  <c r="V12" i="42" s="1" a="1"/>
  <c r="V12" i="42" s="1"/>
  <c r="N456" i="40"/>
  <c r="V49" i="42" s="1" a="1"/>
  <c r="V49" i="42" s="1"/>
  <c r="N85" i="40"/>
  <c r="H35" i="42" s="1" a="1"/>
  <c r="H35" i="42" s="1"/>
  <c r="AB28" i="14"/>
  <c r="AF28" i="18"/>
  <c r="N497" i="40"/>
  <c r="X39" i="42" s="1" a="1"/>
  <c r="X39" i="42" s="1"/>
  <c r="N252" i="40"/>
  <c r="N49" i="42" s="1" a="1"/>
  <c r="N49" i="42" s="1"/>
  <c r="N98" i="40"/>
  <c r="H48" i="42" s="1" a="1"/>
  <c r="H48" i="42" s="1"/>
  <c r="N417" i="40"/>
  <c r="V10" i="42" s="1" a="1"/>
  <c r="V10" i="42" s="1"/>
  <c r="N444" i="40"/>
  <c r="V37" i="42" s="1" a="1"/>
  <c r="V37" i="42" s="1"/>
  <c r="N143" i="40"/>
  <c r="J42" i="42" s="1" a="1"/>
  <c r="J42" i="42" s="1"/>
  <c r="N327" i="40"/>
  <c r="R22" i="42" s="1" a="1"/>
  <c r="R22" i="42" s="1"/>
  <c r="N385" i="40"/>
  <c r="T29" i="42" s="1" a="1"/>
  <c r="T29" i="42" s="1"/>
  <c r="N121" i="40"/>
  <c r="J20" i="42" s="1" a="1"/>
  <c r="J20" i="42" s="1"/>
  <c r="N328" i="40"/>
  <c r="R23" i="42" s="1" a="1"/>
  <c r="R23" i="42" s="1"/>
  <c r="N452" i="40"/>
  <c r="V45" i="42" s="1" a="1"/>
  <c r="V45" i="42" s="1"/>
  <c r="N22" i="40"/>
  <c r="F23" i="42" s="1" a="1"/>
  <c r="F23" i="42" s="1"/>
  <c r="N230" i="40"/>
  <c r="N27" i="42" s="1" a="1"/>
  <c r="N27" i="42" s="1"/>
  <c r="N44" i="40"/>
  <c r="F45" i="42" s="1" a="1"/>
  <c r="F45" i="42" s="1"/>
  <c r="N528" i="40"/>
  <c r="Z19" i="42" s="1" a="1"/>
  <c r="Z19" i="42" s="1"/>
  <c r="N329" i="40"/>
  <c r="R24" i="42" s="1" a="1"/>
  <c r="R24" i="42" s="1"/>
  <c r="L52" i="35"/>
  <c r="AF52" i="35" s="1"/>
  <c r="N52" i="35" s="1"/>
  <c r="AG52" i="14" s="1"/>
  <c r="N339" i="40"/>
  <c r="R34" i="42" s="1" a="1"/>
  <c r="R34" i="42" s="1"/>
  <c r="N493" i="40"/>
  <c r="X35" i="42" s="1" a="1"/>
  <c r="X35" i="42" s="1"/>
  <c r="N575" i="40"/>
  <c r="AB15" i="42" s="1" a="1"/>
  <c r="AB15" i="42" s="1"/>
  <c r="N572" i="40"/>
  <c r="AB12" i="42" s="1" a="1"/>
  <c r="AB12" i="42" s="1"/>
  <c r="N532" i="40"/>
  <c r="Z23" i="42" s="1" a="1"/>
  <c r="Z23" i="42" s="1"/>
  <c r="N571" i="40"/>
  <c r="AB11" i="42" s="1" a="1"/>
  <c r="AB11" i="42" s="1"/>
  <c r="N273" i="40"/>
  <c r="P19" i="42" s="1" a="1"/>
  <c r="P19" i="42" s="1"/>
  <c r="N527" i="40"/>
  <c r="Z18" i="42" s="1" a="1"/>
  <c r="Z18" i="42" s="1"/>
  <c r="N333" i="40"/>
  <c r="R28" i="42" s="1" a="1"/>
  <c r="R28" i="42" s="1"/>
  <c r="N144" i="40"/>
  <c r="J43" i="42" s="1" a="1"/>
  <c r="J43" i="42" s="1"/>
  <c r="N484" i="40"/>
  <c r="X26" i="42" s="1" a="1"/>
  <c r="X26" i="42" s="1"/>
  <c r="N228" i="40"/>
  <c r="N25" i="42" s="1" a="1"/>
  <c r="N25" i="42" s="1"/>
  <c r="N317" i="40"/>
  <c r="R12" i="42" s="1" a="1"/>
  <c r="R12" i="42" s="1"/>
  <c r="N320" i="40"/>
  <c r="R15" i="42" s="1" a="1"/>
  <c r="R15" i="42" s="1"/>
  <c r="N211" i="40"/>
  <c r="N8" i="42" s="1" a="1"/>
  <c r="N8" i="42" s="1"/>
  <c r="N97" i="40"/>
  <c r="H47" i="42" s="1" a="1"/>
  <c r="H47" i="42" s="1"/>
  <c r="N433" i="40"/>
  <c r="V26" i="42" s="1" a="1"/>
  <c r="V26" i="42" s="1"/>
  <c r="N542" i="40"/>
  <c r="Z33" i="42" s="1" a="1"/>
  <c r="Z33" i="42" s="1"/>
  <c r="N155" i="40"/>
  <c r="J54" i="42" s="1" a="1"/>
  <c r="J54" i="42" s="1"/>
  <c r="N58" i="40"/>
  <c r="H8" i="42" s="1" a="1"/>
  <c r="H8" i="42" s="1"/>
  <c r="N597" i="40"/>
  <c r="AB37" i="42" s="1" a="1"/>
  <c r="AB37" i="42" s="1"/>
  <c r="N565" i="40"/>
  <c r="AB5" i="42" s="1" a="1"/>
  <c r="AB5" i="42" s="1"/>
  <c r="N130" i="40"/>
  <c r="J29" i="42" s="1" a="1"/>
  <c r="J29" i="42" s="1"/>
  <c r="N99" i="40"/>
  <c r="H49" i="42" s="1" a="1"/>
  <c r="H49" i="42" s="1"/>
  <c r="N183" i="40"/>
  <c r="L31" i="42" s="1" a="1"/>
  <c r="L31" i="42" s="1"/>
  <c r="N367" i="40"/>
  <c r="T11" i="42" s="1" a="1"/>
  <c r="T11" i="42" s="1"/>
  <c r="N567" i="40"/>
  <c r="AB7" i="42" s="1" a="1"/>
  <c r="AB7" i="42" s="1"/>
  <c r="N414" i="40"/>
  <c r="V7" i="42" s="1" a="1"/>
  <c r="V7" i="42" s="1"/>
  <c r="N126" i="40"/>
  <c r="J25" i="42" s="1" a="1"/>
  <c r="J25" i="42" s="1"/>
  <c r="N338" i="40"/>
  <c r="R33" i="42" s="1" a="1"/>
  <c r="R33" i="42" s="1"/>
  <c r="N595" i="40"/>
  <c r="AB35" i="42" s="1" a="1"/>
  <c r="AB35" i="42" s="1"/>
  <c r="S6" i="18"/>
  <c r="R6" i="18" s="1"/>
  <c r="M22" i="35"/>
  <c r="S22" i="35" s="1"/>
  <c r="N261" i="40"/>
  <c r="P7" i="42" s="1" a="1"/>
  <c r="P7" i="42" s="1"/>
  <c r="N344" i="40"/>
  <c r="R39" i="42" s="1" a="1"/>
  <c r="R39" i="42" s="1"/>
  <c r="N184" i="40"/>
  <c r="L32" i="42" s="1" a="1"/>
  <c r="L32" i="42" s="1"/>
  <c r="N374" i="40"/>
  <c r="T18" i="42" s="1" a="1"/>
  <c r="T18" i="42" s="1"/>
  <c r="N55" i="40"/>
  <c r="H5" i="42" s="1" a="1"/>
  <c r="H5" i="42" s="1"/>
  <c r="N470" i="40"/>
  <c r="X12" i="42" s="1" a="1"/>
  <c r="X12" i="42" s="1"/>
  <c r="N530" i="40"/>
  <c r="Z21" i="42" s="1" a="1"/>
  <c r="Z21" i="42" s="1"/>
  <c r="N377" i="40"/>
  <c r="T21" i="42" s="1" a="1"/>
  <c r="T21" i="42" s="1"/>
  <c r="N380" i="40"/>
  <c r="T24" i="42" s="1" a="1"/>
  <c r="T24" i="42" s="1"/>
  <c r="N94" i="40"/>
  <c r="H44" i="42" s="1" a="1"/>
  <c r="H44" i="42" s="1"/>
  <c r="N578" i="40"/>
  <c r="AB18" i="42" s="1" a="1"/>
  <c r="AB18" i="42" s="1"/>
  <c r="N239" i="40"/>
  <c r="N36" i="42" s="1" a="1"/>
  <c r="N36" i="42" s="1"/>
  <c r="N359" i="40"/>
  <c r="R54" i="42" s="1" a="1"/>
  <c r="R54" i="42" s="1"/>
  <c r="N305" i="40"/>
  <c r="P51" i="42" s="1" a="1"/>
  <c r="P51" i="42" s="1"/>
  <c r="N246" i="40"/>
  <c r="N43" i="42" s="1" a="1"/>
  <c r="N43" i="42" s="1"/>
  <c r="N187" i="40"/>
  <c r="L35" i="42" s="1" a="1"/>
  <c r="L35" i="42" s="1"/>
  <c r="N472" i="40"/>
  <c r="X14" i="42" s="1" a="1"/>
  <c r="X14" i="42" s="1"/>
  <c r="N127" i="40"/>
  <c r="J26" i="42" s="1" a="1"/>
  <c r="J26" i="42" s="1"/>
  <c r="N172" i="40"/>
  <c r="L20" i="42" s="1" a="1"/>
  <c r="L20" i="42" s="1"/>
  <c r="N394" i="40"/>
  <c r="T38" i="42" s="1" a="1"/>
  <c r="T38" i="42" s="1"/>
  <c r="N281" i="40"/>
  <c r="P27" i="42" s="1" a="1"/>
  <c r="P27" i="42" s="1"/>
  <c r="N135" i="40"/>
  <c r="J34" i="42" s="1" a="1"/>
  <c r="J34" i="42" s="1"/>
  <c r="N466" i="40"/>
  <c r="X8" i="42" s="1" a="1"/>
  <c r="X8" i="42" s="1"/>
  <c r="N525" i="40"/>
  <c r="Z16" i="42" s="1" a="1"/>
  <c r="Z16" i="42" s="1"/>
  <c r="N186" i="40"/>
  <c r="L34" i="42" s="1" a="1"/>
  <c r="L34" i="42" s="1"/>
  <c r="N364" i="40"/>
  <c r="T8" i="42" s="1" a="1"/>
  <c r="T8" i="42" s="1"/>
  <c r="N454" i="40"/>
  <c r="V47" i="42" s="1" a="1"/>
  <c r="V47" i="42" s="1"/>
  <c r="N425" i="40"/>
  <c r="V18" i="42" s="1" a="1"/>
  <c r="V18" i="42" s="1"/>
  <c r="N576" i="40"/>
  <c r="AB16" i="42" s="1" a="1"/>
  <c r="AB16" i="42" s="1"/>
  <c r="N496" i="40"/>
  <c r="X38" i="42" s="1" a="1"/>
  <c r="X38" i="42" s="1"/>
  <c r="N480" i="40"/>
  <c r="X22" i="42" s="1" a="1"/>
  <c r="X22" i="42" s="1"/>
  <c r="N23" i="40"/>
  <c r="F24" i="42" s="1" a="1"/>
  <c r="F24" i="42" s="1"/>
  <c r="N7" i="40"/>
  <c r="F8" i="42" s="1" a="1"/>
  <c r="F8" i="42" s="1"/>
  <c r="N268" i="40"/>
  <c r="P14" i="42" s="1" a="1"/>
  <c r="P14" i="42" s="1"/>
  <c r="N378" i="40"/>
  <c r="T22" i="42" s="1" a="1"/>
  <c r="T22" i="42" s="1"/>
  <c r="N402" i="40"/>
  <c r="T46" i="42" s="1" a="1"/>
  <c r="T46" i="42" s="1"/>
  <c r="N25" i="40"/>
  <c r="F26" i="42" s="1" a="1"/>
  <c r="F26" i="42" s="1"/>
  <c r="N292" i="40"/>
  <c r="P38" i="42" s="1" a="1"/>
  <c r="P38" i="42" s="1"/>
  <c r="N524" i="40"/>
  <c r="Z15" i="42" s="1" a="1"/>
  <c r="Z15" i="42" s="1"/>
  <c r="N354" i="40"/>
  <c r="R49" i="42" s="1" a="1"/>
  <c r="R49" i="42" s="1"/>
  <c r="N503" i="40"/>
  <c r="X45" i="42" s="1" a="1"/>
  <c r="X45" i="42" s="1"/>
  <c r="N602" i="40"/>
  <c r="AB42" i="42" s="1" a="1"/>
  <c r="AB42" i="42" s="1"/>
  <c r="N254" i="40"/>
  <c r="N51" i="42" s="1" a="1"/>
  <c r="N51" i="42" s="1"/>
  <c r="N442" i="40"/>
  <c r="V35" i="42" s="1" a="1"/>
  <c r="V35" i="42" s="1"/>
  <c r="N453" i="40"/>
  <c r="V46" i="42" s="1" a="1"/>
  <c r="V46" i="42" s="1"/>
  <c r="N504" i="40"/>
  <c r="X46" i="42" s="1" a="1"/>
  <c r="X46" i="42" s="1"/>
  <c r="N270" i="40"/>
  <c r="P16" i="42" s="1" a="1"/>
  <c r="P16" i="42" s="1"/>
  <c r="N605" i="40"/>
  <c r="AB45" i="42" s="1" a="1"/>
  <c r="AB45" i="42" s="1"/>
  <c r="N3" i="40"/>
  <c r="F4" i="42" s="1" a="1"/>
  <c r="F4" i="42" s="1"/>
  <c r="N446" i="40"/>
  <c r="V39" i="42" s="1" a="1"/>
  <c r="V39" i="42" s="1"/>
  <c r="N443" i="40"/>
  <c r="V36" i="42" s="1" a="1"/>
  <c r="V36" i="42" s="1"/>
  <c r="N509" i="40"/>
  <c r="X51" i="42" s="1" a="1"/>
  <c r="X51" i="42" s="1"/>
  <c r="N80" i="40"/>
  <c r="H30" i="42" s="1" a="1"/>
  <c r="H30" i="42" s="1"/>
  <c r="N204" i="40"/>
  <c r="L52" i="42" s="1" a="1"/>
  <c r="L52" i="42" s="1"/>
  <c r="AI21" i="35"/>
  <c r="N373" i="40"/>
  <c r="T17" i="42" s="1" a="1"/>
  <c r="T17" i="42" s="1"/>
  <c r="K23" i="35"/>
  <c r="N197" i="40"/>
  <c r="L45" i="42" s="1" a="1"/>
  <c r="L45" i="42" s="1"/>
  <c r="N272" i="40"/>
  <c r="P18" i="42" s="1" a="1"/>
  <c r="P18" i="42" s="1"/>
  <c r="N232" i="40"/>
  <c r="N29" i="42" s="1" a="1"/>
  <c r="N29" i="42" s="1"/>
  <c r="N332" i="40"/>
  <c r="R27" i="42" s="1" a="1"/>
  <c r="R27" i="42" s="1"/>
  <c r="N160" i="40"/>
  <c r="L8" i="42" s="1" a="1"/>
  <c r="L8" i="42" s="1"/>
  <c r="N437" i="40"/>
  <c r="V30" i="42" s="1" a="1"/>
  <c r="V30" i="42" s="1"/>
  <c r="N308" i="40"/>
  <c r="P54" i="42" s="1" a="1"/>
  <c r="P54" i="42" s="1"/>
  <c r="N448" i="40"/>
  <c r="V41" i="42" s="1" a="1"/>
  <c r="V41" i="42" s="1"/>
  <c r="N436" i="40"/>
  <c r="V29" i="42" s="1" a="1"/>
  <c r="V29" i="42" s="1"/>
  <c r="N403" i="40"/>
  <c r="T47" i="42" s="1" a="1"/>
  <c r="T47" i="42" s="1"/>
  <c r="N242" i="40"/>
  <c r="N39" i="42" s="1" a="1"/>
  <c r="N39" i="42" s="1"/>
  <c r="N51" i="40"/>
  <c r="F52" i="42" s="1" a="1"/>
  <c r="F52" i="42" s="1"/>
  <c r="N8" i="40"/>
  <c r="F9" i="42" s="1" a="1"/>
  <c r="F9" i="42" s="1"/>
  <c r="N513" i="40"/>
  <c r="Z4" i="42" s="1" a="1"/>
  <c r="Z4" i="42" s="1"/>
  <c r="N358" i="40"/>
  <c r="R53" i="42" s="1" a="1"/>
  <c r="R53" i="42" s="1"/>
  <c r="AI5" i="35"/>
  <c r="N404" i="40"/>
  <c r="T48" i="42" s="1" a="1"/>
  <c r="T48" i="42" s="1"/>
  <c r="N250" i="40"/>
  <c r="N47" i="42" s="1" a="1"/>
  <c r="N47" i="42" s="1"/>
  <c r="N596" i="40"/>
  <c r="AB36" i="42" s="1" a="1"/>
  <c r="AB36" i="42" s="1"/>
  <c r="N311" i="40"/>
  <c r="R6" i="42" s="1" a="1"/>
  <c r="R6" i="42" s="1"/>
  <c r="N522" i="40"/>
  <c r="Z13" i="42" s="1" a="1"/>
  <c r="Z13" i="42" s="1"/>
  <c r="N554" i="40"/>
  <c r="Z45" i="42" s="1" a="1"/>
  <c r="Z45" i="42" s="1"/>
  <c r="N151" i="40"/>
  <c r="J50" i="42" s="1" a="1"/>
  <c r="J50" i="42" s="1"/>
  <c r="N498" i="40"/>
  <c r="X40" i="42" s="1" a="1"/>
  <c r="X40" i="42" s="1"/>
  <c r="N556" i="40"/>
  <c r="Z47" i="42" s="1" a="1"/>
  <c r="Z47" i="42" s="1"/>
  <c r="N511" i="40"/>
  <c r="X53" i="42" s="1" a="1"/>
  <c r="X53" i="42" s="1"/>
  <c r="N42" i="40"/>
  <c r="F43" i="42" s="1" a="1"/>
  <c r="F43" i="42" s="1"/>
  <c r="N136" i="40"/>
  <c r="J35" i="42" s="1" a="1"/>
  <c r="J35" i="42" s="1"/>
  <c r="N194" i="40"/>
  <c r="L42" i="42" s="1" a="1"/>
  <c r="L42" i="42" s="1"/>
  <c r="N249" i="40"/>
  <c r="N46" i="42" s="1" a="1"/>
  <c r="N46" i="42" s="1"/>
  <c r="AD10" i="14"/>
  <c r="AI10" i="35"/>
  <c r="AG10" i="35"/>
  <c r="AH10" i="35" s="1"/>
  <c r="AF10" i="35"/>
  <c r="N10" i="35" s="1"/>
  <c r="AG10" i="14" s="1"/>
  <c r="N355" i="40"/>
  <c r="R50" i="42" s="1" a="1"/>
  <c r="R50" i="42" s="1"/>
  <c r="N490" i="40"/>
  <c r="X32" i="42" s="1" a="1"/>
  <c r="X32" i="42" s="1"/>
  <c r="AB33" i="14"/>
  <c r="AF33" i="18"/>
  <c r="N298" i="40"/>
  <c r="P44" i="42" s="1" a="1"/>
  <c r="P44" i="42" s="1"/>
  <c r="K22" i="35"/>
  <c r="N580" i="40"/>
  <c r="AB20" i="42" s="1" a="1"/>
  <c r="AB20" i="42" s="1"/>
  <c r="AI51" i="34"/>
  <c r="N59" i="40"/>
  <c r="H9" i="42" s="1" a="1"/>
  <c r="H9" i="42" s="1"/>
  <c r="N515" i="40"/>
  <c r="Z6" i="42" s="1" a="1"/>
  <c r="Z6" i="42" s="1"/>
  <c r="AF22" i="35"/>
  <c r="N22" i="35" s="1"/>
  <c r="AG22" i="14" s="1"/>
  <c r="N190" i="40"/>
  <c r="L38" i="42" s="1" a="1"/>
  <c r="L38" i="42" s="1"/>
  <c r="N316" i="40"/>
  <c r="R11" i="42" s="1" a="1"/>
  <c r="R11" i="42" s="1"/>
  <c r="N505" i="40"/>
  <c r="X47" i="42" s="1" a="1"/>
  <c r="X47" i="42" s="1"/>
  <c r="N348" i="40"/>
  <c r="R43" i="42" s="1" a="1"/>
  <c r="R43" i="42" s="1"/>
  <c r="N175" i="40"/>
  <c r="L23" i="42" s="1" a="1"/>
  <c r="L23" i="42" s="1"/>
  <c r="AI22" i="35"/>
  <c r="AE26" i="18"/>
  <c r="N360" i="40"/>
  <c r="T4" i="42" s="1" a="1"/>
  <c r="T4" i="42" s="1"/>
  <c r="N219" i="40"/>
  <c r="N16" i="42" s="1" a="1"/>
  <c r="N16" i="42" s="1"/>
  <c r="N393" i="40"/>
  <c r="T37" i="42" s="1" a="1"/>
  <c r="T37" i="42" s="1"/>
  <c r="N336" i="40"/>
  <c r="R31" i="42" s="1" a="1"/>
  <c r="R31" i="42" s="1"/>
  <c r="N72" i="40"/>
  <c r="H22" i="42" s="1" a="1"/>
  <c r="H22" i="42" s="1"/>
  <c r="N220" i="40"/>
  <c r="N17" i="42" s="1" a="1"/>
  <c r="N17" i="42" s="1"/>
  <c r="N399" i="40"/>
  <c r="T43" i="42" s="1" a="1"/>
  <c r="T43" i="42" s="1"/>
  <c r="N156" i="40"/>
  <c r="L4" i="42" s="1" a="1"/>
  <c r="L4" i="42" s="1"/>
  <c r="AI45" i="35"/>
  <c r="N590" i="40"/>
  <c r="AB30" i="42" s="1" a="1"/>
  <c r="AB30" i="42" s="1"/>
  <c r="N389" i="40"/>
  <c r="T33" i="42" s="1" a="1"/>
  <c r="T33" i="42" s="1"/>
  <c r="N492" i="40"/>
  <c r="X34" i="42" s="1" a="1"/>
  <c r="X34" i="42" s="1"/>
  <c r="N111" i="40"/>
  <c r="J10" i="42" s="1" a="1"/>
  <c r="J10" i="42" s="1"/>
  <c r="N62" i="40"/>
  <c r="H12" i="42" s="1" a="1"/>
  <c r="H12" i="42" s="1"/>
  <c r="N561" i="40"/>
  <c r="Z52" i="42" s="1" a="1"/>
  <c r="Z52" i="42" s="1"/>
  <c r="AE20" i="18"/>
  <c r="N158" i="40"/>
  <c r="L6" i="42" s="1" a="1"/>
  <c r="L6" i="42" s="1"/>
  <c r="N309" i="40"/>
  <c r="R4" i="42" s="1" a="1"/>
  <c r="R4" i="42" s="1"/>
  <c r="N322" i="40"/>
  <c r="R17" i="42" s="1" a="1"/>
  <c r="R17" i="42" s="1"/>
  <c r="N334" i="40"/>
  <c r="R29" i="42" s="1" a="1"/>
  <c r="R29" i="42" s="1"/>
  <c r="N162" i="40"/>
  <c r="L10" i="42" s="1" a="1"/>
  <c r="L10" i="42" s="1"/>
  <c r="N84" i="40"/>
  <c r="H34" i="42" s="1" a="1"/>
  <c r="H34" i="42" s="1"/>
  <c r="N119" i="40"/>
  <c r="J18" i="42" s="1" a="1"/>
  <c r="J18" i="42" s="1"/>
  <c r="N350" i="40"/>
  <c r="R45" i="42" s="1" a="1"/>
  <c r="R45" i="42" s="1"/>
  <c r="N538" i="40"/>
  <c r="Z29" i="42" s="1" a="1"/>
  <c r="Z29" i="42" s="1"/>
  <c r="N462" i="40"/>
  <c r="X4" i="42" s="1" a="1"/>
  <c r="X4" i="42" s="1"/>
  <c r="N131" i="40"/>
  <c r="J30" i="42" s="1" a="1"/>
  <c r="J30" i="42" s="1"/>
  <c r="N71" i="40"/>
  <c r="H21" i="42" s="1" a="1"/>
  <c r="H21" i="42" s="1"/>
  <c r="N110" i="40"/>
  <c r="J9" i="42" s="1" a="1"/>
  <c r="J9" i="42" s="1"/>
  <c r="N138" i="40"/>
  <c r="J37" i="42" s="1" a="1"/>
  <c r="J37" i="42" s="1"/>
  <c r="N386" i="40"/>
  <c r="T30" i="42" s="1" a="1"/>
  <c r="T30" i="42" s="1"/>
  <c r="N241" i="40"/>
  <c r="N38" i="42" s="1" a="1"/>
  <c r="N38" i="42" s="1"/>
  <c r="N210" i="40"/>
  <c r="N7" i="42" s="1" a="1"/>
  <c r="N7" i="42" s="1"/>
  <c r="N520" i="40"/>
  <c r="Z11" i="42" s="1" a="1"/>
  <c r="Z11" i="42" s="1"/>
  <c r="P18" i="18"/>
  <c r="S18" i="18"/>
  <c r="N410" i="40"/>
  <c r="T54" i="42" s="1" a="1"/>
  <c r="T54" i="42" s="1"/>
  <c r="N518" i="40"/>
  <c r="Z9" i="42" s="1" a="1"/>
  <c r="Z9" i="42" s="1"/>
  <c r="N598" i="40"/>
  <c r="AB38" i="42" s="1" a="1"/>
  <c r="AB38" i="42" s="1"/>
  <c r="N82" i="40"/>
  <c r="H32" i="42" s="1" a="1"/>
  <c r="H32" i="42" s="1"/>
  <c r="N325" i="40"/>
  <c r="R20" i="42" s="1" a="1"/>
  <c r="R20" i="42" s="1"/>
  <c r="AI29" i="35"/>
  <c r="N407" i="40"/>
  <c r="T51" i="42" s="1" a="1"/>
  <c r="T51" i="42" s="1"/>
  <c r="N594" i="40"/>
  <c r="AB34" i="42" s="1" a="1"/>
  <c r="AB34" i="42" s="1"/>
  <c r="N213" i="40"/>
  <c r="N10" i="42" s="1" a="1"/>
  <c r="N10" i="42" s="1"/>
  <c r="AI44" i="35"/>
  <c r="N531" i="40"/>
  <c r="Z22" i="42" s="1" a="1"/>
  <c r="Z22" i="42" s="1"/>
  <c r="M31" i="34"/>
  <c r="S31" i="34" s="1"/>
  <c r="N388" i="40"/>
  <c r="T32" i="42" s="1" a="1"/>
  <c r="T32" i="42" s="1"/>
  <c r="N483" i="40"/>
  <c r="X25" i="42" s="1" a="1"/>
  <c r="X25" i="42" s="1"/>
  <c r="N174" i="40"/>
  <c r="L22" i="42" s="1" a="1"/>
  <c r="L22" i="42" s="1"/>
  <c r="N288" i="40"/>
  <c r="P34" i="42" s="1" a="1"/>
  <c r="P34" i="42" s="1"/>
  <c r="N479" i="40"/>
  <c r="X21" i="42" s="1" a="1"/>
  <c r="X21" i="42" s="1"/>
  <c r="N319" i="40"/>
  <c r="R14" i="42" s="1" a="1"/>
  <c r="R14" i="42" s="1"/>
  <c r="AI26" i="34"/>
  <c r="N600" i="40"/>
  <c r="AB40" i="42" s="1" a="1"/>
  <c r="AB40" i="42" s="1"/>
  <c r="N409" i="40"/>
  <c r="T53" i="42" s="1" a="1"/>
  <c r="T53" i="42" s="1"/>
  <c r="N87" i="40"/>
  <c r="H37" i="42" s="1" a="1"/>
  <c r="H37" i="42" s="1"/>
  <c r="N76" i="40"/>
  <c r="H26" i="42" s="1" a="1"/>
  <c r="H26" i="42" s="1"/>
  <c r="AI30" i="35"/>
  <c r="N352" i="40"/>
  <c r="R47" i="42" s="1" a="1"/>
  <c r="R47" i="42" s="1"/>
  <c r="N584" i="40"/>
  <c r="AB24" i="42" s="1" a="1"/>
  <c r="AB24" i="42" s="1"/>
  <c r="N391" i="40"/>
  <c r="T35" i="42" s="1" a="1"/>
  <c r="T35" i="42" s="1"/>
  <c r="N161" i="40"/>
  <c r="L9" i="42" s="1" a="1"/>
  <c r="L9" i="42" s="1"/>
  <c r="N199" i="40"/>
  <c r="L47" i="42" s="1" a="1"/>
  <c r="L47" i="42" s="1"/>
  <c r="N274" i="40"/>
  <c r="P20" i="42" s="1" a="1"/>
  <c r="P20" i="42" s="1"/>
  <c r="N599" i="40"/>
  <c r="AB39" i="42" s="1" a="1"/>
  <c r="AB39" i="42" s="1"/>
  <c r="N96" i="40"/>
  <c r="H46" i="42" s="1" a="1"/>
  <c r="H46" i="42" s="1"/>
  <c r="N395" i="40"/>
  <c r="T39" i="42" s="1" a="1"/>
  <c r="T39" i="42" s="1"/>
  <c r="N212" i="40"/>
  <c r="N9" i="42" s="1" a="1"/>
  <c r="N9" i="42" s="1"/>
  <c r="N488" i="40"/>
  <c r="X30" i="42" s="1" a="1"/>
  <c r="X30" i="42" s="1"/>
  <c r="N310" i="40"/>
  <c r="R5" i="42" s="1" a="1"/>
  <c r="R5" i="42" s="1"/>
  <c r="N115" i="40"/>
  <c r="J14" i="42" s="1" a="1"/>
  <c r="J14" i="42" s="1"/>
  <c r="N133" i="40"/>
  <c r="J32" i="42" s="1" a="1"/>
  <c r="J32" i="42" s="1"/>
  <c r="N218" i="40"/>
  <c r="N15" i="42" s="1" a="1"/>
  <c r="N15" i="42" s="1"/>
  <c r="N326" i="40"/>
  <c r="R21" i="42" s="1" a="1"/>
  <c r="R21" i="42" s="1"/>
  <c r="N526" i="40"/>
  <c r="Z17" i="42" s="1" a="1"/>
  <c r="Z17" i="42" s="1"/>
  <c r="N612" i="40"/>
  <c r="AB52" i="42" s="1" a="1"/>
  <c r="AB52" i="42" s="1"/>
  <c r="N193" i="40"/>
  <c r="L41" i="42" s="1" a="1"/>
  <c r="L41" i="42" s="1"/>
  <c r="N79" i="40"/>
  <c r="H29" i="42" s="1" a="1"/>
  <c r="H29" i="42" s="1"/>
  <c r="N529" i="40"/>
  <c r="Z20" i="42" s="1" a="1"/>
  <c r="Z20" i="42" s="1"/>
  <c r="N251" i="40"/>
  <c r="N48" i="42" s="1" a="1"/>
  <c r="N48" i="42" s="1"/>
  <c r="N549" i="40"/>
  <c r="Z40" i="42" s="1" a="1"/>
  <c r="Z40" i="42" s="1"/>
  <c r="N54" i="40"/>
  <c r="H4" i="42" s="1" a="1"/>
  <c r="H4" i="42" s="1"/>
  <c r="AI15" i="35"/>
  <c r="AC4" i="14"/>
  <c r="AF4" i="34"/>
  <c r="N4" i="34" s="1"/>
  <c r="AF4" i="14" s="1"/>
  <c r="AG4" i="34"/>
  <c r="AH4" i="34" s="1"/>
  <c r="AI20" i="35"/>
  <c r="N235" i="40"/>
  <c r="N32" i="42" s="1" a="1"/>
  <c r="N32" i="42" s="1"/>
  <c r="N508" i="40"/>
  <c r="X50" i="42" s="1" a="1"/>
  <c r="X50" i="42" s="1"/>
  <c r="N588" i="40"/>
  <c r="AB28" i="42" s="1" a="1"/>
  <c r="AB28" i="42" s="1"/>
  <c r="N489" i="40"/>
  <c r="X31" i="42" s="1" a="1"/>
  <c r="X31" i="42" s="1"/>
  <c r="AE48" i="34"/>
  <c r="M48" i="34" s="1"/>
  <c r="N65" i="40"/>
  <c r="H15" i="42" s="1" a="1"/>
  <c r="H15" i="42" s="1"/>
  <c r="S5" i="35"/>
  <c r="P5" i="35"/>
  <c r="N206" i="40"/>
  <c r="L54" i="42" s="1" a="1"/>
  <c r="L54" i="42" s="1"/>
  <c r="AI24" i="34"/>
  <c r="N521" i="40"/>
  <c r="Z12" i="42" s="1" a="1"/>
  <c r="Z12" i="42" s="1"/>
  <c r="N299" i="40"/>
  <c r="P45" i="42" s="1" a="1"/>
  <c r="P45" i="42" s="1"/>
  <c r="N178" i="40"/>
  <c r="L26" i="42" s="1" a="1"/>
  <c r="L26" i="42" s="1"/>
  <c r="N408" i="40"/>
  <c r="T52" i="42" s="1" a="1"/>
  <c r="T52" i="42" s="1"/>
  <c r="N153" i="40"/>
  <c r="J52" i="42" s="1" a="1"/>
  <c r="J52" i="42" s="1"/>
  <c r="L44" i="34"/>
  <c r="N356" i="40"/>
  <c r="R51" i="42" s="1" a="1"/>
  <c r="R51" i="42" s="1"/>
  <c r="N476" i="40"/>
  <c r="X18" i="42" s="1" a="1"/>
  <c r="X18" i="42" s="1"/>
  <c r="N587" i="40"/>
  <c r="AB27" i="42" s="1" a="1"/>
  <c r="AB27" i="42" s="1"/>
  <c r="N474" i="40"/>
  <c r="X16" i="42" s="1" a="1"/>
  <c r="X16" i="42" s="1"/>
  <c r="N255" i="40"/>
  <c r="N52" i="42" s="1" a="1"/>
  <c r="N52" i="42" s="1"/>
  <c r="AF12" i="35"/>
  <c r="N12" i="35" s="1"/>
  <c r="AG12" i="14" s="1"/>
  <c r="AG12" i="35"/>
  <c r="AH12" i="35" s="1"/>
  <c r="AD12" i="14"/>
  <c r="AF5" i="35"/>
  <c r="N5" i="35" s="1"/>
  <c r="AG5" i="14" s="1"/>
  <c r="AD5" i="14"/>
  <c r="AG5" i="35"/>
  <c r="AH5" i="35" s="1"/>
  <c r="N264" i="40"/>
  <c r="P10" i="42" s="1" a="1"/>
  <c r="P10" i="42" s="1"/>
  <c r="AE16" i="34"/>
  <c r="AE48" i="18"/>
  <c r="AE6" i="34"/>
  <c r="M6" i="34" s="1"/>
  <c r="N390" i="40"/>
  <c r="T34" i="42" s="1" a="1"/>
  <c r="T34" i="42" s="1"/>
  <c r="N112" i="40"/>
  <c r="J11" i="42" s="1" a="1"/>
  <c r="J11" i="42" s="1"/>
  <c r="AI33" i="34"/>
  <c r="N185" i="40"/>
  <c r="L33" i="42" s="1" a="1"/>
  <c r="L33" i="42" s="1"/>
  <c r="N552" i="40"/>
  <c r="Z43" i="42" s="1" a="1"/>
  <c r="Z43" i="42" s="1"/>
  <c r="N142" i="40"/>
  <c r="J41" i="42" s="1" a="1"/>
  <c r="J41" i="42" s="1"/>
  <c r="S12" i="35"/>
  <c r="P12" i="35"/>
  <c r="N583" i="40"/>
  <c r="AB23" i="42" s="1" a="1"/>
  <c r="AB23" i="42" s="1"/>
  <c r="N286" i="40"/>
  <c r="P32" i="42" s="1" a="1"/>
  <c r="P32" i="42" s="1"/>
  <c r="T32" i="34"/>
  <c r="N569" i="40"/>
  <c r="AB9" i="42" s="1" a="1"/>
  <c r="AB9" i="42" s="1"/>
  <c r="AI32" i="35"/>
  <c r="N202" i="40"/>
  <c r="L50" i="42" s="1" a="1"/>
  <c r="L50" i="42" s="1"/>
  <c r="N108" i="40"/>
  <c r="J7" i="42" s="1" a="1"/>
  <c r="J7" i="42" s="1"/>
  <c r="N91" i="40"/>
  <c r="H41" i="42" s="1" a="1"/>
  <c r="H41" i="42" s="1"/>
  <c r="N276" i="40"/>
  <c r="P22" i="42" s="1" a="1"/>
  <c r="P22" i="42" s="1"/>
  <c r="N195" i="40"/>
  <c r="L43" i="42" s="1" a="1"/>
  <c r="L43" i="42" s="1"/>
  <c r="N536" i="40"/>
  <c r="Z27" i="42" s="1" a="1"/>
  <c r="Z27" i="42" s="1"/>
  <c r="T27" i="35"/>
  <c r="N201" i="40"/>
  <c r="L49" i="42" s="1" a="1"/>
  <c r="L49" i="42" s="1"/>
  <c r="N134" i="40"/>
  <c r="J33" i="42" s="1" a="1"/>
  <c r="J33" i="42" s="1"/>
  <c r="AE10" i="34"/>
  <c r="M10" i="34" s="1"/>
  <c r="N606" i="40"/>
  <c r="AB46" i="42" s="1" a="1"/>
  <c r="AB46" i="42" s="1"/>
  <c r="N481" i="40"/>
  <c r="X23" i="42" s="1" a="1"/>
  <c r="X23" i="42" s="1"/>
  <c r="N495" i="40"/>
  <c r="X37" i="42" s="1" a="1"/>
  <c r="X37" i="42" s="1"/>
  <c r="AQ10" i="14"/>
  <c r="AP64" i="14"/>
  <c r="BC10" i="14"/>
  <c r="AW10" i="14"/>
  <c r="N351" i="40"/>
  <c r="R46" i="42" s="1" a="1"/>
  <c r="R46" i="42" s="1"/>
  <c r="AI14" i="18"/>
  <c r="AE7" i="34"/>
  <c r="AI7" i="34" s="1"/>
  <c r="AF7" i="34"/>
  <c r="N56" i="40"/>
  <c r="H6" i="42" s="1" a="1"/>
  <c r="H6" i="42" s="1"/>
  <c r="N291" i="40"/>
  <c r="P37" i="42" s="1" a="1"/>
  <c r="P37" i="42" s="1"/>
  <c r="AF45" i="35"/>
  <c r="N45" i="35" s="1"/>
  <c r="AG45" i="14" s="1"/>
  <c r="AG45" i="35"/>
  <c r="AH45" i="35" s="1"/>
  <c r="AD45" i="14"/>
  <c r="P44" i="35"/>
  <c r="S44" i="35"/>
  <c r="N313" i="40"/>
  <c r="R8" i="42" s="1" a="1"/>
  <c r="R8" i="42" s="1"/>
  <c r="N581" i="40"/>
  <c r="AB21" i="42" s="1" a="1"/>
  <c r="AB21" i="42" s="1"/>
  <c r="AD15" i="14"/>
  <c r="AG15" i="35"/>
  <c r="AH15" i="35" s="1"/>
  <c r="N68" i="40"/>
  <c r="H18" i="42" s="1" a="1"/>
  <c r="H18" i="42" s="1"/>
  <c r="N236" i="40"/>
  <c r="N33" i="42" s="1" a="1"/>
  <c r="N33" i="42" s="1"/>
  <c r="AF35" i="34"/>
  <c r="N35" i="34" s="1"/>
  <c r="AF35" i="14" s="1"/>
  <c r="AC35" i="14"/>
  <c r="N384" i="40"/>
  <c r="T28" i="42" s="1" a="1"/>
  <c r="T28" i="42" s="1"/>
  <c r="AI37" i="35"/>
  <c r="AC13" i="14"/>
  <c r="K6" i="35"/>
  <c r="L6" i="35"/>
  <c r="AB38" i="14"/>
  <c r="AG38" i="18"/>
  <c r="AH38" i="18" s="1"/>
  <c r="AF38" i="18"/>
  <c r="P53" i="35"/>
  <c r="S53" i="35"/>
  <c r="AD29" i="14"/>
  <c r="AG29" i="35"/>
  <c r="AH29" i="35" s="1"/>
  <c r="N269" i="40"/>
  <c r="P15" i="42" s="1" a="1"/>
  <c r="P15" i="42" s="1"/>
  <c r="AG39" i="34"/>
  <c r="AH39" i="34" s="1"/>
  <c r="AC39" i="14"/>
  <c r="N225" i="40"/>
  <c r="N22" i="42" s="1" a="1"/>
  <c r="N22" i="42" s="1"/>
  <c r="N164" i="40"/>
  <c r="L12" i="42" s="1" a="1"/>
  <c r="L12" i="42" s="1"/>
  <c r="AF44" i="18"/>
  <c r="AB44" i="14"/>
  <c r="P37" i="35"/>
  <c r="S37" i="35"/>
  <c r="N243" i="40"/>
  <c r="N40" i="42" s="1" a="1"/>
  <c r="N40" i="42" s="1"/>
  <c r="Q41" i="35"/>
  <c r="U41" i="35"/>
  <c r="L14" i="35"/>
  <c r="AI14" i="35" s="1"/>
  <c r="K14" i="35"/>
  <c r="AI33" i="35"/>
  <c r="AF40" i="35"/>
  <c r="N40" i="35" s="1"/>
  <c r="AG40" i="14" s="1"/>
  <c r="AG40" i="35"/>
  <c r="AH40" i="35" s="1"/>
  <c r="AD40" i="14"/>
  <c r="P30" i="35"/>
  <c r="S30" i="35"/>
  <c r="Q8" i="35"/>
  <c r="U8" i="35"/>
  <c r="R8" i="35"/>
  <c r="Q7" i="35"/>
  <c r="R7" i="35"/>
  <c r="U7" i="35"/>
  <c r="N534" i="40"/>
  <c r="Z25" i="42" s="1" a="1"/>
  <c r="Z25" i="42" s="1"/>
  <c r="AD46" i="14"/>
  <c r="AG46" i="35"/>
  <c r="AH46" i="35" s="1"/>
  <c r="AE39" i="18"/>
  <c r="AI39" i="18" s="1"/>
  <c r="AF39" i="18"/>
  <c r="AE16" i="35"/>
  <c r="M16" i="35"/>
  <c r="N369" i="40"/>
  <c r="T13" i="42" s="1" a="1"/>
  <c r="T13" i="42" s="1"/>
  <c r="N88" i="40"/>
  <c r="H38" i="42" s="1" a="1"/>
  <c r="H38" i="42" s="1"/>
  <c r="N233" i="40"/>
  <c r="N30" i="42" s="1" a="1"/>
  <c r="N30" i="42" s="1"/>
  <c r="N245" i="40"/>
  <c r="N42" i="42" s="1" a="1"/>
  <c r="N42" i="42" s="1"/>
  <c r="N191" i="40"/>
  <c r="L39" i="42" s="1" a="1"/>
  <c r="L39" i="42" s="1"/>
  <c r="R24" i="35"/>
  <c r="U24" i="35"/>
  <c r="Q24" i="35"/>
  <c r="AB14" i="14"/>
  <c r="AG14" i="18"/>
  <c r="AH14" i="18" s="1"/>
  <c r="AG19" i="34"/>
  <c r="AH19" i="34" s="1"/>
  <c r="AF19" i="34"/>
  <c r="AC19" i="14"/>
  <c r="AD13" i="14"/>
  <c r="AF13" i="35"/>
  <c r="N13" i="35" s="1"/>
  <c r="AG13" i="14" s="1"/>
  <c r="AG13" i="35"/>
  <c r="AH13" i="35" s="1"/>
  <c r="AI13" i="35"/>
  <c r="N487" i="40"/>
  <c r="X29" i="42" s="1" a="1"/>
  <c r="X29" i="42" s="1"/>
  <c r="N95" i="40"/>
  <c r="H45" i="42" s="1" a="1"/>
  <c r="H45" i="42" s="1"/>
  <c r="N227" i="40"/>
  <c r="N24" i="42" s="1" a="1"/>
  <c r="N24" i="42" s="1"/>
  <c r="P41" i="34"/>
  <c r="S41" i="34"/>
  <c r="N275" i="40"/>
  <c r="P21" i="42" s="1" a="1"/>
  <c r="P21" i="42" s="1"/>
  <c r="AF38" i="34"/>
  <c r="N38" i="34" s="1"/>
  <c r="AF38" i="14" s="1"/>
  <c r="AC38" i="14"/>
  <c r="AG38" i="34"/>
  <c r="AH38" i="34" s="1"/>
  <c r="L34" i="35"/>
  <c r="K34" i="35"/>
  <c r="N465" i="40"/>
  <c r="X7" i="42" s="1" a="1"/>
  <c r="X7" i="42" s="1"/>
  <c r="N535" i="40"/>
  <c r="Z26" i="42" s="1" a="1"/>
  <c r="Z26" i="42" s="1"/>
  <c r="N73" i="40"/>
  <c r="H23" i="42" s="1" a="1"/>
  <c r="H23" i="42" s="1"/>
  <c r="P33" i="35"/>
  <c r="S33" i="35"/>
  <c r="AG12" i="34"/>
  <c r="AH12" i="34" s="1"/>
  <c r="AD20" i="14"/>
  <c r="AG20" i="35"/>
  <c r="AH20" i="35" s="1"/>
  <c r="N257" i="40"/>
  <c r="N54" i="42" s="1" a="1"/>
  <c r="N54" i="42" s="1"/>
  <c r="AB12" i="14"/>
  <c r="P11" i="35"/>
  <c r="S11" i="35"/>
  <c r="Q14" i="34"/>
  <c r="U14" i="34"/>
  <c r="N149" i="40"/>
  <c r="J48" i="42" s="1" a="1"/>
  <c r="J48" i="42" s="1"/>
  <c r="S20" i="35"/>
  <c r="P20" i="35"/>
  <c r="AE34" i="18"/>
  <c r="AI34" i="18" s="1"/>
  <c r="AC51" i="14"/>
  <c r="AG51" i="34"/>
  <c r="AH51" i="34" s="1"/>
  <c r="AE25" i="35"/>
  <c r="M25" i="35"/>
  <c r="N486" i="40"/>
  <c r="X28" i="42" s="1" a="1"/>
  <c r="X28" i="42" s="1"/>
  <c r="N306" i="40"/>
  <c r="P52" i="42" s="1" a="1"/>
  <c r="P52" i="42" s="1"/>
  <c r="S15" i="35"/>
  <c r="P15" i="35"/>
  <c r="N93" i="40"/>
  <c r="H43" i="42" s="1" a="1"/>
  <c r="H43" i="42" s="1"/>
  <c r="N296" i="40"/>
  <c r="P42" i="42" s="1" a="1"/>
  <c r="P42" i="42" s="1"/>
  <c r="N154" i="40"/>
  <c r="J53" i="42" s="1" a="1"/>
  <c r="J53" i="42" s="1"/>
  <c r="N494" i="40"/>
  <c r="X36" i="42" s="1" a="1"/>
  <c r="X36" i="42" s="1"/>
  <c r="AI19" i="34"/>
  <c r="S39" i="35"/>
  <c r="P39" i="35"/>
  <c r="N168" i="40"/>
  <c r="L16" i="42" s="1" a="1"/>
  <c r="L16" i="42" s="1"/>
  <c r="N267" i="40"/>
  <c r="P13" i="42" s="1" a="1"/>
  <c r="P13" i="42" s="1"/>
  <c r="AF38" i="35"/>
  <c r="N38" i="35" s="1"/>
  <c r="AG38" i="14" s="1"/>
  <c r="AD38" i="14"/>
  <c r="AG38" i="35"/>
  <c r="AH38" i="35" s="1"/>
  <c r="R19" i="35"/>
  <c r="U19" i="35"/>
  <c r="Q19" i="35"/>
  <c r="N610" i="40"/>
  <c r="AB50" i="42" s="1" a="1"/>
  <c r="AB50" i="42" s="1"/>
  <c r="N353" i="40"/>
  <c r="R48" i="42" s="1" a="1"/>
  <c r="R48" i="42" s="1"/>
  <c r="N297" i="40"/>
  <c r="P43" i="42" s="1" a="1"/>
  <c r="P43" i="42" s="1"/>
  <c r="N471" i="40"/>
  <c r="X13" i="42" s="1" a="1"/>
  <c r="X13" i="42" s="1"/>
  <c r="S25" i="34"/>
  <c r="P25" i="34"/>
  <c r="AF7" i="35"/>
  <c r="N7" i="35" s="1"/>
  <c r="AG7" i="14" s="1"/>
  <c r="AD7" i="14"/>
  <c r="AG7" i="35"/>
  <c r="AH7" i="35" s="1"/>
  <c r="N405" i="40"/>
  <c r="T49" i="42" s="1" a="1"/>
  <c r="T49" i="42" s="1"/>
  <c r="S21" i="35"/>
  <c r="P21" i="35"/>
  <c r="S14" i="35"/>
  <c r="P14" i="35"/>
  <c r="N563" i="40"/>
  <c r="Z54" i="42" s="1" a="1"/>
  <c r="Z54" i="42" s="1"/>
  <c r="Q50" i="35"/>
  <c r="R50" i="35"/>
  <c r="U50" i="35"/>
  <c r="N547" i="40"/>
  <c r="Z38" i="42" s="1" a="1"/>
  <c r="Z38" i="42" s="1"/>
  <c r="P29" i="35"/>
  <c r="S29" i="35"/>
  <c r="R13" i="35"/>
  <c r="Q13" i="35"/>
  <c r="U13" i="35"/>
  <c r="N510" i="40"/>
  <c r="X52" i="42" s="1" a="1"/>
  <c r="X52" i="42" s="1"/>
  <c r="N463" i="40"/>
  <c r="X5" i="42" s="1" a="1"/>
  <c r="X5" i="42" s="1"/>
  <c r="N540" i="40"/>
  <c r="Z31" i="42" s="1" a="1"/>
  <c r="Z31" i="42" s="1"/>
  <c r="N247" i="40"/>
  <c r="N44" i="42" s="1" a="1"/>
  <c r="N44" i="42" s="1"/>
  <c r="AE46" i="35"/>
  <c r="AI46" i="35" s="1"/>
  <c r="M46" i="35"/>
  <c r="AF46" i="35"/>
  <c r="N46" i="35" s="1"/>
  <c r="AG46" i="14" s="1"/>
  <c r="N543" i="40"/>
  <c r="Z34" i="42" s="1" a="1"/>
  <c r="Z34" i="42" s="1"/>
  <c r="AF26" i="34"/>
  <c r="S34" i="35"/>
  <c r="P34" i="35"/>
  <c r="AF20" i="35"/>
  <c r="N20" i="35" s="1"/>
  <c r="AG20" i="14" s="1"/>
  <c r="N361" i="40"/>
  <c r="T5" i="42" s="1" a="1"/>
  <c r="T5" i="42" s="1"/>
  <c r="N469" i="40"/>
  <c r="X11" i="42" s="1" a="1"/>
  <c r="X11" i="42" s="1"/>
  <c r="N545" i="40"/>
  <c r="Z36" i="42" s="1" a="1"/>
  <c r="Z36" i="42" s="1"/>
  <c r="N123" i="40"/>
  <c r="J22" i="42" s="1" a="1"/>
  <c r="J22" i="42" s="1"/>
  <c r="AF12" i="18"/>
  <c r="N499" i="40"/>
  <c r="X41" i="42" s="1" a="1"/>
  <c r="X41" i="42" s="1"/>
  <c r="N165" i="40"/>
  <c r="L13" i="42" s="1" a="1"/>
  <c r="L13" i="42" s="1"/>
  <c r="N92" i="40"/>
  <c r="H42" i="42" s="1" a="1"/>
  <c r="H42" i="42" s="1"/>
  <c r="N368" i="40"/>
  <c r="T12" i="42" s="1" a="1"/>
  <c r="T12" i="42" s="1"/>
  <c r="N345" i="40"/>
  <c r="R40" i="42" s="1" a="1"/>
  <c r="R40" i="42" s="1"/>
  <c r="N106" i="40"/>
  <c r="J5" i="42" s="1" a="1"/>
  <c r="J5" i="42" s="1"/>
  <c r="N198" i="40"/>
  <c r="L46" i="42" s="1" a="1"/>
  <c r="L46" i="42" s="1"/>
  <c r="N181" i="40"/>
  <c r="L29" i="42" s="1" a="1"/>
  <c r="L29" i="42" s="1"/>
  <c r="AI28" i="35"/>
  <c r="N485" i="40"/>
  <c r="X27" i="42" s="1" a="1"/>
  <c r="X27" i="42" s="1"/>
  <c r="K39" i="35"/>
  <c r="L39" i="35"/>
  <c r="AB30" i="14"/>
  <c r="AF30" i="18"/>
  <c r="N139" i="40"/>
  <c r="J38" i="42" s="1" a="1"/>
  <c r="J38" i="42" s="1"/>
  <c r="AB17" i="14"/>
  <c r="AI51" i="18"/>
  <c r="AB51" i="14"/>
  <c r="S26" i="34"/>
  <c r="P26" i="34"/>
  <c r="AF17" i="35"/>
  <c r="N17" i="35" s="1"/>
  <c r="AG17" i="14" s="1"/>
  <c r="AD17" i="14"/>
  <c r="AG17" i="35"/>
  <c r="AH17" i="35" s="1"/>
  <c r="N64" i="40"/>
  <c r="H14" i="42" s="1" a="1"/>
  <c r="H14" i="42" s="1"/>
  <c r="AG27" i="18"/>
  <c r="AH27" i="18" s="1"/>
  <c r="AB27" i="14"/>
  <c r="AF27" i="18"/>
  <c r="N517" i="40"/>
  <c r="Z8" i="42" s="1" a="1"/>
  <c r="Z8" i="42" s="1"/>
  <c r="AI8" i="35"/>
  <c r="AD8" i="14"/>
  <c r="AG8" i="35"/>
  <c r="AH8" i="35" s="1"/>
  <c r="AF8" i="35"/>
  <c r="N8" i="35" s="1"/>
  <c r="AG8" i="14" s="1"/>
  <c r="N189" i="40"/>
  <c r="L37" i="42" s="1" a="1"/>
  <c r="L37" i="42" s="1"/>
  <c r="N574" i="40"/>
  <c r="AB14" i="42" s="1" a="1"/>
  <c r="AB14" i="42" s="1"/>
  <c r="AF21" i="35"/>
  <c r="N21" i="35" s="1"/>
  <c r="AG21" i="14" s="1"/>
  <c r="AG21" i="35"/>
  <c r="AH21" i="35" s="1"/>
  <c r="AD21" i="14"/>
  <c r="N304" i="40"/>
  <c r="P50" i="42" s="1" a="1"/>
  <c r="P50" i="42" s="1"/>
  <c r="N240" i="40"/>
  <c r="N37" i="42" s="1" a="1"/>
  <c r="N37" i="42" s="1"/>
  <c r="Q48" i="35"/>
  <c r="R48" i="35"/>
  <c r="U48" i="35"/>
  <c r="N248" i="40"/>
  <c r="N45" i="42" s="1" a="1"/>
  <c r="N45" i="42" s="1"/>
  <c r="N173" i="40"/>
  <c r="L21" i="42" s="1" a="1"/>
  <c r="L21" i="42" s="1"/>
  <c r="N303" i="40"/>
  <c r="P49" i="42" s="1" a="1"/>
  <c r="P49" i="42" s="1"/>
  <c r="N100" i="40"/>
  <c r="H50" i="42" s="1" a="1"/>
  <c r="H50" i="42" s="1"/>
  <c r="S52" i="34"/>
  <c r="N150" i="40"/>
  <c r="J49" i="42" s="1" a="1"/>
  <c r="J49" i="42" s="1"/>
  <c r="N105" i="40"/>
  <c r="J4" i="42" s="1" a="1"/>
  <c r="J4" i="42" s="1"/>
  <c r="S28" i="35"/>
  <c r="P28" i="35"/>
  <c r="S6" i="35"/>
  <c r="P6" i="35"/>
  <c r="N145" i="40"/>
  <c r="J44" i="42" s="1" a="1"/>
  <c r="J44" i="42" s="1"/>
  <c r="P33" i="34"/>
  <c r="S33" i="34"/>
  <c r="U20" i="34"/>
  <c r="N113" i="40"/>
  <c r="J12" i="42" s="1" a="1"/>
  <c r="J12" i="42" s="1"/>
  <c r="N148" i="40"/>
  <c r="J47" i="42" s="1" a="1"/>
  <c r="J47" i="42" s="1"/>
  <c r="U11" i="34"/>
  <c r="AG26" i="34"/>
  <c r="AH26" i="34" s="1"/>
  <c r="K43" i="35"/>
  <c r="L43" i="35"/>
  <c r="AF43" i="35" s="1"/>
  <c r="N43" i="35" s="1"/>
  <c r="AG43" i="14" s="1"/>
  <c r="AI40" i="35"/>
  <c r="N217" i="40"/>
  <c r="N14" i="42" s="1" a="1"/>
  <c r="N14" i="42" s="1"/>
  <c r="N169" i="40"/>
  <c r="L17" i="42" s="1" a="1"/>
  <c r="L17" i="42" s="1"/>
  <c r="N214" i="40"/>
  <c r="N11" i="42" s="1" a="1"/>
  <c r="N11" i="42" s="1"/>
  <c r="N382" i="40"/>
  <c r="T26" i="42" s="1" a="1"/>
  <c r="T26" i="42" s="1"/>
  <c r="L34" i="34"/>
  <c r="N601" i="40"/>
  <c r="AB41" i="42" s="1" a="1"/>
  <c r="AB41" i="42" s="1"/>
  <c r="N401" i="40"/>
  <c r="T45" i="42" s="1" a="1"/>
  <c r="T45" i="42" s="1"/>
  <c r="N541" i="40"/>
  <c r="Z32" i="42" s="1" a="1"/>
  <c r="Z32" i="42" s="1"/>
  <c r="AD28" i="14"/>
  <c r="AG28" i="35"/>
  <c r="AH28" i="35" s="1"/>
  <c r="N342" i="40"/>
  <c r="R37" i="42" s="1" a="1"/>
  <c r="R37" i="42" s="1"/>
  <c r="N573" i="40"/>
  <c r="AB13" i="42" s="1" a="1"/>
  <c r="AB13" i="42" s="1"/>
  <c r="N381" i="40"/>
  <c r="T25" i="42" s="1" a="1"/>
  <c r="T25" i="42" s="1"/>
  <c r="S45" i="35"/>
  <c r="P45" i="35"/>
  <c r="N577" i="40"/>
  <c r="AB17" i="42" s="1" a="1"/>
  <c r="AB17" i="42" s="1"/>
  <c r="S12" i="34"/>
  <c r="P12" i="34"/>
  <c r="N221" i="40"/>
  <c r="N18" i="42" s="1" a="1"/>
  <c r="N18" i="42" s="1"/>
  <c r="M43" i="35"/>
  <c r="AE43" i="35"/>
  <c r="S40" i="35"/>
  <c r="P40" i="35"/>
  <c r="N611" i="40"/>
  <c r="AB51" i="42" s="1" a="1"/>
  <c r="AB51" i="42" s="1"/>
  <c r="N200" i="40"/>
  <c r="L48" i="42" s="1" a="1"/>
  <c r="L48" i="42" s="1"/>
  <c r="U9" i="18"/>
  <c r="Q9" i="18"/>
  <c r="N253" i="40"/>
  <c r="N50" i="42" s="1" a="1"/>
  <c r="N50" i="42" s="1"/>
  <c r="AE52" i="35"/>
  <c r="M52" i="35"/>
  <c r="AD32" i="14"/>
  <c r="AG32" i="35"/>
  <c r="AH32" i="35" s="1"/>
  <c r="N258" i="40"/>
  <c r="P4" i="42" s="1" a="1"/>
  <c r="P4" i="42" s="1"/>
  <c r="N592" i="40"/>
  <c r="AB32" i="42" s="1" a="1"/>
  <c r="AB32" i="42" s="1"/>
  <c r="N562" i="40"/>
  <c r="Z53" i="42" s="1" a="1"/>
  <c r="Z53" i="42" s="1"/>
  <c r="P18" i="34"/>
  <c r="N83" i="40"/>
  <c r="H33" i="42" s="1" a="1"/>
  <c r="H33" i="42" s="1"/>
  <c r="AG36" i="35"/>
  <c r="AH36" i="35" s="1"/>
  <c r="AD36" i="14"/>
  <c r="N192" i="40"/>
  <c r="L40" i="42" s="1" a="1"/>
  <c r="L40" i="42" s="1"/>
  <c r="AD49" i="14"/>
  <c r="AG49" i="35"/>
  <c r="AH49" i="35" s="1"/>
  <c r="N63" i="40"/>
  <c r="H13" i="42" s="1" a="1"/>
  <c r="H13" i="42" s="1"/>
  <c r="N609" i="40"/>
  <c r="AB49" i="42" s="1" a="1"/>
  <c r="AB49" i="42" s="1"/>
  <c r="AI38" i="18"/>
  <c r="AC46" i="14"/>
  <c r="AG46" i="34"/>
  <c r="AH46" i="34" s="1"/>
  <c r="AF46" i="34"/>
  <c r="N226" i="40"/>
  <c r="N23" i="42" s="1" a="1"/>
  <c r="N23" i="42" s="1"/>
  <c r="P53" i="34"/>
  <c r="S53" i="34"/>
  <c r="N340" i="40"/>
  <c r="R35" i="42" s="1" a="1"/>
  <c r="R35" i="42" s="1"/>
  <c r="AE26" i="35"/>
  <c r="M26" i="35"/>
  <c r="AG22" i="35"/>
  <c r="AH22" i="35" s="1"/>
  <c r="AD22" i="14"/>
  <c r="AE39" i="34"/>
  <c r="AI39" i="34" s="1"/>
  <c r="AF39" i="34"/>
  <c r="N491" i="40"/>
  <c r="X33" i="42" s="1" a="1"/>
  <c r="X33" i="42" s="1"/>
  <c r="U49" i="34"/>
  <c r="Q49" i="34"/>
  <c r="N512" i="40"/>
  <c r="X54" i="42" s="1" a="1"/>
  <c r="X54" i="42" s="1"/>
  <c r="N66" i="40"/>
  <c r="H16" i="42" s="1" a="1"/>
  <c r="H16" i="42" s="1"/>
  <c r="N603" i="40"/>
  <c r="AB43" i="42" s="1" a="1"/>
  <c r="AB43" i="42" s="1"/>
  <c r="N157" i="40"/>
  <c r="L5" i="42" s="1" a="1"/>
  <c r="L5" i="42" s="1"/>
  <c r="AG44" i="35"/>
  <c r="AH44" i="35" s="1"/>
  <c r="AD44" i="14"/>
  <c r="N132" i="40"/>
  <c r="J31" i="42" s="1" a="1"/>
  <c r="J31" i="42" s="1"/>
  <c r="Q19" i="34"/>
  <c r="U19" i="34"/>
  <c r="L25" i="35"/>
  <c r="AF25" i="35" s="1"/>
  <c r="N25" i="35" s="1"/>
  <c r="AG25" i="14" s="1"/>
  <c r="K25" i="35"/>
  <c r="Q28" i="34"/>
  <c r="R28" i="34"/>
  <c r="U28" i="34"/>
  <c r="AD47" i="14"/>
  <c r="AG47" i="35"/>
  <c r="AH47" i="35" s="1"/>
  <c r="AF47" i="35"/>
  <c r="N47" i="35" s="1"/>
  <c r="AG47" i="14" s="1"/>
  <c r="AC24" i="14"/>
  <c r="AF24" i="34"/>
  <c r="U6" i="18"/>
  <c r="Q6" i="18"/>
  <c r="N74" i="40"/>
  <c r="H24" i="42" s="1" a="1"/>
  <c r="H24" i="42" s="1"/>
  <c r="N238" i="40"/>
  <c r="N35" i="42" s="1" a="1"/>
  <c r="N35" i="42" s="1"/>
  <c r="AI38" i="35"/>
  <c r="Q40" i="18"/>
  <c r="R40" i="18"/>
  <c r="AC7" i="14"/>
  <c r="AG7" i="34"/>
  <c r="AH7" i="34" s="1"/>
  <c r="AF37" i="35"/>
  <c r="N37" i="35" s="1"/>
  <c r="AG37" i="14" s="1"/>
  <c r="AD37" i="14"/>
  <c r="AG37" i="35"/>
  <c r="AH37" i="35" s="1"/>
  <c r="U42" i="34"/>
  <c r="Q42" i="34"/>
  <c r="R17" i="34"/>
  <c r="Q17" i="34"/>
  <c r="U17" i="34"/>
  <c r="N118" i="40"/>
  <c r="J17" i="42" s="1" a="1"/>
  <c r="J17" i="42" s="1"/>
  <c r="L16" i="35"/>
  <c r="AF16" i="35" s="1"/>
  <c r="N16" i="35" s="1"/>
  <c r="AG16" i="14" s="1"/>
  <c r="K16" i="35"/>
  <c r="N585" i="40"/>
  <c r="AB25" i="42" s="1" a="1"/>
  <c r="AB25" i="42" s="1"/>
  <c r="AI53" i="34"/>
  <c r="N53" i="34" s="1"/>
  <c r="AF53" i="14" s="1"/>
  <c r="AE18" i="35"/>
  <c r="M18" i="35"/>
  <c r="AI47" i="35"/>
  <c r="M23" i="35"/>
  <c r="AF23" i="35"/>
  <c r="N23" i="35" s="1"/>
  <c r="AG23" i="14" s="1"/>
  <c r="AE23" i="35"/>
  <c r="AI23" i="35" s="1"/>
  <c r="N207" i="40"/>
  <c r="N4" i="42" s="1" a="1"/>
  <c r="N4" i="42" s="1"/>
  <c r="AF36" i="35"/>
  <c r="N36" i="35" s="1"/>
  <c r="AG36" i="14" s="1"/>
  <c r="N400" i="40"/>
  <c r="T44" i="42" s="1" a="1"/>
  <c r="T44" i="42" s="1"/>
  <c r="N177" i="40"/>
  <c r="L25" i="42" s="1" a="1"/>
  <c r="L25" i="42" s="1"/>
  <c r="N289" i="40"/>
  <c r="P35" i="42" s="1" a="1"/>
  <c r="P35" i="42" s="1"/>
  <c r="N295" i="40"/>
  <c r="P41" i="42" s="1" a="1"/>
  <c r="P41" i="42" s="1"/>
  <c r="N78" i="40"/>
  <c r="H28" i="42" s="1" a="1"/>
  <c r="H28" i="42" s="1"/>
  <c r="N77" i="40"/>
  <c r="H27" i="42" s="1" a="1"/>
  <c r="H27" i="42" s="1"/>
  <c r="N208" i="40"/>
  <c r="N5" i="42" s="1" a="1"/>
  <c r="N5" i="42" s="1"/>
  <c r="AG53" i="34"/>
  <c r="AH53" i="34" s="1"/>
  <c r="AC53" i="14"/>
  <c r="K18" i="35"/>
  <c r="L18" i="35"/>
  <c r="AF18" i="35" s="1"/>
  <c r="N18" i="35" s="1"/>
  <c r="AG18" i="14" s="1"/>
  <c r="N608" i="40"/>
  <c r="AB48" i="42" s="1" a="1"/>
  <c r="AB48" i="42" s="1"/>
  <c r="N147" i="40"/>
  <c r="J46" i="42" s="1" a="1"/>
  <c r="J46" i="42" s="1"/>
  <c r="AG33" i="34"/>
  <c r="AH33" i="34" s="1"/>
  <c r="AC33" i="14"/>
  <c r="N343" i="40"/>
  <c r="R38" i="42" s="1" a="1"/>
  <c r="R38" i="42" s="1"/>
  <c r="AV64" i="14"/>
  <c r="AF14" i="18"/>
  <c r="N67" i="40"/>
  <c r="H17" i="42" s="1" a="1"/>
  <c r="H17" i="42" s="1"/>
  <c r="AG9" i="35"/>
  <c r="AH9" i="35" s="1"/>
  <c r="AD9" i="14"/>
  <c r="AF9" i="35"/>
  <c r="N9" i="35" s="1"/>
  <c r="AG9" i="14" s="1"/>
  <c r="S38" i="35"/>
  <c r="P38" i="35"/>
  <c r="AF13" i="34"/>
  <c r="BH11" i="14"/>
  <c r="BB11" i="14"/>
  <c r="BB16" i="14" s="1"/>
  <c r="AV11" i="14"/>
  <c r="AV22" i="14" s="1"/>
  <c r="BT11" i="14"/>
  <c r="BN11" i="14"/>
  <c r="AO11" i="14"/>
  <c r="N593" i="40"/>
  <c r="AB33" i="42" s="1" a="1"/>
  <c r="AB33" i="42" s="1"/>
  <c r="N396" i="40"/>
  <c r="T40" i="42" s="1" a="1"/>
  <c r="T40" i="42" s="1"/>
  <c r="P32" i="35"/>
  <c r="S32" i="35"/>
  <c r="AF17" i="18"/>
  <c r="N81" i="40"/>
  <c r="H31" i="42" s="1" a="1"/>
  <c r="H31" i="42" s="1"/>
  <c r="AI36" i="35"/>
  <c r="N263" i="40"/>
  <c r="P9" i="42" s="1" a="1"/>
  <c r="P9" i="42" s="1"/>
  <c r="N302" i="40"/>
  <c r="P48" i="42" s="1" a="1"/>
  <c r="P48" i="42" s="1"/>
  <c r="AD23" i="14"/>
  <c r="AG23" i="35"/>
  <c r="AH23" i="35" s="1"/>
  <c r="N523" i="40"/>
  <c r="Z14" i="42" s="1" a="1"/>
  <c r="Z14" i="42" s="1"/>
  <c r="N559" i="40"/>
  <c r="Z50" i="42" s="1" a="1"/>
  <c r="Z50" i="42" s="1"/>
  <c r="N279" i="40"/>
  <c r="P25" i="42" s="1" a="1"/>
  <c r="P25" i="42" s="1"/>
  <c r="L26" i="35"/>
  <c r="AF26" i="35" s="1"/>
  <c r="N26" i="35" s="1"/>
  <c r="AG26" i="14" s="1"/>
  <c r="K26" i="35"/>
  <c r="M35" i="35"/>
  <c r="AE35" i="35"/>
  <c r="AD33" i="14"/>
  <c r="AG33" i="35"/>
  <c r="AH33" i="35" s="1"/>
  <c r="P51" i="34"/>
  <c r="S51" i="34"/>
  <c r="N101" i="40"/>
  <c r="H51" i="42" s="1" a="1"/>
  <c r="H51" i="42" s="1"/>
  <c r="N568" i="40"/>
  <c r="AB8" i="42" s="1" a="1"/>
  <c r="AB8" i="42" s="1"/>
  <c r="N555" i="40"/>
  <c r="Z46" i="42" s="1" a="1"/>
  <c r="Z46" i="42" s="1"/>
  <c r="L18" i="34"/>
  <c r="AI18" i="34" s="1"/>
  <c r="AG30" i="35"/>
  <c r="AH30" i="35" s="1"/>
  <c r="AD30" i="14"/>
  <c r="N234" i="40"/>
  <c r="N31" i="42" s="1" a="1"/>
  <c r="N31" i="42" s="1"/>
  <c r="S42" i="35"/>
  <c r="P42" i="35"/>
  <c r="BH10" i="14"/>
  <c r="BB64" i="14"/>
  <c r="AE49" i="35"/>
  <c r="AI49" i="35" s="1"/>
  <c r="M49" i="35"/>
  <c r="AF49" i="35"/>
  <c r="N49" i="35" s="1"/>
  <c r="AG49" i="14" s="1"/>
  <c r="N216" i="40"/>
  <c r="N13" i="42" s="1" a="1"/>
  <c r="N13" i="42" s="1"/>
  <c r="P14" i="18"/>
  <c r="S14" i="18"/>
  <c r="AI17" i="35"/>
  <c r="AI7" i="35"/>
  <c r="N514" i="40"/>
  <c r="Z5" i="42" s="1" a="1"/>
  <c r="Z5" i="42" s="1"/>
  <c r="N321" i="40"/>
  <c r="R16" i="42" s="1" a="1"/>
  <c r="R16" i="42" s="1"/>
  <c r="N613" i="40"/>
  <c r="AB53" i="42" s="1" a="1"/>
  <c r="AB53" i="42" s="1"/>
  <c r="U36" i="34"/>
  <c r="R36" i="34"/>
  <c r="Q36" i="34"/>
  <c r="N500" i="40"/>
  <c r="X42" i="42" s="1" a="1"/>
  <c r="X42" i="42" s="1"/>
  <c r="AD31" i="14"/>
  <c r="AG31" i="35"/>
  <c r="AH31" i="35" s="1"/>
  <c r="AF31" i="35"/>
  <c r="N31" i="35" s="1"/>
  <c r="AG31" i="14" s="1"/>
  <c r="AI9" i="35"/>
  <c r="AB39" i="14"/>
  <c r="N171" i="40"/>
  <c r="L19" i="42" s="1" a="1"/>
  <c r="L19" i="42" s="1"/>
  <c r="AB3" i="14"/>
  <c r="AG3" i="18"/>
  <c r="AH3" i="18" s="1"/>
  <c r="AF3" i="18"/>
  <c r="P36" i="35"/>
  <c r="S36" i="35"/>
  <c r="N347" i="40"/>
  <c r="R42" i="42" s="1" a="1"/>
  <c r="R42" i="42" s="1"/>
  <c r="N519" i="40"/>
  <c r="Z10" i="42" s="1" a="1"/>
  <c r="Z10" i="42" s="1"/>
  <c r="P15" i="34"/>
  <c r="S15" i="34"/>
  <c r="AD42" i="14"/>
  <c r="AG42" i="35"/>
  <c r="AH42" i="35" s="1"/>
  <c r="N468" i="40"/>
  <c r="X10" i="42" s="1" a="1"/>
  <c r="X10" i="42" s="1"/>
  <c r="N392" i="40"/>
  <c r="T36" i="42" s="1" a="1"/>
  <c r="T36" i="42" s="1"/>
  <c r="N266" i="40"/>
  <c r="P12" i="42" s="1" a="1"/>
  <c r="P12" i="42" s="1"/>
  <c r="Q9" i="35"/>
  <c r="R9" i="35"/>
  <c r="U9" i="35"/>
  <c r="Q4" i="35"/>
  <c r="U4" i="35"/>
  <c r="R4" i="35"/>
  <c r="R47" i="35"/>
  <c r="U47" i="35"/>
  <c r="Q47" i="35"/>
  <c r="R17" i="35"/>
  <c r="Q17" i="35"/>
  <c r="BM49" i="14"/>
  <c r="BM51" i="14"/>
  <c r="BM50" i="14"/>
  <c r="BW51" i="14"/>
  <c r="BW49" i="14"/>
  <c r="BW50" i="14"/>
  <c r="AU50" i="14"/>
  <c r="AU51" i="14"/>
  <c r="AU49" i="14"/>
  <c r="BR49" i="14"/>
  <c r="BR51" i="14"/>
  <c r="BR50" i="14"/>
  <c r="AI12" i="34" l="1"/>
  <c r="N12" i="34" s="1"/>
  <c r="AF12" i="14" s="1"/>
  <c r="AC12" i="14"/>
  <c r="K10" i="34"/>
  <c r="AG50" i="34"/>
  <c r="AH50" i="34" s="1"/>
  <c r="AD31" i="34"/>
  <c r="AC31" i="34" s="1"/>
  <c r="AG31" i="34" s="1"/>
  <c r="AH31" i="34" s="1"/>
  <c r="K11" i="18"/>
  <c r="Q3" i="35"/>
  <c r="T3" i="35" s="1"/>
  <c r="AI42" i="18"/>
  <c r="R11" i="34"/>
  <c r="U23" i="34"/>
  <c r="R47" i="18"/>
  <c r="T47" i="18" s="1"/>
  <c r="AE27" i="34"/>
  <c r="AI27" i="34" s="1"/>
  <c r="R20" i="34"/>
  <c r="T20" i="34" s="1"/>
  <c r="N33" i="34"/>
  <c r="AF33" i="14" s="1"/>
  <c r="U52" i="18"/>
  <c r="U3" i="35"/>
  <c r="AF16" i="34"/>
  <c r="N16" i="34" s="1"/>
  <c r="AF16" i="14" s="1"/>
  <c r="U30" i="34"/>
  <c r="AI16" i="34"/>
  <c r="U47" i="34"/>
  <c r="AG27" i="34"/>
  <c r="AH27" i="34" s="1"/>
  <c r="AC20" i="14"/>
  <c r="AG20" i="34"/>
  <c r="AH20" i="34" s="1"/>
  <c r="S34" i="34"/>
  <c r="R34" i="34" s="1"/>
  <c r="AF20" i="34"/>
  <c r="N20" i="34" s="1"/>
  <c r="AF20" i="14" s="1"/>
  <c r="R8" i="34"/>
  <c r="L43" i="34"/>
  <c r="AF43" i="34" s="1"/>
  <c r="AE50" i="34"/>
  <c r="AI50" i="34" s="1"/>
  <c r="AF34" i="18"/>
  <c r="R27" i="18"/>
  <c r="AC27" i="14"/>
  <c r="R15" i="18"/>
  <c r="R38" i="18"/>
  <c r="Q38" i="18"/>
  <c r="AF44" i="34"/>
  <c r="N51" i="34"/>
  <c r="AF51" i="14" s="1"/>
  <c r="R4" i="34"/>
  <c r="T4" i="34" s="1"/>
  <c r="K27" i="34"/>
  <c r="AD22" i="34"/>
  <c r="AC22" i="34" s="1"/>
  <c r="AG22" i="34" s="1"/>
  <c r="AH22" i="34" s="1"/>
  <c r="AE22" i="34"/>
  <c r="AI22" i="34" s="1"/>
  <c r="Q30" i="34"/>
  <c r="T30" i="34" s="1"/>
  <c r="AI35" i="35"/>
  <c r="AF8" i="34"/>
  <c r="N8" i="34" s="1"/>
  <c r="AF8" i="14" s="1"/>
  <c r="L6" i="34"/>
  <c r="AF6" i="34" s="1"/>
  <c r="AE3" i="34"/>
  <c r="AI3" i="34" s="1"/>
  <c r="AF22" i="34"/>
  <c r="N22" i="34" s="1"/>
  <c r="AF22" i="14" s="1"/>
  <c r="AF3" i="34"/>
  <c r="N3" i="34" s="1"/>
  <c r="AF3" i="14" s="1"/>
  <c r="AC11" i="14"/>
  <c r="AF50" i="34"/>
  <c r="N50" i="34" s="1"/>
  <c r="AF50" i="14" s="1"/>
  <c r="AF27" i="34"/>
  <c r="N27" i="34" s="1"/>
  <c r="AF27" i="14" s="1"/>
  <c r="AI11" i="34"/>
  <c r="N11" i="34" s="1"/>
  <c r="AF11" i="14" s="1"/>
  <c r="AD43" i="34"/>
  <c r="AC43" i="34" s="1"/>
  <c r="AI8" i="34"/>
  <c r="AG8" i="34"/>
  <c r="AH8" i="34" s="1"/>
  <c r="K13" i="34"/>
  <c r="AG23" i="34"/>
  <c r="AH23" i="34" s="1"/>
  <c r="AE9" i="34"/>
  <c r="M9" i="34" s="1"/>
  <c r="S9" i="34" s="1"/>
  <c r="P46" i="34"/>
  <c r="U46" i="34" s="1"/>
  <c r="U4" i="18"/>
  <c r="AC23" i="14"/>
  <c r="N33" i="18"/>
  <c r="AE33" i="14" s="1"/>
  <c r="AC47" i="14"/>
  <c r="AG13" i="34"/>
  <c r="AH13" i="34" s="1"/>
  <c r="AG47" i="34"/>
  <c r="AH47" i="34" s="1"/>
  <c r="AI47" i="34"/>
  <c r="N47" i="34" s="1"/>
  <c r="AF47" i="14" s="1"/>
  <c r="AI23" i="34"/>
  <c r="N23" i="34" s="1"/>
  <c r="AF23" i="14" s="1"/>
  <c r="R23" i="34"/>
  <c r="T23" i="34" s="1"/>
  <c r="L48" i="34"/>
  <c r="AC48" i="14" s="1"/>
  <c r="Q27" i="18"/>
  <c r="U35" i="34"/>
  <c r="P29" i="34"/>
  <c r="U29" i="34" s="1"/>
  <c r="AF35" i="35"/>
  <c r="N35" i="35" s="1"/>
  <c r="AG35" i="14" s="1"/>
  <c r="K31" i="34"/>
  <c r="AC14" i="14"/>
  <c r="AG30" i="34"/>
  <c r="AH30" i="34" s="1"/>
  <c r="AI25" i="34"/>
  <c r="AC25" i="14"/>
  <c r="AF25" i="34"/>
  <c r="N25" i="34" s="1"/>
  <c r="AF25" i="14" s="1"/>
  <c r="AI30" i="34"/>
  <c r="R42" i="18"/>
  <c r="T42" i="18" s="1"/>
  <c r="AG14" i="34"/>
  <c r="AH14" i="34" s="1"/>
  <c r="AI14" i="34"/>
  <c r="N14" i="34" s="1"/>
  <c r="AF14" i="14" s="1"/>
  <c r="AI41" i="34"/>
  <c r="N41" i="34" s="1"/>
  <c r="AF41" i="14" s="1"/>
  <c r="U42" i="18"/>
  <c r="U4" i="34"/>
  <c r="S37" i="34"/>
  <c r="R37" i="34" s="1"/>
  <c r="AF30" i="34"/>
  <c r="N30" i="34" s="1"/>
  <c r="AF30" i="14" s="1"/>
  <c r="AF24" i="18"/>
  <c r="AE44" i="34"/>
  <c r="M44" i="34" s="1"/>
  <c r="S44" i="34" s="1"/>
  <c r="AI22" i="18"/>
  <c r="AI31" i="34"/>
  <c r="AC16" i="14"/>
  <c r="AF31" i="34"/>
  <c r="N31" i="34" s="1"/>
  <c r="AF31" i="14" s="1"/>
  <c r="N5" i="34"/>
  <c r="AF5" i="14" s="1"/>
  <c r="R4" i="18"/>
  <c r="T4" i="18" s="1"/>
  <c r="AE13" i="34"/>
  <c r="M13" i="34" s="1"/>
  <c r="P13" i="34" s="1"/>
  <c r="Q13" i="34" s="1"/>
  <c r="K48" i="18"/>
  <c r="AG11" i="34"/>
  <c r="AH11" i="34" s="1"/>
  <c r="R52" i="18"/>
  <c r="T52" i="18" s="1"/>
  <c r="R24" i="34"/>
  <c r="U38" i="34"/>
  <c r="L9" i="34"/>
  <c r="AF9" i="34" s="1"/>
  <c r="AC41" i="14"/>
  <c r="P5" i="18"/>
  <c r="U5" i="18" s="1"/>
  <c r="Q24" i="34"/>
  <c r="Q8" i="34"/>
  <c r="AC22" i="14"/>
  <c r="R38" i="34"/>
  <c r="T38" i="34" s="1"/>
  <c r="AI48" i="18"/>
  <c r="AI46" i="34"/>
  <c r="N46" i="34" s="1"/>
  <c r="AF46" i="14" s="1"/>
  <c r="AF48" i="18"/>
  <c r="K16" i="34"/>
  <c r="AG41" i="34"/>
  <c r="AH41" i="34" s="1"/>
  <c r="K22" i="34"/>
  <c r="N26" i="34"/>
  <c r="AF26" i="14" s="1"/>
  <c r="N7" i="34"/>
  <c r="AF7" i="14" s="1"/>
  <c r="M5" i="34"/>
  <c r="K50" i="34"/>
  <c r="U45" i="18"/>
  <c r="M50" i="34"/>
  <c r="P50" i="34" s="1"/>
  <c r="M27" i="34"/>
  <c r="P27" i="34" s="1"/>
  <c r="R45" i="18"/>
  <c r="T45" i="18" s="1"/>
  <c r="AF49" i="34"/>
  <c r="AI49" i="34"/>
  <c r="AG49" i="34"/>
  <c r="AH49" i="34" s="1"/>
  <c r="AC49" i="14"/>
  <c r="M3" i="34"/>
  <c r="S3" i="34" s="1"/>
  <c r="N24" i="34"/>
  <c r="AF24" i="14" s="1"/>
  <c r="R47" i="34"/>
  <c r="T47" i="34" s="1"/>
  <c r="N39" i="34"/>
  <c r="AF39" i="14" s="1"/>
  <c r="M39" i="34"/>
  <c r="S39" i="34" s="1"/>
  <c r="P43" i="34"/>
  <c r="Q43" i="34" s="1"/>
  <c r="S43" i="34"/>
  <c r="N19" i="34"/>
  <c r="AF19" i="14" s="1"/>
  <c r="N29" i="34"/>
  <c r="AF29" i="14" s="1"/>
  <c r="S40" i="34"/>
  <c r="P40" i="34"/>
  <c r="P45" i="34"/>
  <c r="S45" i="34"/>
  <c r="M7" i="34"/>
  <c r="S7" i="34" s="1"/>
  <c r="M16" i="34"/>
  <c r="P16" i="34" s="1"/>
  <c r="AI24" i="18"/>
  <c r="P22" i="35"/>
  <c r="Q22" i="35" s="1"/>
  <c r="R3" i="18"/>
  <c r="T3" i="18" s="1"/>
  <c r="N10" i="18"/>
  <c r="AE10" i="14" s="1"/>
  <c r="R51" i="35"/>
  <c r="AF42" i="18"/>
  <c r="Q51" i="35"/>
  <c r="AG42" i="18"/>
  <c r="AH42" i="18" s="1"/>
  <c r="U47" i="18"/>
  <c r="K50" i="18"/>
  <c r="Q15" i="18"/>
  <c r="Q35" i="34"/>
  <c r="T35" i="34" s="1"/>
  <c r="AF20" i="18"/>
  <c r="AI52" i="35"/>
  <c r="P21" i="18"/>
  <c r="N36" i="18"/>
  <c r="AE36" i="14" s="1"/>
  <c r="N4" i="18"/>
  <c r="AE4" i="14" s="1"/>
  <c r="N21" i="18"/>
  <c r="AE21" i="14" s="1"/>
  <c r="N30" i="18"/>
  <c r="AE30" i="14" s="1"/>
  <c r="S10" i="18"/>
  <c r="R10" i="18" s="1"/>
  <c r="AG25" i="18"/>
  <c r="AH25" i="18" s="1"/>
  <c r="M25" i="18"/>
  <c r="M20" i="18"/>
  <c r="S20" i="18" s="1"/>
  <c r="AG20" i="18"/>
  <c r="AH20" i="18" s="1"/>
  <c r="AG41" i="18"/>
  <c r="AH41" i="18" s="1"/>
  <c r="M41" i="18"/>
  <c r="P41" i="18" s="1"/>
  <c r="M22" i="18"/>
  <c r="S22" i="18" s="1"/>
  <c r="AG22" i="18"/>
  <c r="AH22" i="18" s="1"/>
  <c r="P35" i="18"/>
  <c r="U35" i="18" s="1"/>
  <c r="S35" i="18"/>
  <c r="AG39" i="18"/>
  <c r="AH39" i="18" s="1"/>
  <c r="M39" i="18"/>
  <c r="S39" i="18" s="1"/>
  <c r="S11" i="18"/>
  <c r="P11" i="18"/>
  <c r="Q11" i="18" s="1"/>
  <c r="AG17" i="18"/>
  <c r="AH17" i="18" s="1"/>
  <c r="M17" i="18"/>
  <c r="AG43" i="18"/>
  <c r="AH43" i="18" s="1"/>
  <c r="M43" i="18"/>
  <c r="S43" i="18" s="1"/>
  <c r="AG16" i="18"/>
  <c r="AH16" i="18" s="1"/>
  <c r="M16" i="18"/>
  <c r="M44" i="18"/>
  <c r="AG44" i="18"/>
  <c r="AH44" i="18" s="1"/>
  <c r="M12" i="18"/>
  <c r="AG12" i="18"/>
  <c r="AH12" i="18" s="1"/>
  <c r="M48" i="18"/>
  <c r="P48" i="18" s="1"/>
  <c r="AG48" i="18"/>
  <c r="AH48" i="18" s="1"/>
  <c r="M34" i="18"/>
  <c r="S34" i="18" s="1"/>
  <c r="AG34" i="18"/>
  <c r="AH34" i="18" s="1"/>
  <c r="M51" i="18"/>
  <c r="AG51" i="18"/>
  <c r="AH51" i="18" s="1"/>
  <c r="AI31" i="18"/>
  <c r="AD8" i="18"/>
  <c r="AC8" i="18" s="1"/>
  <c r="M8" i="18" s="1"/>
  <c r="P8" i="18" s="1"/>
  <c r="AE50" i="18"/>
  <c r="AI50" i="18" s="1"/>
  <c r="AD50" i="18"/>
  <c r="AC50" i="18" s="1"/>
  <c r="AG50" i="18" s="1"/>
  <c r="AH50" i="18" s="1"/>
  <c r="S7" i="18"/>
  <c r="P7" i="18"/>
  <c r="U10" i="18"/>
  <c r="Q10" i="18"/>
  <c r="AD32" i="18"/>
  <c r="AC32" i="18" s="1"/>
  <c r="M32" i="18" s="1"/>
  <c r="S32" i="18" s="1"/>
  <c r="AD46" i="18"/>
  <c r="AC46" i="18" s="1"/>
  <c r="N5" i="18"/>
  <c r="AE5" i="14" s="1"/>
  <c r="N7" i="18"/>
  <c r="AE7" i="14" s="1"/>
  <c r="P36" i="18"/>
  <c r="S36" i="18"/>
  <c r="N3" i="18"/>
  <c r="AE3" i="14" s="1"/>
  <c r="N27" i="18"/>
  <c r="AE27" i="14" s="1"/>
  <c r="N38" i="18"/>
  <c r="AE38" i="14" s="1"/>
  <c r="M28" i="18"/>
  <c r="P28" i="18" s="1"/>
  <c r="N28" i="18"/>
  <c r="AE28" i="14" s="1"/>
  <c r="M37" i="18"/>
  <c r="P37" i="18" s="1"/>
  <c r="M33" i="18"/>
  <c r="S33" i="18" s="1"/>
  <c r="N14" i="18"/>
  <c r="AE14" i="14" s="1"/>
  <c r="N37" i="18"/>
  <c r="AE37" i="14" s="1"/>
  <c r="P13" i="18"/>
  <c r="S13" i="18"/>
  <c r="AI11" i="18"/>
  <c r="M30" i="18"/>
  <c r="P30" i="18" s="1"/>
  <c r="AG29" i="18"/>
  <c r="M29" i="18"/>
  <c r="N6" i="18"/>
  <c r="AE6" i="14" s="1"/>
  <c r="N15" i="18"/>
  <c r="AE15" i="14" s="1"/>
  <c r="AG24" i="18"/>
  <c r="AH24" i="18" s="1"/>
  <c r="K26" i="18"/>
  <c r="K46" i="18"/>
  <c r="AB22" i="14"/>
  <c r="AI35" i="18"/>
  <c r="AI20" i="18"/>
  <c r="AF50" i="18"/>
  <c r="AE46" i="18"/>
  <c r="AI46" i="18" s="1"/>
  <c r="AG13" i="18"/>
  <c r="AH13" i="18" s="1"/>
  <c r="L8" i="18"/>
  <c r="AB8" i="14" s="1"/>
  <c r="AD52" i="14"/>
  <c r="AF46" i="18"/>
  <c r="AI40" i="18"/>
  <c r="AI45" i="18"/>
  <c r="AI13" i="18"/>
  <c r="P24" i="18"/>
  <c r="S24" i="18"/>
  <c r="AB45" i="14"/>
  <c r="AF45" i="18"/>
  <c r="N45" i="18" s="1"/>
  <c r="AE45" i="14" s="1"/>
  <c r="AB31" i="14"/>
  <c r="AG31" i="18"/>
  <c r="AH31" i="18" s="1"/>
  <c r="AI34" i="35"/>
  <c r="AG35" i="18"/>
  <c r="AH35" i="18" s="1"/>
  <c r="U3" i="18"/>
  <c r="AB35" i="14"/>
  <c r="AF31" i="18"/>
  <c r="K20" i="18"/>
  <c r="AF53" i="18"/>
  <c r="AB49" i="14"/>
  <c r="AG49" i="18"/>
  <c r="AH49" i="18" s="1"/>
  <c r="AB40" i="14"/>
  <c r="AF52" i="18"/>
  <c r="AI52" i="18"/>
  <c r="AG52" i="18"/>
  <c r="AH52" i="18" s="1"/>
  <c r="AB13" i="14"/>
  <c r="AF13" i="18"/>
  <c r="Q31" i="35"/>
  <c r="T31" i="35" s="1"/>
  <c r="U31" i="35"/>
  <c r="AI53" i="18"/>
  <c r="AF40" i="18"/>
  <c r="N40" i="18" s="1"/>
  <c r="AE40" i="14" s="1"/>
  <c r="AG53" i="18"/>
  <c r="AH53" i="18" s="1"/>
  <c r="S31" i="18"/>
  <c r="P31" i="18"/>
  <c r="AE32" i="18"/>
  <c r="AI49" i="18"/>
  <c r="P53" i="18"/>
  <c r="S53" i="18"/>
  <c r="AG52" i="35"/>
  <c r="AH52" i="35" s="1"/>
  <c r="S23" i="18"/>
  <c r="P23" i="18"/>
  <c r="AG11" i="35"/>
  <c r="AH11" i="35" s="1"/>
  <c r="AD11" i="14"/>
  <c r="AF9" i="18"/>
  <c r="AI9" i="18"/>
  <c r="AB9" i="14"/>
  <c r="AG9" i="18"/>
  <c r="AH9" i="18" s="1"/>
  <c r="AI23" i="18"/>
  <c r="AB23" i="14"/>
  <c r="AG23" i="18"/>
  <c r="AH23" i="18" s="1"/>
  <c r="AF23" i="18"/>
  <c r="L32" i="18"/>
  <c r="AB32" i="14" s="1"/>
  <c r="AB18" i="14"/>
  <c r="AF18" i="18"/>
  <c r="AG18" i="18"/>
  <c r="AH18" i="18" s="1"/>
  <c r="AI18" i="18"/>
  <c r="AG35" i="35"/>
  <c r="AH35" i="35" s="1"/>
  <c r="AC19" i="18"/>
  <c r="AG19" i="18" s="1"/>
  <c r="AH19" i="18" s="1"/>
  <c r="AE19" i="18"/>
  <c r="AI19" i="18" s="1"/>
  <c r="AF19" i="18"/>
  <c r="AB47" i="14"/>
  <c r="AF47" i="18"/>
  <c r="AG47" i="18"/>
  <c r="AH47" i="18" s="1"/>
  <c r="P49" i="18"/>
  <c r="S49" i="18"/>
  <c r="AI11" i="35"/>
  <c r="P22" i="34"/>
  <c r="U22" i="34" s="1"/>
  <c r="Q10" i="35"/>
  <c r="U10" i="35"/>
  <c r="R10" i="35"/>
  <c r="P31" i="34"/>
  <c r="R31" i="34" s="1"/>
  <c r="AB46" i="14"/>
  <c r="BB37" i="14"/>
  <c r="BB30" i="14"/>
  <c r="BB33" i="14"/>
  <c r="BB15" i="14"/>
  <c r="BB34" i="14"/>
  <c r="BB29" i="14"/>
  <c r="BB20" i="14"/>
  <c r="BB28" i="14"/>
  <c r="BB32" i="14"/>
  <c r="BB21" i="14"/>
  <c r="BB31" i="14"/>
  <c r="BB19" i="14"/>
  <c r="BB36" i="14"/>
  <c r="AI10" i="34"/>
  <c r="N10" i="34" s="1"/>
  <c r="AF10" i="14" s="1"/>
  <c r="BB24" i="14"/>
  <c r="AV40" i="14"/>
  <c r="AV44" i="14" s="1"/>
  <c r="AB26" i="14"/>
  <c r="AG26" i="18"/>
  <c r="AH26" i="18" s="1"/>
  <c r="P26" i="18"/>
  <c r="S26" i="18"/>
  <c r="BB12" i="14"/>
  <c r="AI26" i="18"/>
  <c r="BB13" i="14"/>
  <c r="BB18" i="14"/>
  <c r="BB22" i="14"/>
  <c r="BB39" i="14"/>
  <c r="BB17" i="14"/>
  <c r="T19" i="35"/>
  <c r="BB35" i="14"/>
  <c r="BB40" i="14"/>
  <c r="BB44" i="14" s="1"/>
  <c r="AV17" i="14"/>
  <c r="AV14" i="14"/>
  <c r="BB25" i="14"/>
  <c r="BB38" i="14"/>
  <c r="R18" i="18"/>
  <c r="Q18" i="18"/>
  <c r="U18" i="18"/>
  <c r="T28" i="34"/>
  <c r="AV31" i="14"/>
  <c r="BB26" i="14"/>
  <c r="BB14" i="14"/>
  <c r="AV34" i="14"/>
  <c r="T40" i="18"/>
  <c r="T48" i="35"/>
  <c r="T41" i="35"/>
  <c r="AV26" i="14"/>
  <c r="AV32" i="14"/>
  <c r="AV27" i="14"/>
  <c r="AI43" i="35"/>
  <c r="AV25" i="14"/>
  <c r="AG44" i="34"/>
  <c r="AH44" i="34" s="1"/>
  <c r="AC44" i="14"/>
  <c r="T49" i="34"/>
  <c r="AC10" i="14"/>
  <c r="AG10" i="34"/>
  <c r="AH10" i="34" s="1"/>
  <c r="T36" i="34"/>
  <c r="AV38" i="14"/>
  <c r="U5" i="35"/>
  <c r="R5" i="35"/>
  <c r="Q5" i="35"/>
  <c r="AV37" i="14"/>
  <c r="AV35" i="14"/>
  <c r="T9" i="18"/>
  <c r="R52" i="34"/>
  <c r="S6" i="34"/>
  <c r="P6" i="34"/>
  <c r="Q12" i="35"/>
  <c r="U12" i="35"/>
  <c r="R12" i="35"/>
  <c r="T24" i="35"/>
  <c r="AV28" i="14"/>
  <c r="AV39" i="14"/>
  <c r="AV23" i="14"/>
  <c r="P48" i="34"/>
  <c r="S48" i="34"/>
  <c r="AV36" i="14"/>
  <c r="BB23" i="14"/>
  <c r="AV21" i="14"/>
  <c r="P10" i="34"/>
  <c r="S10" i="34"/>
  <c r="AD6" i="14"/>
  <c r="AG6" i="35"/>
  <c r="AH6" i="35" s="1"/>
  <c r="AF6" i="35"/>
  <c r="N6" i="35" s="1"/>
  <c r="AG6" i="14" s="1"/>
  <c r="T17" i="34"/>
  <c r="S43" i="35"/>
  <c r="P43" i="35"/>
  <c r="AD39" i="14"/>
  <c r="AG39" i="35"/>
  <c r="AH39" i="35" s="1"/>
  <c r="AF39" i="35"/>
  <c r="N39" i="35" s="1"/>
  <c r="AG39" i="14" s="1"/>
  <c r="AI6" i="35"/>
  <c r="P25" i="35"/>
  <c r="S25" i="35"/>
  <c r="AW64" i="14"/>
  <c r="T6" i="18"/>
  <c r="Q15" i="34"/>
  <c r="R15" i="34"/>
  <c r="U15" i="34"/>
  <c r="AV20" i="14"/>
  <c r="AV24" i="14"/>
  <c r="T42" i="34"/>
  <c r="AI26" i="35"/>
  <c r="U14" i="35"/>
  <c r="Q14" i="35"/>
  <c r="R14" i="35"/>
  <c r="R25" i="34"/>
  <c r="U25" i="34"/>
  <c r="Q25" i="34"/>
  <c r="U15" i="35"/>
  <c r="R15" i="35"/>
  <c r="Q15" i="35"/>
  <c r="AI25" i="35"/>
  <c r="BI10" i="14"/>
  <c r="BC64" i="14"/>
  <c r="BH26" i="14"/>
  <c r="BN10" i="14"/>
  <c r="BH19" i="14"/>
  <c r="BH25" i="14"/>
  <c r="BH17" i="14"/>
  <c r="BH28" i="14"/>
  <c r="BH15" i="14"/>
  <c r="BH31" i="14"/>
  <c r="BH27" i="14"/>
  <c r="BH14" i="14"/>
  <c r="BH36" i="14"/>
  <c r="BH38" i="14"/>
  <c r="BH30" i="14"/>
  <c r="BH40" i="14"/>
  <c r="BH44" i="14" s="1"/>
  <c r="BH13" i="14"/>
  <c r="BH29" i="14"/>
  <c r="BH35" i="14"/>
  <c r="BH18" i="14"/>
  <c r="BH64" i="14"/>
  <c r="BH39" i="14"/>
  <c r="BH16" i="14"/>
  <c r="BH32" i="14"/>
  <c r="BH22" i="14"/>
  <c r="BH20" i="14"/>
  <c r="BH24" i="14"/>
  <c r="BH21" i="14"/>
  <c r="BH34" i="14"/>
  <c r="BH33" i="14"/>
  <c r="BH12" i="14"/>
  <c r="BH37" i="14"/>
  <c r="BH23" i="14"/>
  <c r="AG18" i="35"/>
  <c r="AH18" i="35" s="1"/>
  <c r="AD18" i="14"/>
  <c r="U14" i="18"/>
  <c r="Q14" i="18"/>
  <c r="R14" i="18"/>
  <c r="BN65" i="14"/>
  <c r="BN70" i="14" s="1"/>
  <c r="BN71" i="14" s="1"/>
  <c r="BN72" i="14" s="1"/>
  <c r="BN45" i="14" s="1"/>
  <c r="BO11" i="14"/>
  <c r="AB11" i="14"/>
  <c r="AG11" i="18"/>
  <c r="AH11" i="18" s="1"/>
  <c r="AF11" i="18"/>
  <c r="BT65" i="14"/>
  <c r="BT70" i="14" s="1"/>
  <c r="BT71" i="14" s="1"/>
  <c r="BT72" i="14" s="1"/>
  <c r="BT45" i="14" s="1"/>
  <c r="BU11" i="14"/>
  <c r="AV13" i="14"/>
  <c r="P18" i="35"/>
  <c r="S18" i="35"/>
  <c r="P52" i="35"/>
  <c r="S52" i="35"/>
  <c r="Q11" i="35"/>
  <c r="U11" i="35"/>
  <c r="R11" i="35"/>
  <c r="U33" i="35"/>
  <c r="Q33" i="35"/>
  <c r="R33" i="35"/>
  <c r="Q37" i="34"/>
  <c r="U37" i="34"/>
  <c r="S16" i="35"/>
  <c r="P16" i="35"/>
  <c r="AX10" i="14"/>
  <c r="AQ64" i="14"/>
  <c r="AR10" i="14"/>
  <c r="BD10" i="14"/>
  <c r="P23" i="35"/>
  <c r="S23" i="35"/>
  <c r="U28" i="35"/>
  <c r="R28" i="35"/>
  <c r="Q28" i="35"/>
  <c r="S26" i="35"/>
  <c r="P26" i="35"/>
  <c r="AV16" i="14"/>
  <c r="AW11" i="14"/>
  <c r="AW27" i="14" s="1"/>
  <c r="AV65" i="14"/>
  <c r="AV70" i="14" s="1"/>
  <c r="AV71" i="14" s="1"/>
  <c r="AV72" i="14" s="1"/>
  <c r="AV45" i="14" s="1"/>
  <c r="AV29" i="14"/>
  <c r="AI18" i="35"/>
  <c r="P49" i="35"/>
  <c r="S49" i="35"/>
  <c r="AC18" i="14"/>
  <c r="AG18" i="34"/>
  <c r="AH18" i="34" s="1"/>
  <c r="AF18" i="34"/>
  <c r="N18" i="34" s="1"/>
  <c r="AF18" i="14" s="1"/>
  <c r="P35" i="35"/>
  <c r="S35" i="35"/>
  <c r="BB27" i="14"/>
  <c r="BB65" i="14"/>
  <c r="BB70" i="14" s="1"/>
  <c r="BB71" i="14" s="1"/>
  <c r="BB72" i="14" s="1"/>
  <c r="BB45" i="14" s="1"/>
  <c r="BC11" i="14"/>
  <c r="BC19" i="14" s="1"/>
  <c r="AV33" i="14"/>
  <c r="AV30" i="14"/>
  <c r="T19" i="34"/>
  <c r="R53" i="34"/>
  <c r="Q53" i="34"/>
  <c r="U53" i="34"/>
  <c r="U18" i="34"/>
  <c r="Q18" i="34"/>
  <c r="R18" i="34"/>
  <c r="U12" i="34"/>
  <c r="Q12" i="34"/>
  <c r="R12" i="34"/>
  <c r="AD43" i="14"/>
  <c r="AG43" i="35"/>
  <c r="AH43" i="35" s="1"/>
  <c r="Q52" i="34"/>
  <c r="U52" i="34"/>
  <c r="R30" i="35"/>
  <c r="U30" i="35"/>
  <c r="Q30" i="35"/>
  <c r="R38" i="35"/>
  <c r="U38" i="35"/>
  <c r="Q38" i="35"/>
  <c r="BH65" i="14"/>
  <c r="BH70" i="14" s="1"/>
  <c r="BH71" i="14" s="1"/>
  <c r="BH72" i="14" s="1"/>
  <c r="BH45" i="14" s="1"/>
  <c r="BI11" i="14"/>
  <c r="AV18" i="14"/>
  <c r="AV15" i="14"/>
  <c r="Q37" i="35"/>
  <c r="R37" i="35"/>
  <c r="U37" i="35"/>
  <c r="Q51" i="34"/>
  <c r="U51" i="34"/>
  <c r="R51" i="34"/>
  <c r="AP11" i="14"/>
  <c r="AO65" i="14"/>
  <c r="AO70" i="14" s="1"/>
  <c r="AO71" i="14" s="1"/>
  <c r="AO72" i="14" s="1"/>
  <c r="AO45" i="14" s="1"/>
  <c r="AO21" i="14"/>
  <c r="AO16" i="14"/>
  <c r="AO32" i="14"/>
  <c r="AO22" i="14"/>
  <c r="AO35" i="14"/>
  <c r="AO36" i="14"/>
  <c r="AO39" i="14"/>
  <c r="AO33" i="14"/>
  <c r="AO12" i="14"/>
  <c r="AO26" i="14"/>
  <c r="AO27" i="14"/>
  <c r="AO37" i="14"/>
  <c r="AO31" i="14"/>
  <c r="AO28" i="14"/>
  <c r="AO24" i="14"/>
  <c r="AO18" i="14"/>
  <c r="AO40" i="14"/>
  <c r="AO44" i="14" s="1"/>
  <c r="AO38" i="14"/>
  <c r="AO34" i="14"/>
  <c r="AO14" i="14"/>
  <c r="AO19" i="14"/>
  <c r="AO29" i="14"/>
  <c r="AO25" i="14"/>
  <c r="AO30" i="14"/>
  <c r="AO23" i="14"/>
  <c r="AO17" i="14"/>
  <c r="AO13" i="14"/>
  <c r="AO15" i="14"/>
  <c r="AO20" i="14"/>
  <c r="AD26" i="14"/>
  <c r="AG26" i="35"/>
  <c r="AH26" i="35" s="1"/>
  <c r="AV12" i="14"/>
  <c r="AV19" i="14"/>
  <c r="P46" i="35"/>
  <c r="S46" i="35"/>
  <c r="T13" i="35"/>
  <c r="AI39" i="35"/>
  <c r="T7" i="35"/>
  <c r="Q44" i="35"/>
  <c r="U44" i="35"/>
  <c r="R44" i="35"/>
  <c r="U40" i="35"/>
  <c r="Q40" i="35"/>
  <c r="R40" i="35"/>
  <c r="Q45" i="35"/>
  <c r="R45" i="35"/>
  <c r="U45" i="35"/>
  <c r="U20" i="35"/>
  <c r="Q20" i="35"/>
  <c r="R20" i="35"/>
  <c r="T11" i="34"/>
  <c r="U29" i="35"/>
  <c r="Q29" i="35"/>
  <c r="R29" i="35"/>
  <c r="Q39" i="35"/>
  <c r="R39" i="35"/>
  <c r="U39" i="35"/>
  <c r="U53" i="35"/>
  <c r="R53" i="35"/>
  <c r="Q53" i="35"/>
  <c r="R33" i="34"/>
  <c r="Q33" i="34"/>
  <c r="U33" i="34"/>
  <c r="R26" i="34"/>
  <c r="U26" i="34"/>
  <c r="Q26" i="34"/>
  <c r="R21" i="35"/>
  <c r="Q21" i="35"/>
  <c r="U21" i="35"/>
  <c r="R42" i="35"/>
  <c r="Q42" i="35"/>
  <c r="U42" i="35"/>
  <c r="AI16" i="35"/>
  <c r="AG16" i="35"/>
  <c r="AH16" i="35" s="1"/>
  <c r="AD16" i="14"/>
  <c r="U34" i="34"/>
  <c r="Q34" i="34"/>
  <c r="AG34" i="34"/>
  <c r="AH34" i="34" s="1"/>
  <c r="AC34" i="14"/>
  <c r="AF34" i="34"/>
  <c r="Q34" i="35"/>
  <c r="R34" i="35"/>
  <c r="U34" i="35"/>
  <c r="T14" i="34"/>
  <c r="AD34" i="14"/>
  <c r="AG34" i="35"/>
  <c r="AH34" i="35" s="1"/>
  <c r="AF34" i="35"/>
  <c r="N34" i="35" s="1"/>
  <c r="AG34" i="14" s="1"/>
  <c r="AD14" i="14"/>
  <c r="AG14" i="35"/>
  <c r="AH14" i="35" s="1"/>
  <c r="AF14" i="35"/>
  <c r="N14" i="35" s="1"/>
  <c r="AG14" i="14" s="1"/>
  <c r="Q36" i="35"/>
  <c r="R36" i="35"/>
  <c r="U36" i="35"/>
  <c r="Q32" i="35"/>
  <c r="R32" i="35"/>
  <c r="U32" i="35"/>
  <c r="AD25" i="14"/>
  <c r="AG25" i="35"/>
  <c r="AH25" i="35" s="1"/>
  <c r="AI34" i="34"/>
  <c r="Q6" i="35"/>
  <c r="R6" i="35"/>
  <c r="U6" i="35"/>
  <c r="T50" i="35"/>
  <c r="Q41" i="34"/>
  <c r="R41" i="34"/>
  <c r="U41" i="34"/>
  <c r="T8" i="35"/>
  <c r="T4" i="35"/>
  <c r="T17" i="35"/>
  <c r="T9" i="35"/>
  <c r="T47" i="35"/>
  <c r="BX51" i="14"/>
  <c r="BX49" i="14"/>
  <c r="BX50" i="14"/>
  <c r="BS51" i="14"/>
  <c r="BS50" i="14"/>
  <c r="BS49" i="14"/>
  <c r="T8" i="34" l="1"/>
  <c r="AI43" i="34"/>
  <c r="AC43" i="14"/>
  <c r="T27" i="18"/>
  <c r="AG43" i="34"/>
  <c r="AH43" i="34" s="1"/>
  <c r="T15" i="18"/>
  <c r="T38" i="18"/>
  <c r="AC6" i="14"/>
  <c r="AG6" i="34"/>
  <c r="AH6" i="34" s="1"/>
  <c r="AI6" i="34"/>
  <c r="N6" i="34" s="1"/>
  <c r="AF6" i="14" s="1"/>
  <c r="N43" i="34"/>
  <c r="AF43" i="14" s="1"/>
  <c r="AI13" i="34"/>
  <c r="N13" i="34" s="1"/>
  <c r="AF13" i="14" s="1"/>
  <c r="R46" i="34"/>
  <c r="R29" i="34"/>
  <c r="Q29" i="34"/>
  <c r="P9" i="34"/>
  <c r="Q9" i="34" s="1"/>
  <c r="Q46" i="34"/>
  <c r="P44" i="34"/>
  <c r="R44" i="34" s="1"/>
  <c r="AF48" i="34"/>
  <c r="N48" i="34" s="1"/>
  <c r="AF48" i="14" s="1"/>
  <c r="AI48" i="34"/>
  <c r="AG48" i="34"/>
  <c r="AH48" i="34" s="1"/>
  <c r="AI44" i="34"/>
  <c r="N44" i="34" s="1"/>
  <c r="AF44" i="14" s="1"/>
  <c r="P39" i="34"/>
  <c r="Q39" i="34" s="1"/>
  <c r="R22" i="35"/>
  <c r="T22" i="35" s="1"/>
  <c r="U22" i="35"/>
  <c r="U13" i="34"/>
  <c r="S13" i="34"/>
  <c r="R13" i="34" s="1"/>
  <c r="T13" i="34" s="1"/>
  <c r="T24" i="34"/>
  <c r="S27" i="34"/>
  <c r="R27" i="34" s="1"/>
  <c r="S50" i="34"/>
  <c r="R50" i="34" s="1"/>
  <c r="S16" i="34"/>
  <c r="R16" i="34" s="1"/>
  <c r="AG9" i="34"/>
  <c r="AH9" i="34" s="1"/>
  <c r="P7" i="34"/>
  <c r="Q7" i="34" s="1"/>
  <c r="AC9" i="14"/>
  <c r="AI9" i="34"/>
  <c r="N9" i="34" s="1"/>
  <c r="AF9" i="14" s="1"/>
  <c r="N49" i="34"/>
  <c r="AF49" i="14" s="1"/>
  <c r="N42" i="18"/>
  <c r="AE42" i="14" s="1"/>
  <c r="R5" i="18"/>
  <c r="Q5" i="18"/>
  <c r="P34" i="18"/>
  <c r="Q34" i="18" s="1"/>
  <c r="U43" i="34"/>
  <c r="S5" i="34"/>
  <c r="P5" i="34"/>
  <c r="P3" i="34"/>
  <c r="R3" i="34" s="1"/>
  <c r="P39" i="18"/>
  <c r="U39" i="18" s="1"/>
  <c r="R43" i="34"/>
  <c r="T43" i="34" s="1"/>
  <c r="P33" i="18"/>
  <c r="U33" i="18" s="1"/>
  <c r="Q45" i="34"/>
  <c r="U45" i="34"/>
  <c r="R45" i="34"/>
  <c r="U40" i="34"/>
  <c r="R40" i="34"/>
  <c r="Q40" i="34"/>
  <c r="N34" i="34"/>
  <c r="AF34" i="14" s="1"/>
  <c r="AO47" i="14"/>
  <c r="BH47" i="14"/>
  <c r="BB47" i="14"/>
  <c r="R11" i="18"/>
  <c r="T11" i="18" s="1"/>
  <c r="T51" i="35"/>
  <c r="AV47" i="14"/>
  <c r="U11" i="18"/>
  <c r="N43" i="18"/>
  <c r="AE43" i="14" s="1"/>
  <c r="R35" i="18"/>
  <c r="Q35" i="18"/>
  <c r="S48" i="18"/>
  <c r="R48" i="18" s="1"/>
  <c r="P20" i="18"/>
  <c r="R20" i="18" s="1"/>
  <c r="U41" i="18"/>
  <c r="S30" i="18"/>
  <c r="R30" i="18" s="1"/>
  <c r="P22" i="18"/>
  <c r="U22" i="18" s="1"/>
  <c r="S41" i="18"/>
  <c r="R41" i="18" s="1"/>
  <c r="Q41" i="18"/>
  <c r="P43" i="18"/>
  <c r="Q43" i="18" s="1"/>
  <c r="N20" i="18"/>
  <c r="AE20" i="14" s="1"/>
  <c r="T10" i="18"/>
  <c r="U21" i="18"/>
  <c r="Q21" i="18"/>
  <c r="R21" i="18"/>
  <c r="N25" i="18"/>
  <c r="AE25" i="14" s="1"/>
  <c r="N39" i="18"/>
  <c r="AE39" i="14" s="1"/>
  <c r="N12" i="18"/>
  <c r="AE12" i="14" s="1"/>
  <c r="N51" i="18"/>
  <c r="AE51" i="14" s="1"/>
  <c r="N34" i="18"/>
  <c r="AE34" i="14" s="1"/>
  <c r="N48" i="18"/>
  <c r="AE48" i="14" s="1"/>
  <c r="N22" i="18"/>
  <c r="AE22" i="14" s="1"/>
  <c r="N41" i="18"/>
  <c r="AE41" i="14" s="1"/>
  <c r="P25" i="18"/>
  <c r="S25" i="18"/>
  <c r="M46" i="18"/>
  <c r="S46" i="18" s="1"/>
  <c r="AG46" i="18"/>
  <c r="AH46" i="18" s="1"/>
  <c r="P44" i="18"/>
  <c r="S44" i="18"/>
  <c r="P16" i="18"/>
  <c r="S16" i="18"/>
  <c r="U36" i="18"/>
  <c r="Q36" i="18"/>
  <c r="R36" i="18"/>
  <c r="N16" i="18"/>
  <c r="AE16" i="14" s="1"/>
  <c r="S17" i="18"/>
  <c r="P17" i="18"/>
  <c r="S51" i="18"/>
  <c r="P51" i="18"/>
  <c r="N44" i="18"/>
  <c r="AE44" i="14" s="1"/>
  <c r="N17" i="18"/>
  <c r="AE17" i="14" s="1"/>
  <c r="Q7" i="18"/>
  <c r="U7" i="18"/>
  <c r="R7" i="18"/>
  <c r="P12" i="18"/>
  <c r="S12" i="18"/>
  <c r="S28" i="18"/>
  <c r="R28" i="18" s="1"/>
  <c r="N47" i="18"/>
  <c r="AE47" i="14" s="1"/>
  <c r="S37" i="18"/>
  <c r="R37" i="18" s="1"/>
  <c r="M50" i="18"/>
  <c r="S50" i="18" s="1"/>
  <c r="N13" i="18"/>
  <c r="AE13" i="14" s="1"/>
  <c r="N31" i="18"/>
  <c r="AE31" i="14" s="1"/>
  <c r="N24" i="18"/>
  <c r="AE24" i="14" s="1"/>
  <c r="N19" i="18"/>
  <c r="AE19" i="14" s="1"/>
  <c r="M19" i="18"/>
  <c r="P19" i="18" s="1"/>
  <c r="N23" i="18"/>
  <c r="AE23" i="14" s="1"/>
  <c r="S29" i="18"/>
  <c r="P29" i="18"/>
  <c r="AH29" i="18"/>
  <c r="N29" i="18"/>
  <c r="AE29" i="14" s="1"/>
  <c r="N11" i="18"/>
  <c r="AE11" i="14" s="1"/>
  <c r="N52" i="18"/>
  <c r="AE52" i="14" s="1"/>
  <c r="N35" i="18"/>
  <c r="AE35" i="14" s="1"/>
  <c r="N9" i="18"/>
  <c r="AE9" i="14" s="1"/>
  <c r="N26" i="18"/>
  <c r="AE26" i="14" s="1"/>
  <c r="N18" i="18"/>
  <c r="AE18" i="14" s="1"/>
  <c r="N53" i="18"/>
  <c r="AE53" i="14" s="1"/>
  <c r="N50" i="18"/>
  <c r="AE50" i="14" s="1"/>
  <c r="N49" i="18"/>
  <c r="AE49" i="14" s="1"/>
  <c r="Q13" i="18"/>
  <c r="R13" i="18"/>
  <c r="U13" i="18"/>
  <c r="AO59" i="14"/>
  <c r="AO60" i="14"/>
  <c r="AV60" i="14"/>
  <c r="AV59" i="14"/>
  <c r="BH59" i="14"/>
  <c r="BH60" i="14"/>
  <c r="BB60" i="14"/>
  <c r="BB59" i="14"/>
  <c r="AG8" i="18"/>
  <c r="AH8" i="18" s="1"/>
  <c r="AI8" i="18"/>
  <c r="AF8" i="18"/>
  <c r="P32" i="18"/>
  <c r="U32" i="18" s="1"/>
  <c r="S8" i="18"/>
  <c r="R8" i="18" s="1"/>
  <c r="U24" i="18"/>
  <c r="R24" i="18"/>
  <c r="Q24" i="18"/>
  <c r="BB52" i="14"/>
  <c r="BH52" i="14"/>
  <c r="AO52" i="14"/>
  <c r="AV52" i="14"/>
  <c r="Q22" i="34"/>
  <c r="U30" i="18"/>
  <c r="Q30" i="18"/>
  <c r="AG32" i="18"/>
  <c r="AH32" i="18" s="1"/>
  <c r="AI32" i="18"/>
  <c r="AF32" i="18"/>
  <c r="R53" i="18"/>
  <c r="U53" i="18"/>
  <c r="Q53" i="18"/>
  <c r="R31" i="18"/>
  <c r="U31" i="18"/>
  <c r="Q31" i="18"/>
  <c r="R23" i="18"/>
  <c r="U23" i="18"/>
  <c r="Q23" i="18"/>
  <c r="Q28" i="18"/>
  <c r="U28" i="18"/>
  <c r="R49" i="18"/>
  <c r="U49" i="18"/>
  <c r="Q49" i="18"/>
  <c r="Q37" i="18"/>
  <c r="U37" i="18"/>
  <c r="AO43" i="14"/>
  <c r="AO58" i="14"/>
  <c r="AO57" i="14"/>
  <c r="AO53" i="14"/>
  <c r="AO56" i="14"/>
  <c r="AO55" i="14"/>
  <c r="AO54" i="14"/>
  <c r="AO46" i="14"/>
  <c r="BH43" i="14"/>
  <c r="BH58" i="14"/>
  <c r="BH57" i="14"/>
  <c r="BH46" i="14"/>
  <c r="BH55" i="14"/>
  <c r="BH53" i="14"/>
  <c r="BH54" i="14"/>
  <c r="BH56" i="14"/>
  <c r="AV43" i="14"/>
  <c r="AV58" i="14"/>
  <c r="AV57" i="14"/>
  <c r="AV56" i="14"/>
  <c r="AV53" i="14"/>
  <c r="AV55" i="14"/>
  <c r="AV54" i="14"/>
  <c r="AV46" i="14"/>
  <c r="BB46" i="14"/>
  <c r="BB43" i="14"/>
  <c r="BB58" i="14"/>
  <c r="BB57" i="14"/>
  <c r="BB55" i="14"/>
  <c r="BB54" i="14"/>
  <c r="BB56" i="14"/>
  <c r="BB53" i="14"/>
  <c r="T10" i="35"/>
  <c r="R22" i="34"/>
  <c r="Q31" i="34"/>
  <c r="T31" i="34" s="1"/>
  <c r="U31" i="34"/>
  <c r="T52" i="34"/>
  <c r="T44" i="35"/>
  <c r="T12" i="34"/>
  <c r="T41" i="34"/>
  <c r="T15" i="34"/>
  <c r="Q26" i="18"/>
  <c r="U26" i="18"/>
  <c r="R26" i="18"/>
  <c r="BC39" i="14"/>
  <c r="BC27" i="14"/>
  <c r="BC37" i="14"/>
  <c r="T14" i="35"/>
  <c r="BC17" i="14"/>
  <c r="AW15" i="14"/>
  <c r="T39" i="35"/>
  <c r="T18" i="18"/>
  <c r="T12" i="35"/>
  <c r="Q10" i="34"/>
  <c r="U10" i="34"/>
  <c r="R10" i="34"/>
  <c r="Q16" i="34"/>
  <c r="U16" i="34"/>
  <c r="BC26" i="14"/>
  <c r="Q48" i="18"/>
  <c r="U48" i="18"/>
  <c r="U50" i="34"/>
  <c r="Q50" i="34"/>
  <c r="BC35" i="14"/>
  <c r="T5" i="35"/>
  <c r="T53" i="35"/>
  <c r="BC25" i="14"/>
  <c r="T6" i="35"/>
  <c r="T21" i="35"/>
  <c r="T18" i="34"/>
  <c r="T14" i="18"/>
  <c r="BC28" i="14"/>
  <c r="R48" i="34"/>
  <c r="U48" i="34"/>
  <c r="Q48" i="34"/>
  <c r="BC31" i="14"/>
  <c r="T30" i="35"/>
  <c r="T33" i="35"/>
  <c r="BC40" i="14"/>
  <c r="BC44" i="14" s="1"/>
  <c r="R6" i="34"/>
  <c r="Q6" i="34"/>
  <c r="U6" i="34"/>
  <c r="T45" i="35"/>
  <c r="U27" i="34"/>
  <c r="Q27" i="34"/>
  <c r="T11" i="35"/>
  <c r="T40" i="35"/>
  <c r="AW24" i="14"/>
  <c r="Q8" i="18"/>
  <c r="U8" i="18"/>
  <c r="T20" i="35"/>
  <c r="T37" i="35"/>
  <c r="BC30" i="14"/>
  <c r="BC65" i="14"/>
  <c r="BC70" i="14" s="1"/>
  <c r="BC71" i="14" s="1"/>
  <c r="BC72" i="14" s="1"/>
  <c r="BC45" i="14" s="1"/>
  <c r="BD11" i="14"/>
  <c r="BD26" i="14" s="1"/>
  <c r="AX64" i="14"/>
  <c r="BC13" i="14"/>
  <c r="BC20" i="14"/>
  <c r="AW39" i="14"/>
  <c r="AW30" i="14"/>
  <c r="AW20" i="14"/>
  <c r="R16" i="35"/>
  <c r="U16" i="35"/>
  <c r="Q16" i="35"/>
  <c r="T36" i="35"/>
  <c r="T38" i="35"/>
  <c r="AW26" i="14"/>
  <c r="AX11" i="14"/>
  <c r="AX34" i="14" s="1"/>
  <c r="AW65" i="14"/>
  <c r="AW70" i="14" s="1"/>
  <c r="AW71" i="14" s="1"/>
  <c r="AW72" i="14" s="1"/>
  <c r="AW45" i="14" s="1"/>
  <c r="U52" i="35"/>
  <c r="R52" i="35"/>
  <c r="Q52" i="35"/>
  <c r="BO65" i="14"/>
  <c r="BO70" i="14" s="1"/>
  <c r="BO71" i="14" s="1"/>
  <c r="BO72" i="14" s="1"/>
  <c r="BO45" i="14" s="1"/>
  <c r="BP11" i="14"/>
  <c r="BC36" i="14"/>
  <c r="BC38" i="14"/>
  <c r="AW12" i="14"/>
  <c r="AW22" i="14"/>
  <c r="T29" i="35"/>
  <c r="BC33" i="14"/>
  <c r="BC34" i="14"/>
  <c r="AW33" i="14"/>
  <c r="AW14" i="14"/>
  <c r="Q35" i="35"/>
  <c r="U35" i="35"/>
  <c r="R35" i="35"/>
  <c r="U26" i="35"/>
  <c r="Q26" i="35"/>
  <c r="R26" i="35"/>
  <c r="AW21" i="14"/>
  <c r="AW38" i="14"/>
  <c r="U25" i="35"/>
  <c r="Q25" i="35"/>
  <c r="R25" i="35"/>
  <c r="BJ11" i="14"/>
  <c r="BI65" i="14"/>
  <c r="BI70" i="14" s="1"/>
  <c r="BI71" i="14" s="1"/>
  <c r="BI72" i="14" s="1"/>
  <c r="BI45" i="14" s="1"/>
  <c r="BI26" i="14"/>
  <c r="BI15" i="14"/>
  <c r="BI39" i="14"/>
  <c r="BI38" i="14"/>
  <c r="BI22" i="14"/>
  <c r="BI31" i="14"/>
  <c r="BI19" i="14"/>
  <c r="BI34" i="14"/>
  <c r="BI25" i="14"/>
  <c r="BI37" i="14"/>
  <c r="BI32" i="14"/>
  <c r="BI27" i="14"/>
  <c r="BI30" i="14"/>
  <c r="BI35" i="14"/>
  <c r="BI64" i="14"/>
  <c r="BI12" i="14"/>
  <c r="BI29" i="14"/>
  <c r="BI21" i="14"/>
  <c r="BI13" i="14"/>
  <c r="BO10" i="14"/>
  <c r="BI40" i="14"/>
  <c r="BI44" i="14" s="1"/>
  <c r="BI23" i="14"/>
  <c r="BI16" i="14"/>
  <c r="BI36" i="14"/>
  <c r="BI24" i="14"/>
  <c r="BI17" i="14"/>
  <c r="BI18" i="14"/>
  <c r="BI14" i="14"/>
  <c r="BI28" i="14"/>
  <c r="BI20" i="14"/>
  <c r="BI33" i="14"/>
  <c r="T34" i="34"/>
  <c r="R18" i="35"/>
  <c r="Q18" i="35"/>
  <c r="U18" i="35"/>
  <c r="BC24" i="14"/>
  <c r="BC12" i="14"/>
  <c r="AW31" i="14"/>
  <c r="AW40" i="14"/>
  <c r="AW44" i="14" s="1"/>
  <c r="T51" i="34"/>
  <c r="BC32" i="14"/>
  <c r="BC23" i="14"/>
  <c r="T15" i="35"/>
  <c r="AW25" i="14"/>
  <c r="AW16" i="14"/>
  <c r="R46" i="35"/>
  <c r="Q46" i="35"/>
  <c r="U46" i="35"/>
  <c r="AP27" i="14"/>
  <c r="AP31" i="14"/>
  <c r="AP38" i="14"/>
  <c r="AP17" i="14"/>
  <c r="AP20" i="14"/>
  <c r="AP30" i="14"/>
  <c r="AP40" i="14"/>
  <c r="AP44" i="14" s="1"/>
  <c r="AP14" i="14"/>
  <c r="AP35" i="14"/>
  <c r="AP15" i="14"/>
  <c r="AP33" i="14"/>
  <c r="AP28" i="14"/>
  <c r="AP37" i="14"/>
  <c r="AP18" i="14"/>
  <c r="AP19" i="14"/>
  <c r="AP36" i="14"/>
  <c r="AP25" i="14"/>
  <c r="AP12" i="14"/>
  <c r="AP21" i="14"/>
  <c r="AQ11" i="14"/>
  <c r="AP22" i="14"/>
  <c r="AP65" i="14"/>
  <c r="AP70" i="14" s="1"/>
  <c r="AP71" i="14" s="1"/>
  <c r="AP72" i="14" s="1"/>
  <c r="AP45" i="14" s="1"/>
  <c r="AP26" i="14"/>
  <c r="AP16" i="14"/>
  <c r="AP32" i="14"/>
  <c r="AP23" i="14"/>
  <c r="AP13" i="14"/>
  <c r="AP34" i="14"/>
  <c r="AP24" i="14"/>
  <c r="AP29" i="14"/>
  <c r="AP39" i="14"/>
  <c r="T37" i="34"/>
  <c r="T26" i="34"/>
  <c r="T28" i="35"/>
  <c r="BV11" i="14"/>
  <c r="BU65" i="14"/>
  <c r="BU70" i="14" s="1"/>
  <c r="BU71" i="14" s="1"/>
  <c r="BU72" i="14" s="1"/>
  <c r="BU45" i="14" s="1"/>
  <c r="BC16" i="14"/>
  <c r="BC29" i="14"/>
  <c r="AW36" i="14"/>
  <c r="AW32" i="14"/>
  <c r="AW18" i="14"/>
  <c r="AW35" i="14"/>
  <c r="AW19" i="14"/>
  <c r="AW28" i="14"/>
  <c r="T25" i="34"/>
  <c r="AW34" i="14"/>
  <c r="AW29" i="14"/>
  <c r="T53" i="34"/>
  <c r="R49" i="35"/>
  <c r="Q49" i="35"/>
  <c r="U49" i="35"/>
  <c r="T42" i="35"/>
  <c r="BD64" i="14"/>
  <c r="BJ10" i="14"/>
  <c r="BC14" i="14"/>
  <c r="BC15" i="14"/>
  <c r="AW13" i="14"/>
  <c r="AW23" i="14"/>
  <c r="T33" i="34"/>
  <c r="U23" i="35"/>
  <c r="Q23" i="35"/>
  <c r="R23" i="35"/>
  <c r="BN30" i="14"/>
  <c r="BN36" i="14"/>
  <c r="BN25" i="14"/>
  <c r="BN18" i="14"/>
  <c r="BN31" i="14"/>
  <c r="BN16" i="14"/>
  <c r="BN34" i="14"/>
  <c r="BN12" i="14"/>
  <c r="BN29" i="14"/>
  <c r="BN27" i="14"/>
  <c r="BN39" i="14"/>
  <c r="BT10" i="14"/>
  <c r="BN23" i="14"/>
  <c r="BN20" i="14"/>
  <c r="BN38" i="14"/>
  <c r="BN24" i="14"/>
  <c r="BN26" i="14"/>
  <c r="BN14" i="14"/>
  <c r="BN28" i="14"/>
  <c r="BN19" i="14"/>
  <c r="BN22" i="14"/>
  <c r="BN33" i="14"/>
  <c r="BN15" i="14"/>
  <c r="BN17" i="14"/>
  <c r="BN13" i="14"/>
  <c r="BN21" i="14"/>
  <c r="BN37" i="14"/>
  <c r="BN35" i="14"/>
  <c r="BN32" i="14"/>
  <c r="BN64" i="14"/>
  <c r="BN40" i="14"/>
  <c r="BN44" i="14" s="1"/>
  <c r="T32" i="35"/>
  <c r="T34" i="35"/>
  <c r="BE10" i="14"/>
  <c r="AR64" i="14"/>
  <c r="AY10" i="14"/>
  <c r="AS10" i="14"/>
  <c r="BC18" i="14"/>
  <c r="BC21" i="14"/>
  <c r="BC22" i="14"/>
  <c r="AW37" i="14"/>
  <c r="AW17" i="14"/>
  <c r="Q43" i="35"/>
  <c r="U43" i="35"/>
  <c r="R43" i="35"/>
  <c r="BY51" i="14"/>
  <c r="BY50" i="14"/>
  <c r="BY49" i="14"/>
  <c r="R9" i="34" l="1"/>
  <c r="T9" i="34" s="1"/>
  <c r="U9" i="34"/>
  <c r="T29" i="34"/>
  <c r="Q44" i="34"/>
  <c r="T44" i="34" s="1"/>
  <c r="U44" i="34"/>
  <c r="T46" i="34"/>
  <c r="U39" i="34"/>
  <c r="R7" i="34"/>
  <c r="T7" i="34" s="1"/>
  <c r="R39" i="34"/>
  <c r="T39" i="34" s="1"/>
  <c r="R39" i="18"/>
  <c r="Q39" i="18"/>
  <c r="U7" i="34"/>
  <c r="U34" i="18"/>
  <c r="T35" i="18"/>
  <c r="R34" i="18"/>
  <c r="T34" i="18" s="1"/>
  <c r="T5" i="18"/>
  <c r="R33" i="18"/>
  <c r="Q33" i="18"/>
  <c r="T45" i="34"/>
  <c r="Q3" i="34"/>
  <c r="T3" i="34" s="1"/>
  <c r="U3" i="34"/>
  <c r="U5" i="34"/>
  <c r="R5" i="34"/>
  <c r="Q5" i="34"/>
  <c r="T40" i="34"/>
  <c r="AW47" i="14"/>
  <c r="BI47" i="14"/>
  <c r="BN47" i="14"/>
  <c r="AP47" i="14"/>
  <c r="R22" i="18"/>
  <c r="BC47" i="14"/>
  <c r="Q22" i="18"/>
  <c r="Q20" i="18"/>
  <c r="T20" i="18" s="1"/>
  <c r="U20" i="18"/>
  <c r="R43" i="18"/>
  <c r="T43" i="18" s="1"/>
  <c r="U43" i="18"/>
  <c r="T21" i="18"/>
  <c r="T41" i="18"/>
  <c r="N46" i="18"/>
  <c r="AE46" i="14" s="1"/>
  <c r="S19" i="18"/>
  <c r="R19" i="18" s="1"/>
  <c r="T7" i="18"/>
  <c r="R25" i="18"/>
  <c r="U25" i="18"/>
  <c r="Q25" i="18"/>
  <c r="P46" i="18"/>
  <c r="Q46" i="18" s="1"/>
  <c r="T36" i="18"/>
  <c r="Q17" i="18"/>
  <c r="R17" i="18"/>
  <c r="U17" i="18"/>
  <c r="Q51" i="18"/>
  <c r="U51" i="18"/>
  <c r="R51" i="18"/>
  <c r="Q12" i="18"/>
  <c r="R12" i="18"/>
  <c r="U12" i="18"/>
  <c r="U16" i="18"/>
  <c r="Q16" i="18"/>
  <c r="R16" i="18"/>
  <c r="U44" i="18"/>
  <c r="Q44" i="18"/>
  <c r="R44" i="18"/>
  <c r="P50" i="18"/>
  <c r="U50" i="18" s="1"/>
  <c r="N8" i="18"/>
  <c r="AE8" i="14" s="1"/>
  <c r="N32" i="18"/>
  <c r="AE32" i="14" s="1"/>
  <c r="T13" i="18"/>
  <c r="Q29" i="18"/>
  <c r="R29" i="18"/>
  <c r="U29" i="18"/>
  <c r="AP60" i="14"/>
  <c r="AP59" i="14"/>
  <c r="BI60" i="14"/>
  <c r="BI59" i="14"/>
  <c r="BC59" i="14"/>
  <c r="BC60" i="14"/>
  <c r="AW60" i="14"/>
  <c r="AW59" i="14"/>
  <c r="BN59" i="14"/>
  <c r="BN60" i="14"/>
  <c r="R32" i="18"/>
  <c r="Q32" i="18"/>
  <c r="T24" i="18"/>
  <c r="T22" i="34"/>
  <c r="AP52" i="14"/>
  <c r="BN52" i="14"/>
  <c r="BI52" i="14"/>
  <c r="BC52" i="14"/>
  <c r="AW52" i="14"/>
  <c r="T30" i="18"/>
  <c r="T31" i="18"/>
  <c r="T53" i="18"/>
  <c r="T23" i="18"/>
  <c r="BH62" i="14"/>
  <c r="AO62" i="14"/>
  <c r="AV62" i="14"/>
  <c r="T37" i="18"/>
  <c r="Q19" i="18"/>
  <c r="U19" i="18"/>
  <c r="BB62" i="14"/>
  <c r="T49" i="18"/>
  <c r="T28" i="18"/>
  <c r="BN43" i="14"/>
  <c r="BN58" i="14"/>
  <c r="BN57" i="14"/>
  <c r="BN53" i="14"/>
  <c r="BN55" i="14"/>
  <c r="BN46" i="14"/>
  <c r="BN54" i="14"/>
  <c r="BN56" i="14"/>
  <c r="AW43" i="14"/>
  <c r="AW58" i="14"/>
  <c r="AW57" i="14"/>
  <c r="AW46" i="14"/>
  <c r="AW55" i="14"/>
  <c r="AW54" i="14"/>
  <c r="AW53" i="14"/>
  <c r="AW56" i="14"/>
  <c r="AP43" i="14"/>
  <c r="AP58" i="14"/>
  <c r="AP57" i="14"/>
  <c r="AP55" i="14"/>
  <c r="AP53" i="14"/>
  <c r="AP56" i="14"/>
  <c r="AP54" i="14"/>
  <c r="AP46" i="14"/>
  <c r="BC43" i="14"/>
  <c r="BC57" i="14"/>
  <c r="BC58" i="14"/>
  <c r="BC54" i="14"/>
  <c r="BC53" i="14"/>
  <c r="BC55" i="14"/>
  <c r="BC46" i="14"/>
  <c r="BC56" i="14"/>
  <c r="BI43" i="14"/>
  <c r="BI58" i="14"/>
  <c r="BI57" i="14"/>
  <c r="BI56" i="14"/>
  <c r="BI54" i="14"/>
  <c r="BI55" i="14"/>
  <c r="BI46" i="14"/>
  <c r="BI53" i="14"/>
  <c r="T26" i="35"/>
  <c r="T48" i="18"/>
  <c r="T26" i="18"/>
  <c r="T43" i="35"/>
  <c r="AX40" i="14"/>
  <c r="AX44" i="14" s="1"/>
  <c r="T50" i="34"/>
  <c r="T25" i="35"/>
  <c r="AX21" i="14"/>
  <c r="T6" i="34"/>
  <c r="AX30" i="14"/>
  <c r="BD13" i="14"/>
  <c r="BD34" i="14"/>
  <c r="T27" i="34"/>
  <c r="T48" i="34"/>
  <c r="BD16" i="14"/>
  <c r="BD35" i="14"/>
  <c r="BD31" i="14"/>
  <c r="BD37" i="14"/>
  <c r="BD24" i="14"/>
  <c r="BD33" i="14"/>
  <c r="BD17" i="14"/>
  <c r="BD20" i="14"/>
  <c r="BD12" i="14"/>
  <c r="BD32" i="14"/>
  <c r="AX24" i="14"/>
  <c r="BD29" i="14"/>
  <c r="BD19" i="14"/>
  <c r="BD40" i="14"/>
  <c r="BD44" i="14" s="1"/>
  <c r="BD36" i="14"/>
  <c r="BD27" i="14"/>
  <c r="BD21" i="14"/>
  <c r="AX16" i="14"/>
  <c r="BD18" i="14"/>
  <c r="BD23" i="14"/>
  <c r="BD30" i="14"/>
  <c r="AX13" i="14"/>
  <c r="BD39" i="14"/>
  <c r="AX26" i="14"/>
  <c r="BD14" i="14"/>
  <c r="BD15" i="14"/>
  <c r="BD22" i="14"/>
  <c r="AX35" i="14"/>
  <c r="T23" i="35"/>
  <c r="AX28" i="14"/>
  <c r="T8" i="18"/>
  <c r="T46" i="35"/>
  <c r="AX36" i="14"/>
  <c r="T35" i="35"/>
  <c r="AX38" i="14"/>
  <c r="T16" i="34"/>
  <c r="T10" i="34"/>
  <c r="AX14" i="14"/>
  <c r="AX15" i="14"/>
  <c r="BO20" i="14"/>
  <c r="BO19" i="14"/>
  <c r="BO39" i="14"/>
  <c r="BO18" i="14"/>
  <c r="BO12" i="14"/>
  <c r="BO24" i="14"/>
  <c r="BU10" i="14"/>
  <c r="BO17" i="14"/>
  <c r="BO26" i="14"/>
  <c r="BO38" i="14"/>
  <c r="BO37" i="14"/>
  <c r="BO34" i="14"/>
  <c r="BO28" i="14"/>
  <c r="BO32" i="14"/>
  <c r="BO27" i="14"/>
  <c r="BO14" i="14"/>
  <c r="BO40" i="14"/>
  <c r="BO44" i="14" s="1"/>
  <c r="BO16" i="14"/>
  <c r="BO31" i="14"/>
  <c r="BO36" i="14"/>
  <c r="BO30" i="14"/>
  <c r="BO13" i="14"/>
  <c r="BO33" i="14"/>
  <c r="BO23" i="14"/>
  <c r="BO25" i="14"/>
  <c r="BO22" i="14"/>
  <c r="BO64" i="14"/>
  <c r="BO35" i="14"/>
  <c r="BO29" i="14"/>
  <c r="BO21" i="14"/>
  <c r="BO15" i="14"/>
  <c r="T16" i="35"/>
  <c r="AY64" i="14"/>
  <c r="BK10" i="14"/>
  <c r="BE64" i="14"/>
  <c r="BQ11" i="14"/>
  <c r="BP65" i="14"/>
  <c r="BP70" i="14" s="1"/>
  <c r="BP71" i="14" s="1"/>
  <c r="BP72" i="14" s="1"/>
  <c r="BP45" i="14" s="1"/>
  <c r="AQ32" i="14"/>
  <c r="AQ24" i="14"/>
  <c r="AQ13" i="14"/>
  <c r="AQ12" i="14"/>
  <c r="AQ34" i="14"/>
  <c r="AQ37" i="14"/>
  <c r="AQ39" i="14"/>
  <c r="AQ65" i="14"/>
  <c r="AQ70" i="14" s="1"/>
  <c r="AQ71" i="14" s="1"/>
  <c r="AQ72" i="14" s="1"/>
  <c r="AQ45" i="14" s="1"/>
  <c r="AQ29" i="14"/>
  <c r="AQ26" i="14"/>
  <c r="AQ27" i="14"/>
  <c r="AQ25" i="14"/>
  <c r="AQ20" i="14"/>
  <c r="AQ14" i="14"/>
  <c r="AQ17" i="14"/>
  <c r="AQ36" i="14"/>
  <c r="AR11" i="14"/>
  <c r="AQ31" i="14"/>
  <c r="AQ40" i="14"/>
  <c r="AQ44" i="14" s="1"/>
  <c r="AQ19" i="14"/>
  <c r="AQ23" i="14"/>
  <c r="AQ21" i="14"/>
  <c r="AQ22" i="14"/>
  <c r="AQ33" i="14"/>
  <c r="AQ16" i="14"/>
  <c r="AQ15" i="14"/>
  <c r="AQ30" i="14"/>
  <c r="AQ35" i="14"/>
  <c r="AQ28" i="14"/>
  <c r="AQ38" i="14"/>
  <c r="AQ18" i="14"/>
  <c r="AX20" i="14"/>
  <c r="AX33" i="14"/>
  <c r="BV65" i="14"/>
  <c r="BV70" i="14" s="1"/>
  <c r="BV71" i="14" s="1"/>
  <c r="BV72" i="14" s="1"/>
  <c r="BV45" i="14" s="1"/>
  <c r="BW11" i="14"/>
  <c r="BJ37" i="14"/>
  <c r="BJ27" i="14"/>
  <c r="BJ16" i="14"/>
  <c r="BJ12" i="14"/>
  <c r="BJ19" i="14"/>
  <c r="BJ33" i="14"/>
  <c r="BJ14" i="14"/>
  <c r="BJ13" i="14"/>
  <c r="BJ39" i="14"/>
  <c r="BJ32" i="14"/>
  <c r="BJ23" i="14"/>
  <c r="BJ26" i="14"/>
  <c r="BJ31" i="14"/>
  <c r="BJ15" i="14"/>
  <c r="BJ34" i="14"/>
  <c r="BJ29" i="14"/>
  <c r="BJ38" i="14"/>
  <c r="BJ17" i="14"/>
  <c r="BJ20" i="14"/>
  <c r="BJ24" i="14"/>
  <c r="BJ36" i="14"/>
  <c r="BJ22" i="14"/>
  <c r="BJ21" i="14"/>
  <c r="BJ30" i="14"/>
  <c r="BJ25" i="14"/>
  <c r="BJ28" i="14"/>
  <c r="BJ64" i="14"/>
  <c r="BP10" i="14"/>
  <c r="BJ40" i="14"/>
  <c r="BJ44" i="14" s="1"/>
  <c r="BJ18" i="14"/>
  <c r="BJ35" i="14"/>
  <c r="T52" i="35"/>
  <c r="AX17" i="14"/>
  <c r="BJ65" i="14"/>
  <c r="BJ70" i="14" s="1"/>
  <c r="BJ71" i="14" s="1"/>
  <c r="BJ72" i="14" s="1"/>
  <c r="BJ45" i="14" s="1"/>
  <c r="BK11" i="14"/>
  <c r="AX27" i="14"/>
  <c r="AX23" i="14"/>
  <c r="AX32" i="14"/>
  <c r="BD25" i="14"/>
  <c r="BD65" i="14"/>
  <c r="BD70" i="14" s="1"/>
  <c r="BD71" i="14" s="1"/>
  <c r="BD72" i="14" s="1"/>
  <c r="BD45" i="14" s="1"/>
  <c r="BE11" i="14"/>
  <c r="BE33" i="14" s="1"/>
  <c r="AX37" i="14"/>
  <c r="AY11" i="14"/>
  <c r="AY12" i="14" s="1"/>
  <c r="AX65" i="14"/>
  <c r="AX70" i="14" s="1"/>
  <c r="AX71" i="14" s="1"/>
  <c r="AX72" i="14" s="1"/>
  <c r="AX45" i="14" s="1"/>
  <c r="AX25" i="14"/>
  <c r="AX31" i="14"/>
  <c r="BT32" i="14"/>
  <c r="BT16" i="14"/>
  <c r="BT36" i="14"/>
  <c r="BT18" i="14"/>
  <c r="BT14" i="14"/>
  <c r="BT21" i="14"/>
  <c r="BT12" i="14"/>
  <c r="BT24" i="14"/>
  <c r="BT15" i="14"/>
  <c r="BT30" i="14"/>
  <c r="BT34" i="14"/>
  <c r="BT38" i="14"/>
  <c r="BT23" i="14"/>
  <c r="BT37" i="14"/>
  <c r="BT39" i="14"/>
  <c r="BT22" i="14"/>
  <c r="BT13" i="14"/>
  <c r="BT25" i="14"/>
  <c r="BT28" i="14"/>
  <c r="BT17" i="14"/>
  <c r="BT35" i="14"/>
  <c r="BT31" i="14"/>
  <c r="BT64" i="14"/>
  <c r="BT40" i="14"/>
  <c r="BT44" i="14" s="1"/>
  <c r="BT27" i="14"/>
  <c r="BT33" i="14"/>
  <c r="BT29" i="14"/>
  <c r="BT26" i="14"/>
  <c r="BT20" i="14"/>
  <c r="BT19" i="14"/>
  <c r="AX22" i="14"/>
  <c r="AX29" i="14"/>
  <c r="AX19" i="14"/>
  <c r="AX18" i="14"/>
  <c r="AT10" i="14"/>
  <c r="AS64" i="14"/>
  <c r="BF10" i="14"/>
  <c r="AZ10" i="14"/>
  <c r="BD38" i="14"/>
  <c r="BD28" i="14"/>
  <c r="T49" i="35"/>
  <c r="T18" i="35"/>
  <c r="AX12" i="14"/>
  <c r="AX39" i="14"/>
  <c r="T39" i="18" l="1"/>
  <c r="T33" i="18"/>
  <c r="T5" i="34"/>
  <c r="T22" i="18"/>
  <c r="BO47" i="14"/>
  <c r="BT47" i="14"/>
  <c r="AQ47" i="14"/>
  <c r="BD47" i="14"/>
  <c r="AX47" i="14"/>
  <c r="BJ47" i="14"/>
  <c r="U46" i="18"/>
  <c r="R46" i="18"/>
  <c r="T46" i="18" s="1"/>
  <c r="T12" i="18"/>
  <c r="T17" i="18"/>
  <c r="Q50" i="18"/>
  <c r="T16" i="18"/>
  <c r="R50" i="18"/>
  <c r="T25" i="18"/>
  <c r="T51" i="18"/>
  <c r="T44" i="18"/>
  <c r="T29" i="18"/>
  <c r="AQ60" i="14"/>
  <c r="AQ59" i="14"/>
  <c r="BT59" i="14"/>
  <c r="BT60" i="14"/>
  <c r="BD59" i="14"/>
  <c r="BD60" i="14"/>
  <c r="AX59" i="14"/>
  <c r="AX60" i="14"/>
  <c r="BJ59" i="14"/>
  <c r="BJ60" i="14"/>
  <c r="BO60" i="14"/>
  <c r="BO59" i="14"/>
  <c r="T32" i="18"/>
  <c r="BJ52" i="14"/>
  <c r="BO52" i="14"/>
  <c r="AQ52" i="14"/>
  <c r="BD52" i="14"/>
  <c r="BT52" i="14"/>
  <c r="AX52" i="14"/>
  <c r="AW62" i="14"/>
  <c r="BN62" i="14"/>
  <c r="BI62" i="14"/>
  <c r="BC62" i="14"/>
  <c r="AP62" i="14"/>
  <c r="T19" i="18"/>
  <c r="AX55" i="14"/>
  <c r="BT43" i="14"/>
  <c r="BT57" i="14"/>
  <c r="BT58" i="14"/>
  <c r="BT55" i="14"/>
  <c r="BT54" i="14"/>
  <c r="BT46" i="14"/>
  <c r="BT53" i="14"/>
  <c r="BT56" i="14"/>
  <c r="AQ43" i="14"/>
  <c r="AQ57" i="14"/>
  <c r="AQ58" i="14"/>
  <c r="AQ56" i="14"/>
  <c r="AQ53" i="14"/>
  <c r="AQ54" i="14"/>
  <c r="AQ55" i="14"/>
  <c r="AQ46" i="14"/>
  <c r="BD43" i="14"/>
  <c r="BD57" i="14"/>
  <c r="BD58" i="14"/>
  <c r="BD56" i="14"/>
  <c r="BD55" i="14"/>
  <c r="BD54" i="14"/>
  <c r="BD53" i="14"/>
  <c r="AX46" i="14"/>
  <c r="BJ43" i="14"/>
  <c r="BJ57" i="14"/>
  <c r="BJ58" i="14"/>
  <c r="BJ55" i="14"/>
  <c r="BJ46" i="14"/>
  <c r="BJ54" i="14"/>
  <c r="BJ56" i="14"/>
  <c r="BJ53" i="14"/>
  <c r="BO43" i="14"/>
  <c r="BO57" i="14"/>
  <c r="BO58" i="14"/>
  <c r="BO46" i="14"/>
  <c r="BO54" i="14"/>
  <c r="BO53" i="14"/>
  <c r="BO55" i="14"/>
  <c r="BO56" i="14"/>
  <c r="AY43" i="14"/>
  <c r="AX43" i="14"/>
  <c r="AX58" i="14"/>
  <c r="AX57" i="14"/>
  <c r="AX56" i="14"/>
  <c r="AX54" i="14"/>
  <c r="AX53" i="14"/>
  <c r="BD46" i="14"/>
  <c r="BE25" i="14"/>
  <c r="BE23" i="14"/>
  <c r="BE35" i="14"/>
  <c r="BE36" i="14"/>
  <c r="AY29" i="14"/>
  <c r="AY28" i="14"/>
  <c r="AY33" i="14"/>
  <c r="AY26" i="14"/>
  <c r="BE29" i="14"/>
  <c r="AY15" i="14"/>
  <c r="AY17" i="14"/>
  <c r="AY18" i="14"/>
  <c r="AY13" i="14"/>
  <c r="BE16" i="14"/>
  <c r="AY35" i="14"/>
  <c r="BE28" i="14"/>
  <c r="AY22" i="14"/>
  <c r="AY25" i="14"/>
  <c r="AY32" i="14"/>
  <c r="AY20" i="14"/>
  <c r="BE19" i="14"/>
  <c r="BE17" i="14"/>
  <c r="AY16" i="14"/>
  <c r="AY19" i="14"/>
  <c r="AY31" i="14"/>
  <c r="BE26" i="14"/>
  <c r="BE31" i="14"/>
  <c r="AY39" i="14"/>
  <c r="BE40" i="14"/>
  <c r="BE44" i="14" s="1"/>
  <c r="AY30" i="14"/>
  <c r="BE12" i="14"/>
  <c r="BE15" i="14"/>
  <c r="BE21" i="14"/>
  <c r="BE18" i="14"/>
  <c r="BK26" i="14"/>
  <c r="BK22" i="14"/>
  <c r="BK24" i="14"/>
  <c r="BK32" i="14"/>
  <c r="BK38" i="14"/>
  <c r="BK27" i="14"/>
  <c r="BK25" i="14"/>
  <c r="BK15" i="14"/>
  <c r="BK33" i="14"/>
  <c r="BK18" i="14"/>
  <c r="BK21" i="14"/>
  <c r="BK30" i="14"/>
  <c r="BK17" i="14"/>
  <c r="BK40" i="14"/>
  <c r="BK44" i="14" s="1"/>
  <c r="BQ10" i="14"/>
  <c r="BK34" i="14"/>
  <c r="BK14" i="14"/>
  <c r="BK37" i="14"/>
  <c r="BK23" i="14"/>
  <c r="BK20" i="14"/>
  <c r="BK16" i="14"/>
  <c r="BK28" i="14"/>
  <c r="BK64" i="14"/>
  <c r="BK39" i="14"/>
  <c r="BK29" i="14"/>
  <c r="BK31" i="14"/>
  <c r="BK35" i="14"/>
  <c r="BK13" i="14"/>
  <c r="BK36" i="14"/>
  <c r="BK12" i="14"/>
  <c r="BK19" i="14"/>
  <c r="AY27" i="14"/>
  <c r="BU24" i="14"/>
  <c r="BU32" i="14"/>
  <c r="BU26" i="14"/>
  <c r="BU16" i="14"/>
  <c r="BU19" i="14"/>
  <c r="BU21" i="14"/>
  <c r="BU23" i="14"/>
  <c r="BU34" i="14"/>
  <c r="BU25" i="14"/>
  <c r="BU22" i="14"/>
  <c r="BU31" i="14"/>
  <c r="BU27" i="14"/>
  <c r="BU20" i="14"/>
  <c r="BU14" i="14"/>
  <c r="BU29" i="14"/>
  <c r="BU13" i="14"/>
  <c r="BU36" i="14"/>
  <c r="BU38" i="14"/>
  <c r="BU28" i="14"/>
  <c r="BU15" i="14"/>
  <c r="BU37" i="14"/>
  <c r="BU39" i="14"/>
  <c r="BU35" i="14"/>
  <c r="BU18" i="14"/>
  <c r="BU12" i="14"/>
  <c r="BU17" i="14"/>
  <c r="BU64" i="14"/>
  <c r="BU33" i="14"/>
  <c r="BU30" i="14"/>
  <c r="BU40" i="14"/>
  <c r="BU44" i="14" s="1"/>
  <c r="BK65" i="14"/>
  <c r="BK70" i="14" s="1"/>
  <c r="BK71" i="14" s="1"/>
  <c r="BK72" i="14" s="1"/>
  <c r="BK45" i="14" s="1"/>
  <c r="BL11" i="14"/>
  <c r="AY21" i="14"/>
  <c r="AY65" i="14"/>
  <c r="AY70" i="14" s="1"/>
  <c r="AY71" i="14" s="1"/>
  <c r="AY72" i="14" s="1"/>
  <c r="AY45" i="14" s="1"/>
  <c r="AZ11" i="14"/>
  <c r="AZ18" i="14" s="1"/>
  <c r="BE24" i="14"/>
  <c r="BE13" i="14"/>
  <c r="AY34" i="14"/>
  <c r="AY23" i="14"/>
  <c r="AR29" i="14"/>
  <c r="AR16" i="14"/>
  <c r="AR40" i="14"/>
  <c r="AR44" i="14" s="1"/>
  <c r="AR34" i="14"/>
  <c r="AR37" i="14"/>
  <c r="AR12" i="14"/>
  <c r="AR21" i="14"/>
  <c r="AR20" i="14"/>
  <c r="AS11" i="14"/>
  <c r="AR39" i="14"/>
  <c r="AR15" i="14"/>
  <c r="AR13" i="14"/>
  <c r="AR22" i="14"/>
  <c r="AR28" i="14"/>
  <c r="AR18" i="14"/>
  <c r="AR31" i="14"/>
  <c r="AR35" i="14"/>
  <c r="AR32" i="14"/>
  <c r="AR24" i="14"/>
  <c r="AR27" i="14"/>
  <c r="AR14" i="14"/>
  <c r="AR23" i="14"/>
  <c r="AR36" i="14"/>
  <c r="AR25" i="14"/>
  <c r="AR30" i="14"/>
  <c r="AR19" i="14"/>
  <c r="AR65" i="14"/>
  <c r="AR70" i="14" s="1"/>
  <c r="AR71" i="14" s="1"/>
  <c r="AR72" i="14" s="1"/>
  <c r="AR45" i="14" s="1"/>
  <c r="AR17" i="14"/>
  <c r="AR26" i="14"/>
  <c r="AR38" i="14"/>
  <c r="AR33" i="14"/>
  <c r="BQ65" i="14"/>
  <c r="BQ70" i="14" s="1"/>
  <c r="BQ71" i="14" s="1"/>
  <c r="BQ72" i="14" s="1"/>
  <c r="BQ45" i="14" s="1"/>
  <c r="BR11" i="14"/>
  <c r="AZ64" i="14"/>
  <c r="BE14" i="14"/>
  <c r="BL10" i="14"/>
  <c r="BF64" i="14"/>
  <c r="BE37" i="14"/>
  <c r="BE65" i="14"/>
  <c r="BE70" i="14" s="1"/>
  <c r="BE71" i="14" s="1"/>
  <c r="BE72" i="14" s="1"/>
  <c r="BE45" i="14" s="1"/>
  <c r="BF11" i="14"/>
  <c r="BF26" i="14" s="1"/>
  <c r="BP17" i="14"/>
  <c r="BP26" i="14"/>
  <c r="BP20" i="14"/>
  <c r="BP12" i="14"/>
  <c r="BP29" i="14"/>
  <c r="BP19" i="14"/>
  <c r="BP40" i="14"/>
  <c r="BP44" i="14" s="1"/>
  <c r="BP21" i="14"/>
  <c r="BP64" i="14"/>
  <c r="BP28" i="14"/>
  <c r="BV10" i="14"/>
  <c r="BP16" i="14"/>
  <c r="BP15" i="14"/>
  <c r="BP39" i="14"/>
  <c r="BP24" i="14"/>
  <c r="BP23" i="14"/>
  <c r="BP14" i="14"/>
  <c r="BP34" i="14"/>
  <c r="BP25" i="14"/>
  <c r="BP13" i="14"/>
  <c r="BP31" i="14"/>
  <c r="BP33" i="14"/>
  <c r="BP32" i="14"/>
  <c r="BP35" i="14"/>
  <c r="BP38" i="14"/>
  <c r="BP18" i="14"/>
  <c r="BP27" i="14"/>
  <c r="BP22" i="14"/>
  <c r="BP30" i="14"/>
  <c r="BP37" i="14"/>
  <c r="BP36" i="14"/>
  <c r="BW65" i="14"/>
  <c r="BW70" i="14" s="1"/>
  <c r="BW71" i="14" s="1"/>
  <c r="BW72" i="14" s="1"/>
  <c r="BW45" i="14" s="1"/>
  <c r="BX11" i="14"/>
  <c r="BE30" i="14"/>
  <c r="BE39" i="14"/>
  <c r="BE22" i="14"/>
  <c r="BE34" i="14"/>
  <c r="AY37" i="14"/>
  <c r="AY40" i="14"/>
  <c r="AY44" i="14" s="1"/>
  <c r="BE20" i="14"/>
  <c r="BE38" i="14"/>
  <c r="AY24" i="14"/>
  <c r="AY36" i="14"/>
  <c r="BA10" i="14"/>
  <c r="BG10" i="14"/>
  <c r="AU10" i="14"/>
  <c r="AU64" i="14" s="1"/>
  <c r="AT64" i="14"/>
  <c r="BE27" i="14"/>
  <c r="BE32" i="14"/>
  <c r="AY38" i="14"/>
  <c r="AY14" i="14"/>
  <c r="T50" i="18" l="1"/>
  <c r="BU47" i="14"/>
  <c r="AY47" i="14"/>
  <c r="BE47" i="14"/>
  <c r="AR47" i="14"/>
  <c r="BP47" i="14"/>
  <c r="BK47" i="14"/>
  <c r="AY60" i="14"/>
  <c r="AY59" i="14"/>
  <c r="BE60" i="14"/>
  <c r="BE59" i="14"/>
  <c r="AR59" i="14"/>
  <c r="AR60" i="14"/>
  <c r="BU60" i="14"/>
  <c r="BU59" i="14"/>
  <c r="BP60" i="14"/>
  <c r="BP59" i="14"/>
  <c r="BK59" i="14"/>
  <c r="BK60" i="14"/>
  <c r="AY52" i="14"/>
  <c r="BK52" i="14"/>
  <c r="BE52" i="14"/>
  <c r="BU52" i="14"/>
  <c r="BP52" i="14"/>
  <c r="AR52" i="14"/>
  <c r="BT62" i="14"/>
  <c r="BD62" i="14"/>
  <c r="AY58" i="14"/>
  <c r="BO62" i="14"/>
  <c r="AY57" i="14"/>
  <c r="AQ62" i="14"/>
  <c r="BJ62" i="14"/>
  <c r="AX62" i="14"/>
  <c r="BP43" i="14"/>
  <c r="BP57" i="14"/>
  <c r="BP58" i="14"/>
  <c r="BP55" i="14"/>
  <c r="BP54" i="14"/>
  <c r="BP46" i="14"/>
  <c r="BP56" i="14"/>
  <c r="BP53" i="14"/>
  <c r="BU43" i="14"/>
  <c r="BU57" i="14"/>
  <c r="BU58" i="14"/>
  <c r="BU53" i="14"/>
  <c r="BU54" i="14"/>
  <c r="BU46" i="14"/>
  <c r="BU56" i="14"/>
  <c r="BU55" i="14"/>
  <c r="BE43" i="14"/>
  <c r="BE58" i="14"/>
  <c r="BE57" i="14"/>
  <c r="BE46" i="14"/>
  <c r="BE53" i="14"/>
  <c r="BE54" i="14"/>
  <c r="BE56" i="14"/>
  <c r="BE55" i="14"/>
  <c r="AY54" i="14"/>
  <c r="BK43" i="14"/>
  <c r="BK58" i="14"/>
  <c r="BK57" i="14"/>
  <c r="BK53" i="14"/>
  <c r="BK46" i="14"/>
  <c r="BK54" i="14"/>
  <c r="BK56" i="14"/>
  <c r="BK55" i="14"/>
  <c r="AY46" i="14"/>
  <c r="AY55" i="14"/>
  <c r="AY53" i="14"/>
  <c r="AR43" i="14"/>
  <c r="AR58" i="14"/>
  <c r="AR57" i="14"/>
  <c r="AR54" i="14"/>
  <c r="AR56" i="14"/>
  <c r="AR55" i="14"/>
  <c r="AR53" i="14"/>
  <c r="AR46" i="14"/>
  <c r="AY56" i="14"/>
  <c r="AZ20" i="14"/>
  <c r="AZ31" i="14"/>
  <c r="AZ19" i="14"/>
  <c r="AZ23" i="14"/>
  <c r="AZ33" i="14"/>
  <c r="BF19" i="14"/>
  <c r="BF28" i="14"/>
  <c r="AZ36" i="14"/>
  <c r="AZ17" i="14"/>
  <c r="AZ14" i="14"/>
  <c r="AZ15" i="14"/>
  <c r="AZ22" i="14"/>
  <c r="AZ26" i="14"/>
  <c r="AZ28" i="14"/>
  <c r="AZ12" i="14"/>
  <c r="BF22" i="14"/>
  <c r="BF18" i="14"/>
  <c r="BF27" i="14"/>
  <c r="BF32" i="14"/>
  <c r="AZ37" i="14"/>
  <c r="AZ24" i="14"/>
  <c r="AZ25" i="14"/>
  <c r="BF15" i="14"/>
  <c r="AZ35" i="14"/>
  <c r="BF14" i="14"/>
  <c r="BF16" i="14"/>
  <c r="AZ38" i="14"/>
  <c r="AZ27" i="14"/>
  <c r="BF24" i="14"/>
  <c r="AZ34" i="14"/>
  <c r="AZ29" i="14"/>
  <c r="BF21" i="14"/>
  <c r="BF36" i="14"/>
  <c r="AZ32" i="14"/>
  <c r="BF23" i="14"/>
  <c r="AZ16" i="14"/>
  <c r="AZ30" i="14"/>
  <c r="AZ39" i="14"/>
  <c r="BX65" i="14"/>
  <c r="BX70" i="14" s="1"/>
  <c r="BX71" i="14" s="1"/>
  <c r="BX72" i="14" s="1"/>
  <c r="BX45" i="14" s="1"/>
  <c r="BY11" i="14"/>
  <c r="BY65" i="14" s="1"/>
  <c r="BY70" i="14" s="1"/>
  <c r="BY71" i="14" s="1"/>
  <c r="BY72" i="14" s="1"/>
  <c r="BY45" i="14" s="1"/>
  <c r="BQ21" i="14"/>
  <c r="BQ35" i="14"/>
  <c r="BQ18" i="14"/>
  <c r="BQ15" i="14"/>
  <c r="BQ33" i="14"/>
  <c r="BQ32" i="14"/>
  <c r="BQ14" i="14"/>
  <c r="BQ40" i="14"/>
  <c r="BQ44" i="14" s="1"/>
  <c r="BQ16" i="14"/>
  <c r="BQ27" i="14"/>
  <c r="BQ34" i="14"/>
  <c r="BQ31" i="14"/>
  <c r="BQ26" i="14"/>
  <c r="BQ12" i="14"/>
  <c r="BQ36" i="14"/>
  <c r="BQ20" i="14"/>
  <c r="BQ23" i="14"/>
  <c r="BQ13" i="14"/>
  <c r="BQ64" i="14"/>
  <c r="BQ29" i="14"/>
  <c r="BQ38" i="14"/>
  <c r="BQ30" i="14"/>
  <c r="BW10" i="14"/>
  <c r="BQ37" i="14"/>
  <c r="BQ24" i="14"/>
  <c r="BQ39" i="14"/>
  <c r="BQ22" i="14"/>
  <c r="BQ28" i="14"/>
  <c r="BQ17" i="14"/>
  <c r="BQ25" i="14"/>
  <c r="BQ19" i="14"/>
  <c r="BF29" i="14"/>
  <c r="BG11" i="14"/>
  <c r="BG65" i="14" s="1"/>
  <c r="BG70" i="14" s="1"/>
  <c r="BG71" i="14" s="1"/>
  <c r="BG72" i="14" s="1"/>
  <c r="BG45" i="14" s="1"/>
  <c r="BF65" i="14"/>
  <c r="BF70" i="14" s="1"/>
  <c r="BF71" i="14" s="1"/>
  <c r="BF72" i="14" s="1"/>
  <c r="BF45" i="14" s="1"/>
  <c r="BF31" i="14"/>
  <c r="BF40" i="14"/>
  <c r="BF44" i="14" s="1"/>
  <c r="BF34" i="14"/>
  <c r="BF33" i="14"/>
  <c r="BF25" i="14"/>
  <c r="BF35" i="14"/>
  <c r="AZ13" i="14"/>
  <c r="BA11" i="14"/>
  <c r="BA65" i="14" s="1"/>
  <c r="BA70" i="14" s="1"/>
  <c r="BA71" i="14" s="1"/>
  <c r="BA72" i="14" s="1"/>
  <c r="BA45" i="14" s="1"/>
  <c r="AZ65" i="14"/>
  <c r="AZ70" i="14" s="1"/>
  <c r="AZ71" i="14" s="1"/>
  <c r="AZ72" i="14" s="1"/>
  <c r="AZ45" i="14" s="1"/>
  <c r="BV40" i="14"/>
  <c r="BV44" i="14" s="1"/>
  <c r="BV39" i="14"/>
  <c r="BV30" i="14"/>
  <c r="BV35" i="14"/>
  <c r="BV26" i="14"/>
  <c r="BV22" i="14"/>
  <c r="BV34" i="14"/>
  <c r="BV20" i="14"/>
  <c r="BV24" i="14"/>
  <c r="BV23" i="14"/>
  <c r="BV15" i="14"/>
  <c r="BV18" i="14"/>
  <c r="BV36" i="14"/>
  <c r="BV38" i="14"/>
  <c r="BV19" i="14"/>
  <c r="BV33" i="14"/>
  <c r="BV27" i="14"/>
  <c r="BV25" i="14"/>
  <c r="BV31" i="14"/>
  <c r="BV29" i="14"/>
  <c r="BV12" i="14"/>
  <c r="BV32" i="14"/>
  <c r="BV28" i="14"/>
  <c r="BV37" i="14"/>
  <c r="BV17" i="14"/>
  <c r="BV21" i="14"/>
  <c r="BV16" i="14"/>
  <c r="BV13" i="14"/>
  <c r="BV64" i="14"/>
  <c r="BV14" i="14"/>
  <c r="BF17" i="14"/>
  <c r="BF12" i="14"/>
  <c r="BL14" i="14"/>
  <c r="BL21" i="14"/>
  <c r="BL29" i="14"/>
  <c r="BL28" i="14"/>
  <c r="BL15" i="14"/>
  <c r="BL39" i="14"/>
  <c r="BL23" i="14"/>
  <c r="BL35" i="14"/>
  <c r="BL64" i="14"/>
  <c r="BL27" i="14"/>
  <c r="BL19" i="14"/>
  <c r="BL17" i="14"/>
  <c r="BL13" i="14"/>
  <c r="BL34" i="14"/>
  <c r="BL36" i="14"/>
  <c r="BL40" i="14"/>
  <c r="BL44" i="14" s="1"/>
  <c r="BL18" i="14"/>
  <c r="BL33" i="14"/>
  <c r="BL20" i="14"/>
  <c r="BL25" i="14"/>
  <c r="BL37" i="14"/>
  <c r="BL26" i="14"/>
  <c r="BL22" i="14"/>
  <c r="BL16" i="14"/>
  <c r="BR10" i="14"/>
  <c r="BL24" i="14"/>
  <c r="BL38" i="14"/>
  <c r="BL31" i="14"/>
  <c r="BL32" i="14"/>
  <c r="BL30" i="14"/>
  <c r="BL12" i="14"/>
  <c r="BF30" i="14"/>
  <c r="BF38" i="14"/>
  <c r="BM10" i="14"/>
  <c r="BG64" i="14"/>
  <c r="BA64" i="14"/>
  <c r="BF13" i="14"/>
  <c r="BF39" i="14"/>
  <c r="BM11" i="14"/>
  <c r="BM65" i="14" s="1"/>
  <c r="BM70" i="14" s="1"/>
  <c r="BM71" i="14" s="1"/>
  <c r="BM72" i="14" s="1"/>
  <c r="BM45" i="14" s="1"/>
  <c r="BL65" i="14"/>
  <c r="BL70" i="14" s="1"/>
  <c r="BL71" i="14" s="1"/>
  <c r="BL72" i="14" s="1"/>
  <c r="BL45" i="14" s="1"/>
  <c r="AS37" i="14"/>
  <c r="AS28" i="14"/>
  <c r="AS33" i="14"/>
  <c r="AS35" i="14"/>
  <c r="AS18" i="14"/>
  <c r="AS32" i="14"/>
  <c r="AS26" i="14"/>
  <c r="AS13" i="14"/>
  <c r="AS34" i="14"/>
  <c r="AS16" i="14"/>
  <c r="AS30" i="14"/>
  <c r="AS15" i="14"/>
  <c r="AS29" i="14"/>
  <c r="AS22" i="14"/>
  <c r="AS31" i="14"/>
  <c r="AT11" i="14"/>
  <c r="AS24" i="14"/>
  <c r="AS19" i="14"/>
  <c r="AS40" i="14"/>
  <c r="AS44" i="14" s="1"/>
  <c r="AS20" i="14"/>
  <c r="AS39" i="14"/>
  <c r="AS25" i="14"/>
  <c r="AS23" i="14"/>
  <c r="AS17" i="14"/>
  <c r="AS36" i="14"/>
  <c r="AS14" i="14"/>
  <c r="AS27" i="14"/>
  <c r="AS38" i="14"/>
  <c r="AS12" i="14"/>
  <c r="AS21" i="14"/>
  <c r="AS65" i="14"/>
  <c r="AS70" i="14" s="1"/>
  <c r="AS71" i="14" s="1"/>
  <c r="AS72" i="14" s="1"/>
  <c r="AS45" i="14" s="1"/>
  <c r="BF37" i="14"/>
  <c r="BF20" i="14"/>
  <c r="AZ40" i="14"/>
  <c r="AZ44" i="14" s="1"/>
  <c r="AZ21" i="14"/>
  <c r="BS11" i="14"/>
  <c r="BS65" i="14" s="1"/>
  <c r="BS70" i="14" s="1"/>
  <c r="BS71" i="14" s="1"/>
  <c r="BS72" i="14" s="1"/>
  <c r="BS45" i="14" s="1"/>
  <c r="BR65" i="14"/>
  <c r="BR70" i="14" s="1"/>
  <c r="BR71" i="14" s="1"/>
  <c r="BR72" i="14" s="1"/>
  <c r="BR45" i="14" s="1"/>
  <c r="BL47" i="14" l="1"/>
  <c r="BV47" i="14"/>
  <c r="BF47" i="14"/>
  <c r="AS47" i="14"/>
  <c r="AZ47" i="14"/>
  <c r="BQ47" i="14"/>
  <c r="BQ59" i="14"/>
  <c r="BQ60" i="14"/>
  <c r="BL59" i="14"/>
  <c r="BL60" i="14"/>
  <c r="BV59" i="14"/>
  <c r="BV60" i="14"/>
  <c r="BF60" i="14"/>
  <c r="BF59" i="14"/>
  <c r="AS59" i="14"/>
  <c r="AS60" i="14"/>
  <c r="AZ59" i="14"/>
  <c r="AZ60" i="14"/>
  <c r="BQ52" i="14"/>
  <c r="BV52" i="14"/>
  <c r="BL52" i="14"/>
  <c r="AY62" i="14"/>
  <c r="BE62" i="14"/>
  <c r="AZ52" i="14"/>
  <c r="BF52" i="14"/>
  <c r="AS52" i="14"/>
  <c r="BK62" i="14"/>
  <c r="AZ55" i="14"/>
  <c r="AR62" i="14"/>
  <c r="BU62" i="14"/>
  <c r="BV43" i="14"/>
  <c r="BV58" i="14"/>
  <c r="BV57" i="14"/>
  <c r="BV55" i="14"/>
  <c r="BV46" i="14"/>
  <c r="BV56" i="14"/>
  <c r="BV54" i="14"/>
  <c r="BV53" i="14"/>
  <c r="AZ43" i="14"/>
  <c r="AZ58" i="14"/>
  <c r="AZ57" i="14"/>
  <c r="AZ46" i="14"/>
  <c r="AZ56" i="14"/>
  <c r="AZ53" i="14"/>
  <c r="AZ54" i="14"/>
  <c r="BL43" i="14"/>
  <c r="BL58" i="14"/>
  <c r="BL57" i="14"/>
  <c r="BL55" i="14"/>
  <c r="BL46" i="14"/>
  <c r="BL53" i="14"/>
  <c r="BL54" i="14"/>
  <c r="BL56" i="14"/>
  <c r="AS43" i="14"/>
  <c r="AS57" i="14"/>
  <c r="AS58" i="14"/>
  <c r="AS55" i="14"/>
  <c r="AS46" i="14"/>
  <c r="AS56" i="14"/>
  <c r="AS54" i="14"/>
  <c r="AS53" i="14"/>
  <c r="BG15" i="14"/>
  <c r="BQ43" i="14"/>
  <c r="BQ58" i="14"/>
  <c r="BQ57" i="14"/>
  <c r="BQ54" i="14"/>
  <c r="BQ53" i="14"/>
  <c r="BQ56" i="14"/>
  <c r="BQ55" i="14"/>
  <c r="BQ46" i="14"/>
  <c r="BF43" i="14"/>
  <c r="BF57" i="14"/>
  <c r="BF58" i="14"/>
  <c r="BF46" i="14"/>
  <c r="BF55" i="14"/>
  <c r="BF56" i="14"/>
  <c r="BF53" i="14"/>
  <c r="BF54" i="14"/>
  <c r="BP62" i="14"/>
  <c r="BG29" i="14"/>
  <c r="BG36" i="14"/>
  <c r="BG27" i="14"/>
  <c r="BG37" i="14"/>
  <c r="BG35" i="14"/>
  <c r="BA30" i="14"/>
  <c r="BA25" i="14"/>
  <c r="BA36" i="14"/>
  <c r="BG32" i="14"/>
  <c r="BG25" i="14"/>
  <c r="BG31" i="14"/>
  <c r="BG24" i="14"/>
  <c r="BG20" i="14"/>
  <c r="BG13" i="14"/>
  <c r="BA13" i="14"/>
  <c r="BA21" i="14"/>
  <c r="BA18" i="14"/>
  <c r="BG38" i="14"/>
  <c r="BA16" i="14"/>
  <c r="BG34" i="14"/>
  <c r="BA39" i="14"/>
  <c r="BA20" i="14"/>
  <c r="BG12" i="14"/>
  <c r="BG18" i="14"/>
  <c r="BG26" i="14"/>
  <c r="BR35" i="14"/>
  <c r="BR14" i="14"/>
  <c r="BR34" i="14"/>
  <c r="BR36" i="14"/>
  <c r="BR21" i="14"/>
  <c r="BR30" i="14"/>
  <c r="BR31" i="14"/>
  <c r="BR17" i="14"/>
  <c r="BR15" i="14"/>
  <c r="BR13" i="14"/>
  <c r="BR22" i="14"/>
  <c r="BR28" i="14"/>
  <c r="BR18" i="14"/>
  <c r="BR39" i="14"/>
  <c r="BR25" i="14"/>
  <c r="BR40" i="14"/>
  <c r="BR44" i="14" s="1"/>
  <c r="BR64" i="14"/>
  <c r="BR20" i="14"/>
  <c r="BR29" i="14"/>
  <c r="BX10" i="14"/>
  <c r="BR26" i="14"/>
  <c r="BR24" i="14"/>
  <c r="BR23" i="14"/>
  <c r="BR19" i="14"/>
  <c r="BR37" i="14"/>
  <c r="BR33" i="14"/>
  <c r="BR32" i="14"/>
  <c r="BR38" i="14"/>
  <c r="BR16" i="14"/>
  <c r="BR12" i="14"/>
  <c r="BR27" i="14"/>
  <c r="BA14" i="14"/>
  <c r="BA17" i="14"/>
  <c r="BG23" i="14"/>
  <c r="BG30" i="14"/>
  <c r="BA19" i="14"/>
  <c r="BA34" i="14"/>
  <c r="AU11" i="14"/>
  <c r="AT31" i="14"/>
  <c r="AT24" i="14"/>
  <c r="AT65" i="14"/>
  <c r="AT70" i="14" s="1"/>
  <c r="AT71" i="14" s="1"/>
  <c r="AT72" i="14" s="1"/>
  <c r="AT45" i="14" s="1"/>
  <c r="AT18" i="14"/>
  <c r="AT23" i="14"/>
  <c r="AT36" i="14"/>
  <c r="AT30" i="14"/>
  <c r="AT29" i="14"/>
  <c r="AT13" i="14"/>
  <c r="AT28" i="14"/>
  <c r="AT19" i="14"/>
  <c r="AT14" i="14"/>
  <c r="AT20" i="14"/>
  <c r="AT12" i="14"/>
  <c r="AT25" i="14"/>
  <c r="AT34" i="14"/>
  <c r="AT26" i="14"/>
  <c r="AT27" i="14"/>
  <c r="AT40" i="14"/>
  <c r="AT44" i="14" s="1"/>
  <c r="AT39" i="14"/>
  <c r="AT35" i="14"/>
  <c r="AT15" i="14"/>
  <c r="AT17" i="14"/>
  <c r="AT33" i="14"/>
  <c r="AT16" i="14"/>
  <c r="AT38" i="14"/>
  <c r="AT32" i="14"/>
  <c r="AT37" i="14"/>
  <c r="AT22" i="14"/>
  <c r="AT21" i="14"/>
  <c r="BA12" i="14"/>
  <c r="BA35" i="14"/>
  <c r="BG22" i="14"/>
  <c r="BG39" i="14"/>
  <c r="BM38" i="14"/>
  <c r="BM12" i="14"/>
  <c r="BM13" i="14"/>
  <c r="BM31" i="14"/>
  <c r="BM19" i="14"/>
  <c r="BM17" i="14"/>
  <c r="BM20" i="14"/>
  <c r="BM18" i="14"/>
  <c r="BM35" i="14"/>
  <c r="BM32" i="14"/>
  <c r="BM28" i="14"/>
  <c r="BM39" i="14"/>
  <c r="BM16" i="14"/>
  <c r="BM15" i="14"/>
  <c r="BM14" i="14"/>
  <c r="BM25" i="14"/>
  <c r="BM36" i="14"/>
  <c r="BM30" i="14"/>
  <c r="BM29" i="14"/>
  <c r="BM21" i="14"/>
  <c r="BM40" i="14"/>
  <c r="BM44" i="14" s="1"/>
  <c r="BM23" i="14"/>
  <c r="BM26" i="14"/>
  <c r="BS10" i="14"/>
  <c r="BM33" i="14"/>
  <c r="BM27" i="14"/>
  <c r="BM37" i="14"/>
  <c r="BM24" i="14"/>
  <c r="BM22" i="14"/>
  <c r="BM34" i="14"/>
  <c r="BM64" i="14"/>
  <c r="BA26" i="14"/>
  <c r="BA27" i="14"/>
  <c r="BA33" i="14"/>
  <c r="BG21" i="14"/>
  <c r="BG40" i="14"/>
  <c r="BG44" i="14" s="1"/>
  <c r="BW16" i="14"/>
  <c r="BW38" i="14"/>
  <c r="BW18" i="14"/>
  <c r="BW31" i="14"/>
  <c r="BW64" i="14"/>
  <c r="BW36" i="14"/>
  <c r="BW29" i="14"/>
  <c r="BW21" i="14"/>
  <c r="BW37" i="14"/>
  <c r="BW34" i="14"/>
  <c r="BW27" i="14"/>
  <c r="BW15" i="14"/>
  <c r="BW22" i="14"/>
  <c r="BW25" i="14"/>
  <c r="BW32" i="14"/>
  <c r="BW13" i="14"/>
  <c r="BW23" i="14"/>
  <c r="BW40" i="14"/>
  <c r="BW44" i="14" s="1"/>
  <c r="BW24" i="14"/>
  <c r="BW33" i="14"/>
  <c r="BW26" i="14"/>
  <c r="BW35" i="14"/>
  <c r="BW39" i="14"/>
  <c r="BW19" i="14"/>
  <c r="BW20" i="14"/>
  <c r="BW28" i="14"/>
  <c r="BW14" i="14"/>
  <c r="BW30" i="14"/>
  <c r="BW12" i="14"/>
  <c r="BW17" i="14"/>
  <c r="BA24" i="14"/>
  <c r="BA29" i="14"/>
  <c r="BA38" i="14"/>
  <c r="BA23" i="14"/>
  <c r="BG17" i="14"/>
  <c r="BG16" i="14"/>
  <c r="BA32" i="14"/>
  <c r="BA22" i="14"/>
  <c r="BA37" i="14"/>
  <c r="BG19" i="14"/>
  <c r="BA28" i="14"/>
  <c r="BA15" i="14"/>
  <c r="BG14" i="14"/>
  <c r="BA40" i="14"/>
  <c r="BA44" i="14" s="1"/>
  <c r="BA31" i="14"/>
  <c r="BG33" i="14"/>
  <c r="BG28" i="14"/>
  <c r="BM47" i="14" l="1"/>
  <c r="BR47" i="14"/>
  <c r="BG47" i="14"/>
  <c r="BW47" i="14"/>
  <c r="BA47" i="14"/>
  <c r="AT47" i="14"/>
  <c r="BA59" i="14"/>
  <c r="BA60" i="14"/>
  <c r="BW60" i="14"/>
  <c r="BW59" i="14"/>
  <c r="AT60" i="14"/>
  <c r="AT59" i="14"/>
  <c r="BG52" i="14"/>
  <c r="BG60" i="14"/>
  <c r="BG59" i="14"/>
  <c r="BM60" i="14"/>
  <c r="BM59" i="14"/>
  <c r="BR60" i="14"/>
  <c r="BR59" i="14"/>
  <c r="BW52" i="14"/>
  <c r="AT52" i="14"/>
  <c r="BA52" i="14"/>
  <c r="BM52" i="14"/>
  <c r="BR52" i="14"/>
  <c r="BV62" i="14"/>
  <c r="BL62" i="14"/>
  <c r="AS62" i="14"/>
  <c r="BF62" i="14"/>
  <c r="BQ62" i="14"/>
  <c r="AZ62" i="14"/>
  <c r="BR43" i="14"/>
  <c r="BR57" i="14"/>
  <c r="BR58" i="14"/>
  <c r="BR46" i="14"/>
  <c r="BR53" i="14"/>
  <c r="BR54" i="14"/>
  <c r="BR56" i="14"/>
  <c r="BR55" i="14"/>
  <c r="BM43" i="14"/>
  <c r="BM57" i="14"/>
  <c r="BM58" i="14"/>
  <c r="BM54" i="14"/>
  <c r="BM46" i="14"/>
  <c r="BM53" i="14"/>
  <c r="BM55" i="14"/>
  <c r="BM56" i="14"/>
  <c r="BG43" i="14"/>
  <c r="BG58" i="14"/>
  <c r="BG57" i="14"/>
  <c r="BG46" i="14"/>
  <c r="BG54" i="14"/>
  <c r="BG55" i="14"/>
  <c r="BG53" i="14"/>
  <c r="BG56" i="14"/>
  <c r="BW43" i="14"/>
  <c r="BW58" i="14"/>
  <c r="BW57" i="14"/>
  <c r="BW56" i="14"/>
  <c r="BW55" i="14"/>
  <c r="BW53" i="14"/>
  <c r="BW54" i="14"/>
  <c r="BW46" i="14"/>
  <c r="BA43" i="14"/>
  <c r="BA57" i="14"/>
  <c r="BA58" i="14"/>
  <c r="BA54" i="14"/>
  <c r="BA53" i="14"/>
  <c r="BA46" i="14"/>
  <c r="BA56" i="14"/>
  <c r="BA55" i="14"/>
  <c r="AT43" i="14"/>
  <c r="AT57" i="14"/>
  <c r="AT58" i="14"/>
  <c r="AT56" i="14"/>
  <c r="AT55" i="14"/>
  <c r="AT53" i="14"/>
  <c r="AT54" i="14"/>
  <c r="AT46" i="14"/>
  <c r="AU38" i="14"/>
  <c r="AU65" i="14"/>
  <c r="AU70" i="14" s="1"/>
  <c r="AU71" i="14" s="1"/>
  <c r="AU72" i="14" s="1"/>
  <c r="AU45" i="14" s="1"/>
  <c r="AU36" i="14"/>
  <c r="AU33" i="14"/>
  <c r="AU20" i="14"/>
  <c r="AU34" i="14"/>
  <c r="AU15" i="14"/>
  <c r="AU26" i="14"/>
  <c r="AU16" i="14"/>
  <c r="AU27" i="14"/>
  <c r="AU19" i="14"/>
  <c r="AU25" i="14"/>
  <c r="AU21" i="14"/>
  <c r="AU35" i="14"/>
  <c r="AU32" i="14"/>
  <c r="AU14" i="14"/>
  <c r="AU22" i="14"/>
  <c r="AU24" i="14"/>
  <c r="AU30" i="14"/>
  <c r="AU17" i="14"/>
  <c r="AU12" i="14"/>
  <c r="AU28" i="14"/>
  <c r="AU40" i="14"/>
  <c r="AU44" i="14" s="1"/>
  <c r="AU23" i="14"/>
  <c r="AU29" i="14"/>
  <c r="AU13" i="14"/>
  <c r="AU37" i="14"/>
  <c r="AU18" i="14"/>
  <c r="AU39" i="14"/>
  <c r="AU31" i="14"/>
  <c r="BS15" i="14"/>
  <c r="BS30" i="14"/>
  <c r="BS25" i="14"/>
  <c r="BS64" i="14"/>
  <c r="BS33" i="14"/>
  <c r="BS31" i="14"/>
  <c r="BS35" i="14"/>
  <c r="BS27" i="14"/>
  <c r="BS14" i="14"/>
  <c r="BS13" i="14"/>
  <c r="BS28" i="14"/>
  <c r="BS18" i="14"/>
  <c r="BS19" i="14"/>
  <c r="BS40" i="14"/>
  <c r="BS44" i="14" s="1"/>
  <c r="BS22" i="14"/>
  <c r="BS34" i="14"/>
  <c r="BS37" i="14"/>
  <c r="BS20" i="14"/>
  <c r="BS36" i="14"/>
  <c r="BS23" i="14"/>
  <c r="BS38" i="14"/>
  <c r="BS24" i="14"/>
  <c r="BS26" i="14"/>
  <c r="BS17" i="14"/>
  <c r="BY10" i="14"/>
  <c r="BS29" i="14"/>
  <c r="BS39" i="14"/>
  <c r="BS12" i="14"/>
  <c r="BS21" i="14"/>
  <c r="BS32" i="14"/>
  <c r="BS16" i="14"/>
  <c r="BX37" i="14"/>
  <c r="BX28" i="14"/>
  <c r="BX15" i="14"/>
  <c r="BX27" i="14"/>
  <c r="BX21" i="14"/>
  <c r="BX39" i="14"/>
  <c r="BX31" i="14"/>
  <c r="BX24" i="14"/>
  <c r="BX34" i="14"/>
  <c r="BX32" i="14"/>
  <c r="BX16" i="14"/>
  <c r="BX40" i="14"/>
  <c r="BX44" i="14" s="1"/>
  <c r="BX13" i="14"/>
  <c r="BX33" i="14"/>
  <c r="BX30" i="14"/>
  <c r="BX35" i="14"/>
  <c r="BX19" i="14"/>
  <c r="BX64" i="14"/>
  <c r="BX23" i="14"/>
  <c r="BX22" i="14"/>
  <c r="BX20" i="14"/>
  <c r="BX14" i="14"/>
  <c r="BX38" i="14"/>
  <c r="BX25" i="14"/>
  <c r="BX29" i="14"/>
  <c r="BX26" i="14"/>
  <c r="BX12" i="14"/>
  <c r="BX17" i="14"/>
  <c r="BX18" i="14"/>
  <c r="BX36" i="14"/>
  <c r="BX47" i="14" l="1"/>
  <c r="BS47" i="14"/>
  <c r="AU47" i="14"/>
  <c r="BX59" i="14"/>
  <c r="BX60" i="14"/>
  <c r="BS59" i="14"/>
  <c r="BS60" i="14"/>
  <c r="AU60" i="14"/>
  <c r="AU59" i="14"/>
  <c r="BX52" i="14"/>
  <c r="BS52" i="14"/>
  <c r="AU52" i="14"/>
  <c r="BG62" i="14"/>
  <c r="BR62" i="14"/>
  <c r="BA62" i="14"/>
  <c r="BM62" i="14"/>
  <c r="AT62" i="14"/>
  <c r="BW62" i="14"/>
  <c r="BS43" i="14"/>
  <c r="BS58" i="14"/>
  <c r="BS57" i="14"/>
  <c r="BS46" i="14"/>
  <c r="BS53" i="14"/>
  <c r="BS55" i="14"/>
  <c r="BS54" i="14"/>
  <c r="BS56" i="14"/>
  <c r="AU43" i="14"/>
  <c r="AU57" i="14"/>
  <c r="AU58" i="14"/>
  <c r="AU53" i="14"/>
  <c r="AU54" i="14"/>
  <c r="AU56" i="14"/>
  <c r="AU55" i="14"/>
  <c r="AU46" i="14"/>
  <c r="BX43" i="14"/>
  <c r="BX57" i="14"/>
  <c r="BX58" i="14"/>
  <c r="BX46" i="14"/>
  <c r="BX54" i="14"/>
  <c r="BX56" i="14"/>
  <c r="BX53" i="14"/>
  <c r="BX55" i="14"/>
  <c r="BY37" i="14"/>
  <c r="BY23" i="14"/>
  <c r="BY34" i="14"/>
  <c r="BY38" i="14"/>
  <c r="BY28" i="14"/>
  <c r="BY32" i="14"/>
  <c r="BY31" i="14"/>
  <c r="BY12" i="14"/>
  <c r="BY20" i="14"/>
  <c r="BY24" i="14"/>
  <c r="BY26" i="14"/>
  <c r="BY21" i="14"/>
  <c r="BY40" i="14"/>
  <c r="BY44" i="14" s="1"/>
  <c r="BY14" i="14"/>
  <c r="BY35" i="14"/>
  <c r="BY17" i="14"/>
  <c r="BY25" i="14"/>
  <c r="BY16" i="14"/>
  <c r="BY27" i="14"/>
  <c r="BY33" i="14"/>
  <c r="BY15" i="14"/>
  <c r="BY39" i="14"/>
  <c r="BY29" i="14"/>
  <c r="BY36" i="14"/>
  <c r="BY64" i="14"/>
  <c r="BY18" i="14"/>
  <c r="BY19" i="14"/>
  <c r="BY22" i="14"/>
  <c r="BY30" i="14"/>
  <c r="BY13" i="14"/>
  <c r="BY47" i="14" l="1"/>
  <c r="BY60" i="14"/>
  <c r="BY59" i="14"/>
  <c r="BY52" i="14"/>
  <c r="BX62" i="14"/>
  <c r="BS62" i="14"/>
  <c r="AU62" i="14"/>
  <c r="BY43" i="14"/>
  <c r="BY57" i="14"/>
  <c r="BY58" i="14"/>
  <c r="BY54" i="14"/>
  <c r="BY53" i="14"/>
  <c r="BY46" i="14"/>
  <c r="BY56" i="14"/>
  <c r="BY55" i="14"/>
  <c r="BY62" i="14" l="1"/>
  <c r="AP63" i="14" s="1"/>
  <c r="AT63" i="14" l="1"/>
  <c r="BV63" i="14"/>
  <c r="BA63" i="14"/>
  <c r="BS63" i="14"/>
  <c r="BB63" i="14"/>
  <c r="BQ63" i="14"/>
  <c r="BH63" i="14"/>
  <c r="AQ63" i="14"/>
  <c r="AS63" i="14"/>
  <c r="AZ63" i="14"/>
  <c r="AX63" i="14"/>
  <c r="BD63" i="14"/>
  <c r="BC63" i="14"/>
  <c r="BY63" i="14"/>
  <c r="AO63" i="14"/>
  <c r="BN63" i="14"/>
  <c r="AR63" i="14"/>
  <c r="BL63" i="14"/>
  <c r="BU63" i="14"/>
  <c r="BM63" i="14"/>
  <c r="BT63" i="14"/>
  <c r="BF63" i="14"/>
  <c r="BR63" i="14"/>
  <c r="BP63" i="14"/>
  <c r="AV63" i="14"/>
  <c r="BX63" i="14"/>
  <c r="BE63" i="14"/>
  <c r="AY63" i="14"/>
  <c r="BO63" i="14"/>
  <c r="BJ63" i="14"/>
  <c r="BG63" i="14"/>
  <c r="AU63" i="14"/>
  <c r="BW63" i="14"/>
  <c r="BK63" i="14"/>
  <c r="AW63" i="14"/>
  <c r="BI63" i="14"/>
  <c r="AO68" i="14" l="1"/>
  <c r="AO67" i="14"/>
  <c r="AP68" i="14"/>
  <c r="AQ68" i="14"/>
  <c r="AP67" i="14"/>
  <c r="AQ67" i="14"/>
  <c r="AB14" i="11" l="1"/>
  <c r="B23" i="13" s="1"/>
  <c r="B19" i="21" s="1"/>
  <c r="AB28" i="11"/>
  <c r="B37" i="13" s="1"/>
  <c r="B33" i="21" s="1"/>
  <c r="AB10" i="11"/>
  <c r="B19" i="13" s="1"/>
  <c r="B15" i="21" s="1"/>
  <c r="AB13" i="11"/>
  <c r="B22" i="13" s="1"/>
  <c r="B18" i="21" s="1"/>
  <c r="AB27" i="11"/>
  <c r="B36" i="13" s="1"/>
  <c r="B32" i="21" s="1"/>
  <c r="AB3" i="11"/>
  <c r="B12" i="13" s="1"/>
  <c r="B8" i="21" s="1"/>
  <c r="AB4" i="11"/>
  <c r="B13" i="13" s="1"/>
  <c r="B9" i="21" s="1"/>
  <c r="AB9" i="11"/>
  <c r="B18" i="13" s="1"/>
  <c r="B14" i="21" s="1"/>
  <c r="AB25" i="11"/>
  <c r="B34" i="13" s="1"/>
  <c r="B30" i="21" s="1"/>
  <c r="AB23" i="11"/>
  <c r="B32" i="13" s="1"/>
  <c r="B28" i="21" s="1"/>
  <c r="AB16" i="11"/>
  <c r="B25" i="13" s="1"/>
  <c r="B21" i="21" s="1"/>
  <c r="AB24" i="11"/>
  <c r="B33" i="13" s="1"/>
  <c r="B29" i="21" s="1"/>
  <c r="AB21" i="11"/>
  <c r="B30" i="13" s="1"/>
  <c r="B26" i="21" s="1"/>
  <c r="AB11" i="11"/>
  <c r="B20" i="13" s="1"/>
  <c r="B16" i="21" s="1"/>
  <c r="AB12" i="11"/>
  <c r="B21" i="13" s="1"/>
  <c r="B17" i="21" s="1"/>
  <c r="AB17" i="11"/>
  <c r="B26" i="13" s="1"/>
  <c r="B22" i="21" s="1"/>
  <c r="AB15" i="11"/>
  <c r="B24" i="13" s="1"/>
  <c r="B20" i="21" s="1"/>
  <c r="AB6" i="11"/>
  <c r="B15" i="13" s="1"/>
  <c r="B11" i="21" s="1"/>
  <c r="AB5" i="11"/>
  <c r="F58" i="35" s="1"/>
  <c r="G58" i="35" s="1"/>
  <c r="F97" i="18"/>
  <c r="F67" i="34"/>
  <c r="G67" i="34" s="1"/>
  <c r="F97" i="35"/>
  <c r="AB8" i="11"/>
  <c r="AB19" i="11"/>
  <c r="AB18" i="11"/>
  <c r="AB29" i="11"/>
  <c r="AB22" i="11"/>
  <c r="AB30" i="11"/>
  <c r="AB2" i="11"/>
  <c r="AB20" i="11"/>
  <c r="AB26" i="11"/>
  <c r="AB7" i="11"/>
  <c r="F67" i="18"/>
  <c r="G67" i="18" s="1"/>
  <c r="I67" i="18" s="1"/>
  <c r="F111" i="35"/>
  <c r="F81" i="34"/>
  <c r="G81" i="34" s="1"/>
  <c r="F111" i="18"/>
  <c r="F111" i="34"/>
  <c r="F81" i="18"/>
  <c r="G81" i="18" s="1"/>
  <c r="I81" i="18" s="1"/>
  <c r="F67" i="35"/>
  <c r="G67" i="35" s="1"/>
  <c r="H67" i="35" s="1"/>
  <c r="F97" i="34"/>
  <c r="F81" i="35" l="1"/>
  <c r="G81" i="35" s="1"/>
  <c r="Y81" i="35" s="1"/>
  <c r="V81" i="35" s="1"/>
  <c r="F56" i="18"/>
  <c r="G56" i="18" s="1"/>
  <c r="I56" i="18" s="1"/>
  <c r="F92" i="35"/>
  <c r="F62" i="35"/>
  <c r="G62" i="35" s="1"/>
  <c r="I62" i="35" s="1"/>
  <c r="F63" i="34"/>
  <c r="G63" i="34" s="1"/>
  <c r="I63" i="34" s="1"/>
  <c r="F93" i="34"/>
  <c r="F92" i="34"/>
  <c r="F57" i="35"/>
  <c r="G57" i="35" s="1"/>
  <c r="K57" i="35" s="1"/>
  <c r="K87" i="35" s="1"/>
  <c r="O13" i="13" s="1"/>
  <c r="O9" i="21" s="1"/>
  <c r="F66" i="18"/>
  <c r="G66" i="18" s="1"/>
  <c r="I66" i="18" s="1"/>
  <c r="F96" i="18"/>
  <c r="F66" i="35"/>
  <c r="G66" i="35" s="1"/>
  <c r="K66" i="35" s="1"/>
  <c r="K96" i="35" s="1"/>
  <c r="O22" i="13" s="1"/>
  <c r="O18" i="21" s="1"/>
  <c r="F96" i="35"/>
  <c r="F96" i="34"/>
  <c r="F66" i="34"/>
  <c r="G66" i="34" s="1"/>
  <c r="I66" i="34" s="1"/>
  <c r="F86" i="18"/>
  <c r="F57" i="18"/>
  <c r="G57" i="18" s="1"/>
  <c r="H57" i="18" s="1"/>
  <c r="F57" i="34"/>
  <c r="G57" i="34" s="1"/>
  <c r="H57" i="34" s="1"/>
  <c r="F86" i="34"/>
  <c r="F87" i="35"/>
  <c r="F87" i="34"/>
  <c r="F62" i="18"/>
  <c r="G62" i="18" s="1"/>
  <c r="H62" i="18" s="1"/>
  <c r="Y62" i="18" s="1"/>
  <c r="V62" i="18" s="1"/>
  <c r="Z62" i="18" s="1"/>
  <c r="F86" i="35"/>
  <c r="F56" i="34"/>
  <c r="G56" i="34" s="1"/>
  <c r="I56" i="34" s="1"/>
  <c r="F80" i="35"/>
  <c r="G80" i="35" s="1"/>
  <c r="K80" i="35" s="1"/>
  <c r="K110" i="35" s="1"/>
  <c r="O36" i="13" s="1"/>
  <c r="O32" i="21" s="1"/>
  <c r="F56" i="35"/>
  <c r="G56" i="35" s="1"/>
  <c r="I56" i="35" s="1"/>
  <c r="F87" i="18"/>
  <c r="F63" i="18"/>
  <c r="G63" i="18" s="1"/>
  <c r="I63" i="18" s="1"/>
  <c r="F93" i="18"/>
  <c r="F63" i="35"/>
  <c r="G63" i="35" s="1"/>
  <c r="Y63" i="35" s="1"/>
  <c r="V63" i="35" s="1"/>
  <c r="Z63" i="35" s="1"/>
  <c r="F93" i="35"/>
  <c r="F80" i="34"/>
  <c r="G80" i="34" s="1"/>
  <c r="I80" i="34" s="1"/>
  <c r="F62" i="34"/>
  <c r="G62" i="34" s="1"/>
  <c r="I62" i="34" s="1"/>
  <c r="F92" i="18"/>
  <c r="F78" i="35"/>
  <c r="G78" i="35" s="1"/>
  <c r="Y78" i="35" s="1"/>
  <c r="V78" i="35" s="1"/>
  <c r="V108" i="35" s="1"/>
  <c r="F108" i="18"/>
  <c r="F108" i="35"/>
  <c r="F78" i="34"/>
  <c r="G78" i="34" s="1"/>
  <c r="I78" i="34" s="1"/>
  <c r="F78" i="18"/>
  <c r="G78" i="18" s="1"/>
  <c r="H78" i="18" s="1"/>
  <c r="Y78" i="18" s="1"/>
  <c r="V78" i="18" s="1"/>
  <c r="Z78" i="18" s="1"/>
  <c r="F69" i="34"/>
  <c r="G69" i="34" s="1"/>
  <c r="I69" i="34" s="1"/>
  <c r="F110" i="35"/>
  <c r="F110" i="34"/>
  <c r="F110" i="18"/>
  <c r="F80" i="18"/>
  <c r="G80" i="18" s="1"/>
  <c r="H80" i="18" s="1"/>
  <c r="Y80" i="18" s="1"/>
  <c r="V80" i="18" s="1"/>
  <c r="Z80" i="18" s="1"/>
  <c r="F99" i="35"/>
  <c r="F69" i="18"/>
  <c r="G69" i="18" s="1"/>
  <c r="H69" i="18" s="1"/>
  <c r="Y69" i="18" s="1"/>
  <c r="V69" i="18" s="1"/>
  <c r="V99" i="18" s="1"/>
  <c r="F76" i="35"/>
  <c r="G76" i="35" s="1"/>
  <c r="H76" i="35" s="1"/>
  <c r="F76" i="18"/>
  <c r="G76" i="18" s="1"/>
  <c r="I76" i="18" s="1"/>
  <c r="F76" i="34"/>
  <c r="G76" i="34" s="1"/>
  <c r="F106" i="34"/>
  <c r="F106" i="35"/>
  <c r="F106" i="18"/>
  <c r="F108" i="34"/>
  <c r="F65" i="34"/>
  <c r="G65" i="34" s="1"/>
  <c r="F64" i="18"/>
  <c r="G64" i="18" s="1"/>
  <c r="I64" i="18" s="1"/>
  <c r="F99" i="18"/>
  <c r="F64" i="35"/>
  <c r="G64" i="35" s="1"/>
  <c r="H64" i="35" s="1"/>
  <c r="F94" i="18"/>
  <c r="F94" i="34"/>
  <c r="F94" i="35"/>
  <c r="F64" i="34"/>
  <c r="G64" i="34" s="1"/>
  <c r="H64" i="34" s="1"/>
  <c r="F69" i="35"/>
  <c r="G69" i="35" s="1"/>
  <c r="K69" i="35" s="1"/>
  <c r="K99" i="35" s="1"/>
  <c r="O25" i="13" s="1"/>
  <c r="O21" i="21" s="1"/>
  <c r="F99" i="34"/>
  <c r="F98" i="34"/>
  <c r="F104" i="18"/>
  <c r="F74" i="18"/>
  <c r="G74" i="18" s="1"/>
  <c r="H74" i="18" s="1"/>
  <c r="Y74" i="18" s="1"/>
  <c r="V74" i="18" s="1"/>
  <c r="Z74" i="18" s="1"/>
  <c r="F104" i="34"/>
  <c r="F70" i="35"/>
  <c r="G70" i="35" s="1"/>
  <c r="H70" i="35" s="1"/>
  <c r="F95" i="35"/>
  <c r="F89" i="18"/>
  <c r="F59" i="35"/>
  <c r="G59" i="35" s="1"/>
  <c r="Y59" i="35" s="1"/>
  <c r="V59" i="35" s="1"/>
  <c r="Z59" i="35" s="1"/>
  <c r="F100" i="18"/>
  <c r="F107" i="18"/>
  <c r="F65" i="35"/>
  <c r="G65" i="35" s="1"/>
  <c r="H65" i="35" s="1"/>
  <c r="F77" i="35"/>
  <c r="G77" i="35" s="1"/>
  <c r="M77" i="35" s="1"/>
  <c r="M107" i="35" s="1"/>
  <c r="M33" i="13" s="1"/>
  <c r="M29" i="21" s="1"/>
  <c r="F70" i="34"/>
  <c r="G70" i="34" s="1"/>
  <c r="H70" i="34" s="1"/>
  <c r="F59" i="18"/>
  <c r="G59" i="18" s="1"/>
  <c r="H59" i="18" s="1"/>
  <c r="F100" i="34"/>
  <c r="F104" i="35"/>
  <c r="F74" i="34"/>
  <c r="G74" i="34" s="1"/>
  <c r="F89" i="35"/>
  <c r="F107" i="35"/>
  <c r="F107" i="34"/>
  <c r="F59" i="34"/>
  <c r="G59" i="34" s="1"/>
  <c r="I59" i="34" s="1"/>
  <c r="F100" i="35"/>
  <c r="F95" i="34"/>
  <c r="F95" i="18"/>
  <c r="F70" i="18"/>
  <c r="G70" i="18" s="1"/>
  <c r="I70" i="18" s="1"/>
  <c r="F74" i="35"/>
  <c r="G74" i="35" s="1"/>
  <c r="F98" i="35"/>
  <c r="F68" i="34"/>
  <c r="G68" i="34" s="1"/>
  <c r="F68" i="35"/>
  <c r="G68" i="35" s="1"/>
  <c r="M68" i="35" s="1"/>
  <c r="P68" i="35" s="1"/>
  <c r="F65" i="18"/>
  <c r="G65" i="18" s="1"/>
  <c r="H65" i="18" s="1"/>
  <c r="Y65" i="18" s="1"/>
  <c r="V65" i="18" s="1"/>
  <c r="V95" i="18" s="1"/>
  <c r="F68" i="18"/>
  <c r="G68" i="18" s="1"/>
  <c r="I68" i="18" s="1"/>
  <c r="F98" i="18"/>
  <c r="F77" i="18"/>
  <c r="G77" i="18" s="1"/>
  <c r="H77" i="18" s="1"/>
  <c r="Y77" i="18" s="1"/>
  <c r="V77" i="18" s="1"/>
  <c r="V107" i="18" s="1"/>
  <c r="F77" i="34"/>
  <c r="G77" i="34" s="1"/>
  <c r="F89" i="34"/>
  <c r="F88" i="34"/>
  <c r="H67" i="18"/>
  <c r="Y67" i="18" s="1"/>
  <c r="M81" i="35"/>
  <c r="P81" i="35" s="1"/>
  <c r="O58" i="35"/>
  <c r="O88" i="35" s="1"/>
  <c r="W58" i="35"/>
  <c r="W88" i="35" s="1"/>
  <c r="I58" i="35"/>
  <c r="L58" i="35"/>
  <c r="L88" i="35" s="1"/>
  <c r="Y58" i="35"/>
  <c r="V58" i="35" s="1"/>
  <c r="V88" i="35" s="1"/>
  <c r="M58" i="35"/>
  <c r="S58" i="35" s="1"/>
  <c r="S88" i="35" s="1"/>
  <c r="K58" i="35"/>
  <c r="K88" i="35" s="1"/>
  <c r="H58" i="35"/>
  <c r="H67" i="34"/>
  <c r="Y67" i="34" s="1"/>
  <c r="V67" i="34" s="1"/>
  <c r="W67" i="35"/>
  <c r="W97" i="35" s="1"/>
  <c r="F88" i="35"/>
  <c r="I67" i="34"/>
  <c r="F88" i="18"/>
  <c r="I67" i="35"/>
  <c r="H81" i="18"/>
  <c r="Y81" i="18" s="1"/>
  <c r="V81" i="18" s="1"/>
  <c r="Z81" i="18" s="1"/>
  <c r="AB81" i="18" s="1"/>
  <c r="AD81" i="18" s="1"/>
  <c r="O67" i="35"/>
  <c r="O97" i="35" s="1"/>
  <c r="M67" i="35"/>
  <c r="P67" i="35" s="1"/>
  <c r="K67" i="35"/>
  <c r="K97" i="35" s="1"/>
  <c r="O23" i="13" s="1"/>
  <c r="O19" i="21" s="1"/>
  <c r="B14" i="13"/>
  <c r="B10" i="21" s="1"/>
  <c r="F58" i="34"/>
  <c r="G58" i="34" s="1"/>
  <c r="F58" i="18"/>
  <c r="G58" i="18" s="1"/>
  <c r="L67" i="35"/>
  <c r="AG67" i="35" s="1"/>
  <c r="AH67" i="35" s="1"/>
  <c r="B16" i="13"/>
  <c r="B12" i="21" s="1"/>
  <c r="F90" i="34"/>
  <c r="F60" i="34"/>
  <c r="G60" i="34" s="1"/>
  <c r="F60" i="35"/>
  <c r="G60" i="35" s="1"/>
  <c r="F60" i="18"/>
  <c r="G60" i="18" s="1"/>
  <c r="F90" i="35"/>
  <c r="F90" i="18"/>
  <c r="B11" i="13"/>
  <c r="B7" i="21" s="1"/>
  <c r="F85" i="18"/>
  <c r="F55" i="18"/>
  <c r="G55" i="18" s="1"/>
  <c r="V55" i="18" s="1"/>
  <c r="F85" i="35"/>
  <c r="F55" i="34"/>
  <c r="G55" i="34" s="1"/>
  <c r="F85" i="34"/>
  <c r="F55" i="35"/>
  <c r="G55" i="35" s="1"/>
  <c r="B39" i="13"/>
  <c r="B35" i="21" s="1"/>
  <c r="F113" i="34"/>
  <c r="F83" i="18"/>
  <c r="G83" i="18" s="1"/>
  <c r="F83" i="35"/>
  <c r="G83" i="35" s="1"/>
  <c r="F113" i="35"/>
  <c r="F83" i="34"/>
  <c r="G83" i="34" s="1"/>
  <c r="F113" i="18"/>
  <c r="B29" i="13"/>
  <c r="B25" i="21" s="1"/>
  <c r="F103" i="34"/>
  <c r="F73" i="34"/>
  <c r="G73" i="34" s="1"/>
  <c r="F73" i="18"/>
  <c r="G73" i="18" s="1"/>
  <c r="F103" i="18"/>
  <c r="F103" i="35"/>
  <c r="F73" i="35"/>
  <c r="G73" i="35" s="1"/>
  <c r="B31" i="13"/>
  <c r="B27" i="21" s="1"/>
  <c r="F105" i="35"/>
  <c r="F105" i="34"/>
  <c r="F105" i="18"/>
  <c r="F75" i="34"/>
  <c r="G75" i="34" s="1"/>
  <c r="F75" i="18"/>
  <c r="G75" i="18" s="1"/>
  <c r="F75" i="35"/>
  <c r="G75" i="35" s="1"/>
  <c r="B38" i="13"/>
  <c r="B34" i="21" s="1"/>
  <c r="F112" i="34"/>
  <c r="F82" i="34"/>
  <c r="G82" i="34" s="1"/>
  <c r="F82" i="35"/>
  <c r="G82" i="35" s="1"/>
  <c r="F112" i="35"/>
  <c r="F82" i="18"/>
  <c r="G82" i="18" s="1"/>
  <c r="F112" i="18"/>
  <c r="B27" i="13"/>
  <c r="B23" i="21" s="1"/>
  <c r="F71" i="34"/>
  <c r="G71" i="34" s="1"/>
  <c r="F101" i="34"/>
  <c r="F101" i="35"/>
  <c r="F101" i="18"/>
  <c r="F71" i="18"/>
  <c r="G71" i="18" s="1"/>
  <c r="F71" i="35"/>
  <c r="G71" i="35" s="1"/>
  <c r="B35" i="13"/>
  <c r="B31" i="21" s="1"/>
  <c r="F109" i="18"/>
  <c r="F79" i="34"/>
  <c r="G79" i="34" s="1"/>
  <c r="F79" i="35"/>
  <c r="G79" i="35" s="1"/>
  <c r="F79" i="18"/>
  <c r="G79" i="18" s="1"/>
  <c r="F109" i="35"/>
  <c r="F109" i="34"/>
  <c r="Y67" i="35"/>
  <c r="V67" i="35" s="1"/>
  <c r="AA67" i="35" s="1"/>
  <c r="B28" i="13"/>
  <c r="B24" i="21" s="1"/>
  <c r="F102" i="34"/>
  <c r="F72" i="34"/>
  <c r="G72" i="34" s="1"/>
  <c r="F102" i="18"/>
  <c r="F72" i="18"/>
  <c r="G72" i="18" s="1"/>
  <c r="F102" i="35"/>
  <c r="F72" i="35"/>
  <c r="G72" i="35" s="1"/>
  <c r="B17" i="13"/>
  <c r="B13" i="21" s="1"/>
  <c r="F61" i="18"/>
  <c r="G61" i="18" s="1"/>
  <c r="F91" i="35"/>
  <c r="F91" i="34"/>
  <c r="F61" i="35"/>
  <c r="G61" i="35" s="1"/>
  <c r="F91" i="18"/>
  <c r="F61" i="34"/>
  <c r="G61" i="34" s="1"/>
  <c r="K81" i="35"/>
  <c r="K111" i="35" s="1"/>
  <c r="O37" i="13" s="1"/>
  <c r="O33" i="21" s="1"/>
  <c r="I81" i="35"/>
  <c r="H81" i="35"/>
  <c r="AA81" i="35" s="1"/>
  <c r="H80" i="34"/>
  <c r="H62" i="35"/>
  <c r="M62" i="35"/>
  <c r="P62" i="35" s="1"/>
  <c r="W62" i="35"/>
  <c r="W92" i="35" s="1"/>
  <c r="L81" i="35"/>
  <c r="L111" i="35" s="1"/>
  <c r="P37" i="13" s="1"/>
  <c r="P33" i="21" s="1"/>
  <c r="O81" i="35"/>
  <c r="O111" i="35" s="1"/>
  <c r="W81" i="35"/>
  <c r="W111" i="35" s="1"/>
  <c r="H56" i="18"/>
  <c r="Y56" i="18" s="1"/>
  <c r="V56" i="18" s="1"/>
  <c r="V86" i="18" s="1"/>
  <c r="O62" i="35"/>
  <c r="O92" i="35" s="1"/>
  <c r="Y62" i="35"/>
  <c r="V62" i="35" s="1"/>
  <c r="V92" i="35" s="1"/>
  <c r="H81" i="34"/>
  <c r="Y81" i="34" s="1"/>
  <c r="W81" i="34" s="1"/>
  <c r="W111" i="34" s="1"/>
  <c r="I81" i="34"/>
  <c r="V81" i="34"/>
  <c r="V111" i="34" s="1"/>
  <c r="V111" i="35"/>
  <c r="Z81" i="35"/>
  <c r="H63" i="34" l="1"/>
  <c r="Y63" i="34" s="1"/>
  <c r="V63" i="34" s="1"/>
  <c r="K62" i="35"/>
  <c r="K92" i="35" s="1"/>
  <c r="O18" i="13" s="1"/>
  <c r="O14" i="21" s="1"/>
  <c r="L62" i="35"/>
  <c r="L92" i="35" s="1"/>
  <c r="P18" i="13" s="1"/>
  <c r="P14" i="21" s="1"/>
  <c r="I57" i="35"/>
  <c r="L57" i="35"/>
  <c r="AG57" i="35" s="1"/>
  <c r="AH57" i="35" s="1"/>
  <c r="M57" i="35"/>
  <c r="P57" i="35" s="1"/>
  <c r="P87" i="35" s="1"/>
  <c r="Y57" i="35"/>
  <c r="V57" i="35" s="1"/>
  <c r="Z57" i="35" s="1"/>
  <c r="H56" i="34"/>
  <c r="Y56" i="34" s="1"/>
  <c r="V56" i="34" s="1"/>
  <c r="V86" i="34" s="1"/>
  <c r="W57" i="35"/>
  <c r="W87" i="35" s="1"/>
  <c r="O57" i="35"/>
  <c r="O87" i="35" s="1"/>
  <c r="Y80" i="35"/>
  <c r="V80" i="35" s="1"/>
  <c r="Z80" i="35" s="1"/>
  <c r="O80" i="35"/>
  <c r="O110" i="35" s="1"/>
  <c r="L66" i="35"/>
  <c r="L96" i="35" s="1"/>
  <c r="P22" i="13" s="1"/>
  <c r="P18" i="21" s="1"/>
  <c r="W66" i="35"/>
  <c r="W96" i="35" s="1"/>
  <c r="H66" i="35"/>
  <c r="I66" i="35"/>
  <c r="V93" i="35"/>
  <c r="H57" i="35"/>
  <c r="Y66" i="35"/>
  <c r="V66" i="35" s="1"/>
  <c r="V96" i="35" s="1"/>
  <c r="Z69" i="18"/>
  <c r="I57" i="18"/>
  <c r="Y57" i="18"/>
  <c r="W80" i="35"/>
  <c r="W110" i="35" s="1"/>
  <c r="M63" i="35"/>
  <c r="S63" i="35" s="1"/>
  <c r="S93" i="35" s="1"/>
  <c r="I80" i="35"/>
  <c r="AB80" i="35" s="1"/>
  <c r="W63" i="35"/>
  <c r="W93" i="35" s="1"/>
  <c r="M66" i="35"/>
  <c r="S66" i="35" s="1"/>
  <c r="S96" i="35" s="1"/>
  <c r="H66" i="18"/>
  <c r="Y66" i="18" s="1"/>
  <c r="W66" i="18" s="1"/>
  <c r="W96" i="18" s="1"/>
  <c r="H66" i="34"/>
  <c r="Y66" i="34" s="1"/>
  <c r="W66" i="34" s="1"/>
  <c r="W96" i="34" s="1"/>
  <c r="L63" i="35"/>
  <c r="L93" i="35" s="1"/>
  <c r="P19" i="13" s="1"/>
  <c r="P15" i="21" s="1"/>
  <c r="O66" i="35"/>
  <c r="O96" i="35" s="1"/>
  <c r="AA69" i="18"/>
  <c r="K69" i="18" s="1"/>
  <c r="K99" i="18" s="1"/>
  <c r="E25" i="13" s="1"/>
  <c r="E21" i="21" s="1"/>
  <c r="I59" i="35"/>
  <c r="AB59" i="35" s="1"/>
  <c r="AE59" i="35" s="1"/>
  <c r="W69" i="18"/>
  <c r="W99" i="18" s="1"/>
  <c r="V110" i="18"/>
  <c r="I80" i="18"/>
  <c r="W80" i="18"/>
  <c r="W110" i="18" s="1"/>
  <c r="I57" i="34"/>
  <c r="AA62" i="18"/>
  <c r="K62" i="18" s="1"/>
  <c r="K92" i="18" s="1"/>
  <c r="E18" i="13" s="1"/>
  <c r="E14" i="21" s="1"/>
  <c r="Z78" i="35"/>
  <c r="W62" i="18"/>
  <c r="W92" i="18" s="1"/>
  <c r="O69" i="35"/>
  <c r="O99" i="35" s="1"/>
  <c r="I69" i="35"/>
  <c r="I62" i="18"/>
  <c r="AB62" i="18" s="1"/>
  <c r="V92" i="18"/>
  <c r="H69" i="35"/>
  <c r="W69" i="35"/>
  <c r="W99" i="35" s="1"/>
  <c r="I63" i="35"/>
  <c r="AB63" i="35" s="1"/>
  <c r="M69" i="35"/>
  <c r="P69" i="35" s="1"/>
  <c r="U69" i="35" s="1"/>
  <c r="U99" i="35" s="1"/>
  <c r="Y69" i="35"/>
  <c r="V69" i="35" s="1"/>
  <c r="V99" i="35" s="1"/>
  <c r="H76" i="18"/>
  <c r="Y76" i="18" s="1"/>
  <c r="I78" i="35"/>
  <c r="L69" i="35"/>
  <c r="L99" i="35" s="1"/>
  <c r="P25" i="13" s="1"/>
  <c r="P21" i="21" s="1"/>
  <c r="I64" i="34"/>
  <c r="O63" i="35"/>
  <c r="O93" i="35" s="1"/>
  <c r="S77" i="35"/>
  <c r="S107" i="35" s="1"/>
  <c r="K63" i="35"/>
  <c r="K93" i="35" s="1"/>
  <c r="O19" i="13" s="1"/>
  <c r="O15" i="21" s="1"/>
  <c r="H63" i="35"/>
  <c r="AA63" i="35" s="1"/>
  <c r="K56" i="35"/>
  <c r="K86" i="35" s="1"/>
  <c r="O12" i="13" s="1"/>
  <c r="O8" i="21" s="1"/>
  <c r="O56" i="35"/>
  <c r="O86" i="35" s="1"/>
  <c r="M56" i="35"/>
  <c r="P56" i="35" s="1"/>
  <c r="P86" i="35" s="1"/>
  <c r="L56" i="35"/>
  <c r="AG56" i="35" s="1"/>
  <c r="AH56" i="35" s="1"/>
  <c r="Y80" i="34"/>
  <c r="W56" i="35"/>
  <c r="W86" i="35" s="1"/>
  <c r="L80" i="35"/>
  <c r="L110" i="35" s="1"/>
  <c r="P36" i="13" s="1"/>
  <c r="P32" i="21" s="1"/>
  <c r="H80" i="35"/>
  <c r="M80" i="35"/>
  <c r="P80" i="35" s="1"/>
  <c r="P110" i="35" s="1"/>
  <c r="AA78" i="18"/>
  <c r="K78" i="18" s="1"/>
  <c r="K108" i="18" s="1"/>
  <c r="E34" i="13" s="1"/>
  <c r="E30" i="21" s="1"/>
  <c r="V63" i="18"/>
  <c r="Z63" i="18" s="1"/>
  <c r="AB63" i="18" s="1"/>
  <c r="W78" i="18"/>
  <c r="W108" i="18" s="1"/>
  <c r="H63" i="18"/>
  <c r="Y63" i="18" s="1"/>
  <c r="W63" i="18" s="1"/>
  <c r="W93" i="18" s="1"/>
  <c r="H56" i="35"/>
  <c r="Y56" i="35"/>
  <c r="V56" i="35" s="1"/>
  <c r="V86" i="35" s="1"/>
  <c r="K65" i="35"/>
  <c r="K95" i="35" s="1"/>
  <c r="O21" i="13" s="1"/>
  <c r="O17" i="21" s="1"/>
  <c r="I69" i="18"/>
  <c r="H62" i="34"/>
  <c r="Y62" i="34" s="1"/>
  <c r="V62" i="34" s="1"/>
  <c r="V92" i="34" s="1"/>
  <c r="V108" i="18"/>
  <c r="W78" i="35"/>
  <c r="W108" i="35" s="1"/>
  <c r="M78" i="35"/>
  <c r="S78" i="35" s="1"/>
  <c r="S108" i="35" s="1"/>
  <c r="K78" i="35"/>
  <c r="K108" i="35" s="1"/>
  <c r="O34" i="13" s="1"/>
  <c r="O30" i="21" s="1"/>
  <c r="L78" i="35"/>
  <c r="L108" i="35" s="1"/>
  <c r="P34" i="13" s="1"/>
  <c r="P30" i="21" s="1"/>
  <c r="O78" i="35"/>
  <c r="O108" i="35" s="1"/>
  <c r="I78" i="18"/>
  <c r="O78" i="18" s="1"/>
  <c r="O108" i="18" s="1"/>
  <c r="H78" i="35"/>
  <c r="AA78" i="35" s="1"/>
  <c r="AA80" i="18"/>
  <c r="K80" i="18" s="1"/>
  <c r="K110" i="18" s="1"/>
  <c r="E36" i="13" s="1"/>
  <c r="E32" i="21" s="1"/>
  <c r="O68" i="35"/>
  <c r="O98" i="35" s="1"/>
  <c r="W59" i="35"/>
  <c r="W89" i="35" s="1"/>
  <c r="V89" i="35"/>
  <c r="O59" i="35"/>
  <c r="O89" i="35" s="1"/>
  <c r="H78" i="34"/>
  <c r="Y78" i="34" s="1"/>
  <c r="V78" i="34" s="1"/>
  <c r="M59" i="35"/>
  <c r="M89" i="35" s="1"/>
  <c r="M15" i="13" s="1"/>
  <c r="M11" i="21" s="1"/>
  <c r="K59" i="35"/>
  <c r="K89" i="35" s="1"/>
  <c r="O15" i="13" s="1"/>
  <c r="O11" i="21" s="1"/>
  <c r="H59" i="35"/>
  <c r="AA59" i="35" s="1"/>
  <c r="W63" i="34"/>
  <c r="W93" i="34" s="1"/>
  <c r="L76" i="35"/>
  <c r="AG76" i="35" s="1"/>
  <c r="AH76" i="35" s="1"/>
  <c r="Y76" i="35"/>
  <c r="V76" i="35" s="1"/>
  <c r="AA76" i="35" s="1"/>
  <c r="L59" i="35"/>
  <c r="AG59" i="35" s="1"/>
  <c r="AH59" i="35" s="1"/>
  <c r="M76" i="35"/>
  <c r="M106" i="35" s="1"/>
  <c r="M32" i="13" s="1"/>
  <c r="M28" i="21" s="1"/>
  <c r="W76" i="35"/>
  <c r="W106" i="35" s="1"/>
  <c r="I76" i="35"/>
  <c r="W56" i="34"/>
  <c r="W86" i="34" s="1"/>
  <c r="V66" i="34"/>
  <c r="W67" i="34"/>
  <c r="W97" i="34" s="1"/>
  <c r="Z56" i="34"/>
  <c r="O56" i="34" s="1"/>
  <c r="O86" i="34" s="1"/>
  <c r="H69" i="34"/>
  <c r="Y64" i="34"/>
  <c r="H65" i="34"/>
  <c r="O65" i="35"/>
  <c r="O95" i="35" s="1"/>
  <c r="AA56" i="34"/>
  <c r="H76" i="34"/>
  <c r="Y76" i="34" s="1"/>
  <c r="I76" i="34"/>
  <c r="I65" i="35"/>
  <c r="K76" i="35"/>
  <c r="K106" i="35" s="1"/>
  <c r="O32" i="13" s="1"/>
  <c r="O28" i="21" s="1"/>
  <c r="O76" i="35"/>
  <c r="O106" i="35" s="1"/>
  <c r="Y57" i="34"/>
  <c r="W65" i="18"/>
  <c r="W95" i="18" s="1"/>
  <c r="O64" i="35"/>
  <c r="O94" i="35" s="1"/>
  <c r="W64" i="35"/>
  <c r="W94" i="35" s="1"/>
  <c r="W70" i="35"/>
  <c r="W100" i="35" s="1"/>
  <c r="O70" i="35"/>
  <c r="O100" i="35" s="1"/>
  <c r="K64" i="35"/>
  <c r="K94" i="35" s="1"/>
  <c r="O20" i="13" s="1"/>
  <c r="O16" i="21" s="1"/>
  <c r="Y64" i="35"/>
  <c r="V64" i="35" s="1"/>
  <c r="AA64" i="35" s="1"/>
  <c r="H68" i="18"/>
  <c r="Y68" i="18" s="1"/>
  <c r="V68" i="18" s="1"/>
  <c r="Z68" i="18" s="1"/>
  <c r="AB68" i="18" s="1"/>
  <c r="AD68" i="18" s="1"/>
  <c r="M64" i="35"/>
  <c r="S64" i="35" s="1"/>
  <c r="S94" i="35" s="1"/>
  <c r="Z65" i="18"/>
  <c r="M98" i="35"/>
  <c r="M24" i="13" s="1"/>
  <c r="M20" i="21" s="1"/>
  <c r="AA65" i="18"/>
  <c r="K65" i="18" s="1"/>
  <c r="K95" i="18" s="1"/>
  <c r="E21" i="13" s="1"/>
  <c r="E17" i="21" s="1"/>
  <c r="M70" i="35"/>
  <c r="S70" i="35" s="1"/>
  <c r="S100" i="35" s="1"/>
  <c r="S68" i="35"/>
  <c r="S98" i="35" s="1"/>
  <c r="L64" i="35"/>
  <c r="AG64" i="35" s="1"/>
  <c r="AH64" i="35" s="1"/>
  <c r="H64" i="18"/>
  <c r="Y64" i="18" s="1"/>
  <c r="W64" i="18" s="1"/>
  <c r="W94" i="18" s="1"/>
  <c r="H68" i="35"/>
  <c r="I64" i="35"/>
  <c r="K68" i="35"/>
  <c r="K98" i="35" s="1"/>
  <c r="O24" i="13" s="1"/>
  <c r="O20" i="21" s="1"/>
  <c r="L68" i="35"/>
  <c r="AG68" i="35" s="1"/>
  <c r="AH68" i="35" s="1"/>
  <c r="I65" i="18"/>
  <c r="H74" i="34"/>
  <c r="Y74" i="34" s="1"/>
  <c r="Y70" i="35"/>
  <c r="V70" i="35" s="1"/>
  <c r="Z70" i="35" s="1"/>
  <c r="L70" i="35"/>
  <c r="AG70" i="35" s="1"/>
  <c r="AH70" i="35" s="1"/>
  <c r="I70" i="35"/>
  <c r="M97" i="35"/>
  <c r="M23" i="13" s="1"/>
  <c r="M19" i="21" s="1"/>
  <c r="S81" i="35"/>
  <c r="S111" i="35" s="1"/>
  <c r="I65" i="34"/>
  <c r="Y65" i="35"/>
  <c r="V65" i="35" s="1"/>
  <c r="Z65" i="35" s="1"/>
  <c r="AA63" i="34"/>
  <c r="Y59" i="18"/>
  <c r="W59" i="18" s="1"/>
  <c r="W89" i="18" s="1"/>
  <c r="M88" i="35"/>
  <c r="M14" i="13" s="1"/>
  <c r="M10" i="21" s="1"/>
  <c r="P58" i="35"/>
  <c r="R58" i="35" s="1"/>
  <c r="I59" i="18"/>
  <c r="V87" i="35"/>
  <c r="L87" i="35"/>
  <c r="P13" i="13" s="1"/>
  <c r="P9" i="21" s="1"/>
  <c r="P77" i="35"/>
  <c r="AG58" i="35"/>
  <c r="AH58" i="35" s="1"/>
  <c r="L65" i="35"/>
  <c r="L95" i="35" s="1"/>
  <c r="P21" i="13" s="1"/>
  <c r="P17" i="21" s="1"/>
  <c r="AA58" i="35"/>
  <c r="I68" i="34"/>
  <c r="AA74" i="18"/>
  <c r="L74" i="18" s="1"/>
  <c r="L104" i="18" s="1"/>
  <c r="F30" i="13" s="1"/>
  <c r="F26" i="21" s="1"/>
  <c r="V104" i="18"/>
  <c r="H68" i="34"/>
  <c r="Y68" i="34" s="1"/>
  <c r="V68" i="34" s="1"/>
  <c r="H77" i="35"/>
  <c r="W77" i="35"/>
  <c r="W107" i="35" s="1"/>
  <c r="W74" i="18"/>
  <c r="W104" i="18" s="1"/>
  <c r="O77" i="35"/>
  <c r="O107" i="35" s="1"/>
  <c r="M111" i="35"/>
  <c r="M37" i="13" s="1"/>
  <c r="M33" i="21" s="1"/>
  <c r="Z58" i="35"/>
  <c r="AB58" i="35" s="1"/>
  <c r="V70" i="18"/>
  <c r="V100" i="18" s="1"/>
  <c r="I77" i="35"/>
  <c r="Y70" i="34"/>
  <c r="V70" i="34" s="1"/>
  <c r="AA70" i="34" s="1"/>
  <c r="L70" i="34" s="1"/>
  <c r="L100" i="34" s="1"/>
  <c r="K26" i="13" s="1"/>
  <c r="K22" i="21" s="1"/>
  <c r="Y77" i="35"/>
  <c r="V77" i="35" s="1"/>
  <c r="V107" i="35" s="1"/>
  <c r="K77" i="35"/>
  <c r="K107" i="35" s="1"/>
  <c r="O33" i="13" s="1"/>
  <c r="O29" i="21" s="1"/>
  <c r="AG62" i="35"/>
  <c r="AH62" i="35" s="1"/>
  <c r="Y68" i="35"/>
  <c r="V68" i="35" s="1"/>
  <c r="V98" i="35" s="1"/>
  <c r="W65" i="35"/>
  <c r="W95" i="35" s="1"/>
  <c r="M65" i="35"/>
  <c r="M95" i="35" s="1"/>
  <c r="M21" i="13" s="1"/>
  <c r="M17" i="21" s="1"/>
  <c r="K70" i="35"/>
  <c r="K100" i="35" s="1"/>
  <c r="O26" i="13" s="1"/>
  <c r="O22" i="21" s="1"/>
  <c r="I74" i="34"/>
  <c r="I74" i="18"/>
  <c r="AB74" i="18" s="1"/>
  <c r="AD74" i="18" s="1"/>
  <c r="I70" i="34"/>
  <c r="L77" i="35"/>
  <c r="I77" i="18"/>
  <c r="Z77" i="18"/>
  <c r="W77" i="18"/>
  <c r="W107" i="18" s="1"/>
  <c r="AA77" i="18"/>
  <c r="K77" i="18" s="1"/>
  <c r="K107" i="18" s="1"/>
  <c r="E33" i="13" s="1"/>
  <c r="E29" i="21" s="1"/>
  <c r="H59" i="34"/>
  <c r="P14" i="13"/>
  <c r="P10" i="21" s="1"/>
  <c r="H70" i="18"/>
  <c r="Y70" i="18" s="1"/>
  <c r="W70" i="18" s="1"/>
  <c r="W100" i="18" s="1"/>
  <c r="K74" i="35"/>
  <c r="K104" i="35" s="1"/>
  <c r="O30" i="13" s="1"/>
  <c r="O26" i="21" s="1"/>
  <c r="H74" i="35"/>
  <c r="W74" i="35"/>
  <c r="W104" i="35" s="1"/>
  <c r="Y74" i="35"/>
  <c r="V74" i="35" s="1"/>
  <c r="M74" i="35"/>
  <c r="I74" i="35"/>
  <c r="O74" i="35"/>
  <c r="O104" i="35" s="1"/>
  <c r="L74" i="35"/>
  <c r="I68" i="35"/>
  <c r="W68" i="35"/>
  <c r="W98" i="35" s="1"/>
  <c r="H77" i="34"/>
  <c r="Y77" i="34" s="1"/>
  <c r="I77" i="34"/>
  <c r="S67" i="35"/>
  <c r="S97" i="35" s="1"/>
  <c r="AA67" i="34"/>
  <c r="V111" i="18"/>
  <c r="AB57" i="35"/>
  <c r="AE57" i="35" s="1"/>
  <c r="AI57" i="35" s="1"/>
  <c r="AA81" i="18"/>
  <c r="L81" i="18" s="1"/>
  <c r="L111" i="18" s="1"/>
  <c r="F37" i="13" s="1"/>
  <c r="F33" i="21" s="1"/>
  <c r="W81" i="18"/>
  <c r="W111" i="18" s="1"/>
  <c r="V97" i="35"/>
  <c r="L97" i="35"/>
  <c r="P23" i="13" s="1"/>
  <c r="P19" i="21" s="1"/>
  <c r="O14" i="13"/>
  <c r="O10" i="21" s="1"/>
  <c r="I58" i="34"/>
  <c r="H58" i="34"/>
  <c r="Y58" i="34" s="1"/>
  <c r="V58" i="34" s="1"/>
  <c r="I58" i="18"/>
  <c r="H58" i="18"/>
  <c r="Y58" i="18" s="1"/>
  <c r="W58" i="18" s="1"/>
  <c r="W88" i="18" s="1"/>
  <c r="AB80" i="18"/>
  <c r="AB81" i="35"/>
  <c r="AE81" i="35" s="1"/>
  <c r="AI81" i="35" s="1"/>
  <c r="M92" i="35"/>
  <c r="M18" i="13" s="1"/>
  <c r="M14" i="21" s="1"/>
  <c r="S62" i="35"/>
  <c r="S92" i="35" s="1"/>
  <c r="Z67" i="35"/>
  <c r="AB67" i="35" s="1"/>
  <c r="AE67" i="35" s="1"/>
  <c r="AI67" i="35" s="1"/>
  <c r="L73" i="35"/>
  <c r="H73" i="35"/>
  <c r="I73" i="35"/>
  <c r="M73" i="35"/>
  <c r="K73" i="35"/>
  <c r="K103" i="35" s="1"/>
  <c r="O29" i="13" s="1"/>
  <c r="O25" i="21" s="1"/>
  <c r="Y73" i="35"/>
  <c r="V73" i="35" s="1"/>
  <c r="W73" i="35"/>
  <c r="W103" i="35" s="1"/>
  <c r="O73" i="35"/>
  <c r="O103" i="35" s="1"/>
  <c r="W55" i="35"/>
  <c r="W85" i="35" s="1"/>
  <c r="H55" i="35"/>
  <c r="K55" i="35"/>
  <c r="K85" i="35" s="1"/>
  <c r="O11" i="13" s="1"/>
  <c r="O7" i="21" s="1"/>
  <c r="L55" i="35"/>
  <c r="Y55" i="35"/>
  <c r="V55" i="35" s="1"/>
  <c r="I55" i="35"/>
  <c r="O55" i="35"/>
  <c r="O85" i="35" s="1"/>
  <c r="M55" i="35"/>
  <c r="W61" i="35"/>
  <c r="W91" i="35" s="1"/>
  <c r="O61" i="35"/>
  <c r="O91" i="35" s="1"/>
  <c r="M61" i="35"/>
  <c r="Y61" i="35"/>
  <c r="V61" i="35" s="1"/>
  <c r="L61" i="35"/>
  <c r="H61" i="35"/>
  <c r="I61" i="35"/>
  <c r="K61" i="35"/>
  <c r="K91" i="35" s="1"/>
  <c r="O17" i="13" s="1"/>
  <c r="O13" i="21" s="1"/>
  <c r="H82" i="18"/>
  <c r="Y82" i="18" s="1"/>
  <c r="W82" i="18" s="1"/>
  <c r="W112" i="18" s="1"/>
  <c r="I82" i="18"/>
  <c r="I79" i="18"/>
  <c r="H79" i="18"/>
  <c r="Y79" i="18" s="1"/>
  <c r="W79" i="18" s="1"/>
  <c r="W109" i="18" s="1"/>
  <c r="H55" i="34"/>
  <c r="Y55" i="34" s="1"/>
  <c r="V55" i="34" s="1"/>
  <c r="I55" i="34"/>
  <c r="H73" i="18"/>
  <c r="Y73" i="18" s="1"/>
  <c r="W73" i="18" s="1"/>
  <c r="W103" i="18" s="1"/>
  <c r="I73" i="18"/>
  <c r="L79" i="35"/>
  <c r="M79" i="35"/>
  <c r="I79" i="35"/>
  <c r="K79" i="35"/>
  <c r="K109" i="35" s="1"/>
  <c r="O35" i="13" s="1"/>
  <c r="O31" i="21" s="1"/>
  <c r="Y79" i="35"/>
  <c r="V79" i="35" s="1"/>
  <c r="H79" i="35"/>
  <c r="O79" i="35"/>
  <c r="O109" i="35" s="1"/>
  <c r="W79" i="35"/>
  <c r="W109" i="35" s="1"/>
  <c r="I82" i="35"/>
  <c r="H82" i="35"/>
  <c r="V82" i="35"/>
  <c r="L82" i="35"/>
  <c r="W82" i="35"/>
  <c r="W112" i="35" s="1"/>
  <c r="Y82" i="35"/>
  <c r="K82" i="35"/>
  <c r="K112" i="35" s="1"/>
  <c r="O38" i="13" s="1"/>
  <c r="O34" i="21" s="1"/>
  <c r="M82" i="35"/>
  <c r="O82" i="35"/>
  <c r="O112" i="35" s="1"/>
  <c r="H61" i="18"/>
  <c r="I61" i="18"/>
  <c r="H79" i="34"/>
  <c r="Y79" i="34" s="1"/>
  <c r="I79" i="34"/>
  <c r="H82" i="34"/>
  <c r="Y82" i="34" s="1"/>
  <c r="W82" i="34" s="1"/>
  <c r="W112" i="34" s="1"/>
  <c r="V82" i="34"/>
  <c r="I82" i="34"/>
  <c r="I73" i="34"/>
  <c r="H73" i="34"/>
  <c r="Y73" i="34" s="1"/>
  <c r="I55" i="18"/>
  <c r="H55" i="18"/>
  <c r="Y55" i="18" s="1"/>
  <c r="W55" i="18" s="1"/>
  <c r="W85" i="18" s="1"/>
  <c r="V82" i="18"/>
  <c r="Z82" i="18" s="1"/>
  <c r="L72" i="35"/>
  <c r="O72" i="35"/>
  <c r="O102" i="35" s="1"/>
  <c r="H72" i="35"/>
  <c r="W72" i="35"/>
  <c r="W102" i="35" s="1"/>
  <c r="M72" i="35"/>
  <c r="Y72" i="35"/>
  <c r="V72" i="35" s="1"/>
  <c r="K72" i="35"/>
  <c r="K102" i="35" s="1"/>
  <c r="O28" i="13" s="1"/>
  <c r="O24" i="21" s="1"/>
  <c r="I72" i="35"/>
  <c r="M71" i="35"/>
  <c r="L71" i="35"/>
  <c r="Y71" i="35"/>
  <c r="V71" i="35" s="1"/>
  <c r="O71" i="35"/>
  <c r="O101" i="35" s="1"/>
  <c r="I71" i="35"/>
  <c r="K71" i="35"/>
  <c r="K101" i="35" s="1"/>
  <c r="O27" i="13" s="1"/>
  <c r="O23" i="21" s="1"/>
  <c r="W71" i="35"/>
  <c r="W101" i="35" s="1"/>
  <c r="H71" i="35"/>
  <c r="L75" i="35"/>
  <c r="K75" i="35"/>
  <c r="K105" i="35" s="1"/>
  <c r="O31" i="13" s="1"/>
  <c r="O27" i="21" s="1"/>
  <c r="W75" i="35"/>
  <c r="W105" i="35" s="1"/>
  <c r="O75" i="35"/>
  <c r="O105" i="35" s="1"/>
  <c r="I75" i="35"/>
  <c r="H75" i="35"/>
  <c r="M75" i="35"/>
  <c r="Y75" i="35"/>
  <c r="V75" i="35" s="1"/>
  <c r="H72" i="18"/>
  <c r="I72" i="18"/>
  <c r="I71" i="18"/>
  <c r="H71" i="18"/>
  <c r="Y71" i="18" s="1"/>
  <c r="W71" i="18" s="1"/>
  <c r="W101" i="18" s="1"/>
  <c r="H75" i="18"/>
  <c r="Y75" i="18" s="1"/>
  <c r="W75" i="18" s="1"/>
  <c r="W105" i="18" s="1"/>
  <c r="I75" i="18"/>
  <c r="I83" i="34"/>
  <c r="H83" i="34"/>
  <c r="Y83" i="34" s="1"/>
  <c r="W83" i="34" s="1"/>
  <c r="W113" i="34" s="1"/>
  <c r="V83" i="34"/>
  <c r="H75" i="34"/>
  <c r="Y75" i="34" s="1"/>
  <c r="I75" i="34"/>
  <c r="H60" i="18"/>
  <c r="Y60" i="18" s="1"/>
  <c r="W60" i="18" s="1"/>
  <c r="W90" i="18" s="1"/>
  <c r="I60" i="18"/>
  <c r="I72" i="34"/>
  <c r="H72" i="34"/>
  <c r="Y72" i="34" s="1"/>
  <c r="H83" i="35"/>
  <c r="M83" i="35"/>
  <c r="I83" i="35"/>
  <c r="L83" i="35"/>
  <c r="Y83" i="35"/>
  <c r="W83" i="35" s="1"/>
  <c r="W113" i="35" s="1"/>
  <c r="V83" i="35"/>
  <c r="K83" i="35"/>
  <c r="K113" i="35" s="1"/>
  <c r="O39" i="13" s="1"/>
  <c r="O35" i="21" s="1"/>
  <c r="O83" i="35"/>
  <c r="O113" i="35" s="1"/>
  <c r="M60" i="35"/>
  <c r="K60" i="35"/>
  <c r="K90" i="35" s="1"/>
  <c r="O16" i="13" s="1"/>
  <c r="O12" i="21" s="1"/>
  <c r="Y60" i="35"/>
  <c r="V60" i="35" s="1"/>
  <c r="I60" i="35"/>
  <c r="O60" i="35"/>
  <c r="O90" i="35" s="1"/>
  <c r="W60" i="35"/>
  <c r="W90" i="35" s="1"/>
  <c r="H60" i="35"/>
  <c r="L60" i="35"/>
  <c r="H83" i="18"/>
  <c r="I83" i="18"/>
  <c r="I60" i="34"/>
  <c r="H60" i="34"/>
  <c r="Y60" i="34" s="1"/>
  <c r="V60" i="34" s="1"/>
  <c r="I71" i="34"/>
  <c r="H71" i="34"/>
  <c r="Y71" i="34" s="1"/>
  <c r="V71" i="34" s="1"/>
  <c r="I61" i="34"/>
  <c r="H61" i="34"/>
  <c r="V110" i="35"/>
  <c r="AA56" i="18"/>
  <c r="K56" i="18" s="1"/>
  <c r="K86" i="18" s="1"/>
  <c r="E12" i="13" s="1"/>
  <c r="E8" i="21" s="1"/>
  <c r="Z55" i="18"/>
  <c r="AG81" i="35"/>
  <c r="AH81" i="35" s="1"/>
  <c r="W56" i="18"/>
  <c r="W86" i="18" s="1"/>
  <c r="AA62" i="35"/>
  <c r="Q62" i="35" s="1"/>
  <c r="Q92" i="35" s="1"/>
  <c r="Z62" i="35"/>
  <c r="AB62" i="35" s="1"/>
  <c r="AE62" i="35" s="1"/>
  <c r="AI62" i="35" s="1"/>
  <c r="Z56" i="18"/>
  <c r="AB56" i="18" s="1"/>
  <c r="AD56" i="18" s="1"/>
  <c r="V85" i="18"/>
  <c r="Z81" i="34"/>
  <c r="AA81" i="34"/>
  <c r="Z69" i="35"/>
  <c r="V67" i="18"/>
  <c r="AA67" i="18" s="1"/>
  <c r="K67" i="18" s="1"/>
  <c r="K97" i="18" s="1"/>
  <c r="E23" i="13" s="1"/>
  <c r="E19" i="21" s="1"/>
  <c r="W67" i="18"/>
  <c r="W97" i="18" s="1"/>
  <c r="V59" i="18"/>
  <c r="AA59" i="18" s="1"/>
  <c r="L59" i="18" s="1"/>
  <c r="L89" i="18" s="1"/>
  <c r="F15" i="13" s="1"/>
  <c r="F11" i="21" s="1"/>
  <c r="V79" i="18"/>
  <c r="V73" i="18"/>
  <c r="V103" i="18" s="1"/>
  <c r="V57" i="18"/>
  <c r="Z57" i="18" s="1"/>
  <c r="W57" i="18"/>
  <c r="W87" i="18" s="1"/>
  <c r="V66" i="18"/>
  <c r="V75" i="18"/>
  <c r="V76" i="18"/>
  <c r="W76" i="18"/>
  <c r="W106" i="18" s="1"/>
  <c r="V64" i="18"/>
  <c r="V58" i="18"/>
  <c r="V71" i="18"/>
  <c r="V60" i="18"/>
  <c r="Z60" i="18" s="1"/>
  <c r="AC81" i="18"/>
  <c r="M81" i="18" s="1"/>
  <c r="O81" i="18"/>
  <c r="O111" i="18" s="1"/>
  <c r="O80" i="18"/>
  <c r="O110" i="18" s="1"/>
  <c r="AE81" i="18"/>
  <c r="Q81" i="35"/>
  <c r="Q111" i="35" s="1"/>
  <c r="P111" i="35"/>
  <c r="U81" i="35"/>
  <c r="U111" i="35" s="1"/>
  <c r="P97" i="35"/>
  <c r="Q67" i="35"/>
  <c r="Q97" i="35" s="1"/>
  <c r="U67" i="35"/>
  <c r="U97" i="35" s="1"/>
  <c r="P99" i="35"/>
  <c r="P92" i="35"/>
  <c r="U62" i="35"/>
  <c r="U92" i="35" s="1"/>
  <c r="V97" i="34"/>
  <c r="Z67" i="34"/>
  <c r="AB67" i="34" s="1"/>
  <c r="P98" i="35"/>
  <c r="U68" i="35"/>
  <c r="U98" i="35" s="1"/>
  <c r="V93" i="34"/>
  <c r="Z63" i="34"/>
  <c r="AG66" i="35" l="1"/>
  <c r="AH66" i="35" s="1"/>
  <c r="AA80" i="35"/>
  <c r="AA66" i="18"/>
  <c r="K66" i="18" s="1"/>
  <c r="K96" i="18" s="1"/>
  <c r="E22" i="13" s="1"/>
  <c r="E18" i="21" s="1"/>
  <c r="M87" i="35"/>
  <c r="M13" i="13" s="1"/>
  <c r="M9" i="21" s="1"/>
  <c r="S57" i="35"/>
  <c r="S87" i="35" s="1"/>
  <c r="U57" i="35"/>
  <c r="U87" i="35" s="1"/>
  <c r="AA76" i="18"/>
  <c r="M96" i="35"/>
  <c r="M22" i="13" s="1"/>
  <c r="M18" i="21" s="1"/>
  <c r="AA57" i="35"/>
  <c r="Q57" i="35" s="1"/>
  <c r="Q87" i="35" s="1"/>
  <c r="L69" i="18"/>
  <c r="L99" i="18" s="1"/>
  <c r="F25" i="13" s="1"/>
  <c r="F21" i="21" s="1"/>
  <c r="U56" i="35"/>
  <c r="U86" i="35" s="1"/>
  <c r="S69" i="35"/>
  <c r="S99" i="35" s="1"/>
  <c r="Z62" i="34"/>
  <c r="AA66" i="35"/>
  <c r="Z66" i="35"/>
  <c r="AB66" i="35" s="1"/>
  <c r="AE66" i="35" s="1"/>
  <c r="AI66" i="35" s="1"/>
  <c r="L78" i="18"/>
  <c r="L108" i="18" s="1"/>
  <c r="F34" i="13" s="1"/>
  <c r="F30" i="21" s="1"/>
  <c r="L62" i="18"/>
  <c r="L92" i="18" s="1"/>
  <c r="F18" i="13" s="1"/>
  <c r="F14" i="21" s="1"/>
  <c r="U80" i="35"/>
  <c r="U110" i="35" s="1"/>
  <c r="O62" i="18"/>
  <c r="O92" i="18" s="1"/>
  <c r="P63" i="35"/>
  <c r="R63" i="35" s="1"/>
  <c r="AA62" i="34"/>
  <c r="L62" i="34" s="1"/>
  <c r="M99" i="35"/>
  <c r="M25" i="13" s="1"/>
  <c r="M21" i="21" s="1"/>
  <c r="V93" i="18"/>
  <c r="P66" i="35"/>
  <c r="R66" i="35" s="1"/>
  <c r="R96" i="35" s="1"/>
  <c r="AA69" i="35"/>
  <c r="Q69" i="35" s="1"/>
  <c r="Q99" i="35" s="1"/>
  <c r="AF80" i="35"/>
  <c r="N80" i="35" s="1"/>
  <c r="N110" i="35" s="1"/>
  <c r="N36" i="13" s="1"/>
  <c r="N32" i="21" s="1"/>
  <c r="L80" i="18"/>
  <c r="L110" i="18" s="1"/>
  <c r="F36" i="13" s="1"/>
  <c r="F32" i="21" s="1"/>
  <c r="L65" i="18"/>
  <c r="L95" i="18" s="1"/>
  <c r="F21" i="13" s="1"/>
  <c r="F17" i="21" s="1"/>
  <c r="AB78" i="35"/>
  <c r="AF78" i="35" s="1"/>
  <c r="N78" i="35" s="1"/>
  <c r="N108" i="35" s="1"/>
  <c r="N34" i="13" s="1"/>
  <c r="N30" i="21" s="1"/>
  <c r="S59" i="35"/>
  <c r="S89" i="35" s="1"/>
  <c r="M93" i="35"/>
  <c r="M19" i="13" s="1"/>
  <c r="M15" i="21" s="1"/>
  <c r="AB69" i="18"/>
  <c r="AE69" i="18" s="1"/>
  <c r="O69" i="18"/>
  <c r="O99" i="18" s="1"/>
  <c r="Q63" i="35"/>
  <c r="Q93" i="35" s="1"/>
  <c r="AG63" i="35"/>
  <c r="AH63" i="35" s="1"/>
  <c r="AA66" i="34"/>
  <c r="K66" i="34" s="1"/>
  <c r="K96" i="34" s="1"/>
  <c r="J22" i="13" s="1"/>
  <c r="J18" i="21" s="1"/>
  <c r="AF63" i="35"/>
  <c r="N63" i="35" s="1"/>
  <c r="N93" i="35" s="1"/>
  <c r="N19" i="13" s="1"/>
  <c r="N15" i="21" s="1"/>
  <c r="U58" i="35"/>
  <c r="U88" i="35" s="1"/>
  <c r="AB69" i="35"/>
  <c r="R77" i="35"/>
  <c r="R107" i="35" s="1"/>
  <c r="AB78" i="18"/>
  <c r="AD78" i="18" s="1"/>
  <c r="AC78" i="18" s="1"/>
  <c r="S76" i="35"/>
  <c r="S106" i="35" s="1"/>
  <c r="P88" i="35"/>
  <c r="L86" i="35"/>
  <c r="P12" i="13" s="1"/>
  <c r="P8" i="21" s="1"/>
  <c r="AG80" i="35"/>
  <c r="AH80" i="35" s="1"/>
  <c r="AG69" i="35"/>
  <c r="AH69" i="35" s="1"/>
  <c r="Q80" i="35"/>
  <c r="Q110" i="35" s="1"/>
  <c r="M110" i="35"/>
  <c r="M36" i="13" s="1"/>
  <c r="M32" i="21" s="1"/>
  <c r="S80" i="35"/>
  <c r="S110" i="35" s="1"/>
  <c r="P78" i="35"/>
  <c r="R78" i="35" s="1"/>
  <c r="R108" i="35" s="1"/>
  <c r="O68" i="18"/>
  <c r="O98" i="18" s="1"/>
  <c r="S56" i="35"/>
  <c r="S86" i="35" s="1"/>
  <c r="P59" i="35"/>
  <c r="U59" i="35" s="1"/>
  <c r="U89" i="35" s="1"/>
  <c r="M86" i="35"/>
  <c r="M12" i="13" s="1"/>
  <c r="M8" i="21" s="1"/>
  <c r="AA63" i="18"/>
  <c r="K63" i="18" s="1"/>
  <c r="K93" i="18" s="1"/>
  <c r="E19" i="13" s="1"/>
  <c r="E15" i="21" s="1"/>
  <c r="AA56" i="35"/>
  <c r="Q56" i="35" s="1"/>
  <c r="Q86" i="35" s="1"/>
  <c r="V108" i="34"/>
  <c r="Z78" i="34"/>
  <c r="AB78" i="34" s="1"/>
  <c r="AD78" i="34" s="1"/>
  <c r="AC78" i="34" s="1"/>
  <c r="V73" i="34"/>
  <c r="AA73" i="34" s="1"/>
  <c r="W73" i="34"/>
  <c r="W103" i="34" s="1"/>
  <c r="Z56" i="35"/>
  <c r="AB56" i="35" s="1"/>
  <c r="AE56" i="35" s="1"/>
  <c r="AI56" i="35" s="1"/>
  <c r="L89" i="35"/>
  <c r="P15" i="13" s="1"/>
  <c r="P11" i="21" s="1"/>
  <c r="V77" i="34"/>
  <c r="AA77" i="34" s="1"/>
  <c r="W77" i="34"/>
  <c r="W107" i="34" s="1"/>
  <c r="V74" i="34"/>
  <c r="AA74" i="34" s="1"/>
  <c r="W74" i="34"/>
  <c r="W104" i="34" s="1"/>
  <c r="V72" i="34"/>
  <c r="AA72" i="34" s="1"/>
  <c r="W72" i="34"/>
  <c r="W102" i="34" s="1"/>
  <c r="V79" i="34"/>
  <c r="Z79" i="34" s="1"/>
  <c r="AB79" i="34" s="1"/>
  <c r="W79" i="34"/>
  <c r="W109" i="34" s="1"/>
  <c r="V75" i="34"/>
  <c r="Z75" i="34" s="1"/>
  <c r="AB75" i="34" s="1"/>
  <c r="W75" i="34"/>
  <c r="W105" i="34" s="1"/>
  <c r="V76" i="34"/>
  <c r="AA76" i="34" s="1"/>
  <c r="W76" i="34"/>
  <c r="W106" i="34" s="1"/>
  <c r="V80" i="34"/>
  <c r="W80" i="34"/>
  <c r="W110" i="34" s="1"/>
  <c r="K70" i="34"/>
  <c r="K100" i="34" s="1"/>
  <c r="J26" i="13" s="1"/>
  <c r="J22" i="21" s="1"/>
  <c r="W71" i="34"/>
  <c r="W101" i="34" s="1"/>
  <c r="W70" i="34"/>
  <c r="W100" i="34" s="1"/>
  <c r="L81" i="34"/>
  <c r="L111" i="34" s="1"/>
  <c r="K37" i="13" s="1"/>
  <c r="K33" i="21" s="1"/>
  <c r="K81" i="34"/>
  <c r="K111" i="34" s="1"/>
  <c r="J37" i="13" s="1"/>
  <c r="J33" i="21" s="1"/>
  <c r="AB81" i="34"/>
  <c r="M81" i="34" s="1"/>
  <c r="O81" i="34"/>
  <c r="O111" i="34" s="1"/>
  <c r="W78" i="34"/>
  <c r="W108" i="34" s="1"/>
  <c r="Z70" i="34"/>
  <c r="AB70" i="34" s="1"/>
  <c r="AE70" i="34" s="1"/>
  <c r="AI70" i="34" s="1"/>
  <c r="W62" i="34"/>
  <c r="W92" i="34" s="1"/>
  <c r="R68" i="35"/>
  <c r="R98" i="35" s="1"/>
  <c r="R57" i="35"/>
  <c r="AE63" i="35"/>
  <c r="AI63" i="35" s="1"/>
  <c r="AA78" i="34"/>
  <c r="R81" i="35"/>
  <c r="R111" i="35" s="1"/>
  <c r="AG78" i="35"/>
  <c r="AH78" i="35" s="1"/>
  <c r="M108" i="35"/>
  <c r="M34" i="13" s="1"/>
  <c r="M30" i="21" s="1"/>
  <c r="AB65" i="35"/>
  <c r="AF65" i="35" s="1"/>
  <c r="N65" i="35" s="1"/>
  <c r="N95" i="35" s="1"/>
  <c r="N21" i="13" s="1"/>
  <c r="N17" i="21" s="1"/>
  <c r="L94" i="35"/>
  <c r="P20" i="13" s="1"/>
  <c r="P16" i="21" s="1"/>
  <c r="U77" i="35"/>
  <c r="U107" i="35" s="1"/>
  <c r="P107" i="35"/>
  <c r="V94" i="35"/>
  <c r="P76" i="35"/>
  <c r="U76" i="35" s="1"/>
  <c r="U106" i="35" s="1"/>
  <c r="K81" i="18"/>
  <c r="K111" i="18" s="1"/>
  <c r="E37" i="13" s="1"/>
  <c r="E33" i="21" s="1"/>
  <c r="Z66" i="34"/>
  <c r="O66" i="34" s="1"/>
  <c r="O96" i="34" s="1"/>
  <c r="AF57" i="35"/>
  <c r="N57" i="35" s="1"/>
  <c r="N87" i="35" s="1"/>
  <c r="N13" i="13" s="1"/>
  <c r="N9" i="21" s="1"/>
  <c r="AB56" i="34"/>
  <c r="AD56" i="34" s="1"/>
  <c r="AC56" i="34" s="1"/>
  <c r="W68" i="18"/>
  <c r="W98" i="18" s="1"/>
  <c r="V106" i="35"/>
  <c r="Z76" i="35"/>
  <c r="AB76" i="35" s="1"/>
  <c r="AF76" i="35" s="1"/>
  <c r="N76" i="35" s="1"/>
  <c r="N106" i="35" s="1"/>
  <c r="N32" i="13" s="1"/>
  <c r="N28" i="21" s="1"/>
  <c r="AI59" i="35"/>
  <c r="M94" i="35"/>
  <c r="M20" i="13" s="1"/>
  <c r="M16" i="21" s="1"/>
  <c r="L106" i="35"/>
  <c r="P32" i="13" s="1"/>
  <c r="P28" i="21" s="1"/>
  <c r="AA64" i="18"/>
  <c r="L64" i="18" s="1"/>
  <c r="L94" i="18" s="1"/>
  <c r="F20" i="13" s="1"/>
  <c r="F16" i="21" s="1"/>
  <c r="Y65" i="34"/>
  <c r="V65" i="34" s="1"/>
  <c r="AA70" i="35"/>
  <c r="V100" i="35"/>
  <c r="K74" i="18"/>
  <c r="K104" i="18" s="1"/>
  <c r="E30" i="13" s="1"/>
  <c r="E26" i="21" s="1"/>
  <c r="AA68" i="18"/>
  <c r="L68" i="18" s="1"/>
  <c r="L98" i="18" s="1"/>
  <c r="F24" i="13" s="1"/>
  <c r="F20" i="21" s="1"/>
  <c r="V96" i="34"/>
  <c r="O77" i="18"/>
  <c r="O107" i="18" s="1"/>
  <c r="V98" i="18"/>
  <c r="AB65" i="18"/>
  <c r="AD65" i="18" s="1"/>
  <c r="AC65" i="18" s="1"/>
  <c r="V64" i="34"/>
  <c r="AA64" i="34" s="1"/>
  <c r="L64" i="34" s="1"/>
  <c r="L94" i="34" s="1"/>
  <c r="K20" i="13" s="1"/>
  <c r="K16" i="21" s="1"/>
  <c r="W64" i="34"/>
  <c r="W94" i="34" s="1"/>
  <c r="Z64" i="35"/>
  <c r="AB64" i="35" s="1"/>
  <c r="AE64" i="35" s="1"/>
  <c r="AI64" i="35" s="1"/>
  <c r="W55" i="34"/>
  <c r="W85" i="34" s="1"/>
  <c r="V57" i="34"/>
  <c r="V87" i="34" s="1"/>
  <c r="W57" i="34"/>
  <c r="W87" i="34" s="1"/>
  <c r="W60" i="34"/>
  <c r="W90" i="34" s="1"/>
  <c r="W58" i="34"/>
  <c r="W88" i="34" s="1"/>
  <c r="W68" i="34"/>
  <c r="W98" i="34" s="1"/>
  <c r="L100" i="35"/>
  <c r="P26" i="13" s="1"/>
  <c r="P22" i="21" s="1"/>
  <c r="P70" i="35"/>
  <c r="P100" i="35" s="1"/>
  <c r="V90" i="34"/>
  <c r="Z60" i="34"/>
  <c r="O60" i="34" s="1"/>
  <c r="O90" i="34" s="1"/>
  <c r="Z68" i="34"/>
  <c r="O68" i="34" s="1"/>
  <c r="O98" i="34" s="1"/>
  <c r="AA68" i="34"/>
  <c r="V98" i="34"/>
  <c r="L67" i="34"/>
  <c r="L97" i="34" s="1"/>
  <c r="K23" i="13" s="1"/>
  <c r="K19" i="21" s="1"/>
  <c r="K67" i="34"/>
  <c r="K97" i="34" s="1"/>
  <c r="J23" i="13" s="1"/>
  <c r="J19" i="21" s="1"/>
  <c r="K56" i="34"/>
  <c r="K86" i="34" s="1"/>
  <c r="J12" i="13" s="1"/>
  <c r="J8" i="21" s="1"/>
  <c r="L56" i="34"/>
  <c r="L86" i="34" s="1"/>
  <c r="K12" i="13" s="1"/>
  <c r="K8" i="21" s="1"/>
  <c r="AD67" i="34"/>
  <c r="AC67" i="34" s="1"/>
  <c r="L63" i="34"/>
  <c r="L93" i="34" s="1"/>
  <c r="K19" i="13" s="1"/>
  <c r="K15" i="21" s="1"/>
  <c r="K63" i="34"/>
  <c r="K93" i="34" s="1"/>
  <c r="J19" i="13" s="1"/>
  <c r="J15" i="21" s="1"/>
  <c r="AA60" i="34"/>
  <c r="Y61" i="34"/>
  <c r="Y69" i="34"/>
  <c r="O65" i="18"/>
  <c r="O95" i="18" s="1"/>
  <c r="AB62" i="34"/>
  <c r="AE62" i="34" s="1"/>
  <c r="O62" i="34"/>
  <c r="O92" i="34" s="1"/>
  <c r="M100" i="35"/>
  <c r="M26" i="13" s="1"/>
  <c r="M22" i="21" s="1"/>
  <c r="AB70" i="35"/>
  <c r="AE70" i="35" s="1"/>
  <c r="AI70" i="35" s="1"/>
  <c r="L98" i="35"/>
  <c r="P24" i="13" s="1"/>
  <c r="P20" i="21" s="1"/>
  <c r="Y59" i="34"/>
  <c r="O67" i="34"/>
  <c r="O97" i="34" s="1"/>
  <c r="P64" i="35"/>
  <c r="Q64" i="35" s="1"/>
  <c r="Q94" i="35" s="1"/>
  <c r="V100" i="34"/>
  <c r="AA68" i="35"/>
  <c r="Q68" i="35" s="1"/>
  <c r="Q98" i="35" s="1"/>
  <c r="Z68" i="35"/>
  <c r="AB68" i="35" s="1"/>
  <c r="AE68" i="35" s="1"/>
  <c r="AI68" i="35" s="1"/>
  <c r="AA65" i="35"/>
  <c r="V95" i="35"/>
  <c r="AD80" i="18"/>
  <c r="AC80" i="18" s="1"/>
  <c r="AD63" i="18"/>
  <c r="AC63" i="18" s="1"/>
  <c r="AE62" i="18"/>
  <c r="AD62" i="18"/>
  <c r="AC62" i="18" s="1"/>
  <c r="L77" i="18"/>
  <c r="L107" i="18" s="1"/>
  <c r="F33" i="13" s="1"/>
  <c r="F29" i="21" s="1"/>
  <c r="AB77" i="18"/>
  <c r="R62" i="35"/>
  <c r="T62" i="35" s="1"/>
  <c r="T92" i="35" s="1"/>
  <c r="AG65" i="35"/>
  <c r="AH65" i="35" s="1"/>
  <c r="Q58" i="35"/>
  <c r="Q88" i="35" s="1"/>
  <c r="O74" i="18"/>
  <c r="O104" i="18" s="1"/>
  <c r="Z70" i="18"/>
  <c r="AB70" i="18" s="1"/>
  <c r="AD70" i="18" s="1"/>
  <c r="AC70" i="18" s="1"/>
  <c r="AF58" i="35"/>
  <c r="N58" i="35" s="1"/>
  <c r="N88" i="35" s="1"/>
  <c r="N14" i="13" s="1"/>
  <c r="N10" i="21" s="1"/>
  <c r="AE58" i="35"/>
  <c r="AI58" i="35" s="1"/>
  <c r="AA77" i="35"/>
  <c r="Q77" i="35" s="1"/>
  <c r="Q107" i="35" s="1"/>
  <c r="AF67" i="35"/>
  <c r="N67" i="35" s="1"/>
  <c r="N97" i="35" s="1"/>
  <c r="N23" i="13" s="1"/>
  <c r="N19" i="21" s="1"/>
  <c r="Z77" i="35"/>
  <c r="AB77" i="35" s="1"/>
  <c r="R67" i="35"/>
  <c r="T67" i="35" s="1"/>
  <c r="T97" i="35" s="1"/>
  <c r="P65" i="35"/>
  <c r="U65" i="35" s="1"/>
  <c r="U95" i="35" s="1"/>
  <c r="AE74" i="18"/>
  <c r="AI74" i="18" s="1"/>
  <c r="AC74" i="18"/>
  <c r="AG74" i="18" s="1"/>
  <c r="AH74" i="18" s="1"/>
  <c r="S65" i="35"/>
  <c r="AA70" i="18"/>
  <c r="L70" i="18" s="1"/>
  <c r="L100" i="18" s="1"/>
  <c r="F26" i="13" s="1"/>
  <c r="F22" i="21" s="1"/>
  <c r="AF81" i="35"/>
  <c r="N81" i="35" s="1"/>
  <c r="N111" i="35" s="1"/>
  <c r="N37" i="13" s="1"/>
  <c r="N33" i="21" s="1"/>
  <c r="AF59" i="35"/>
  <c r="N59" i="35" s="1"/>
  <c r="N89" i="35" s="1"/>
  <c r="N15" i="13" s="1"/>
  <c r="N11" i="21" s="1"/>
  <c r="AG77" i="35"/>
  <c r="AH77" i="35" s="1"/>
  <c r="L107" i="35"/>
  <c r="P33" i="13" s="1"/>
  <c r="P29" i="21" s="1"/>
  <c r="AA79" i="18"/>
  <c r="K79" i="18" s="1"/>
  <c r="K109" i="18" s="1"/>
  <c r="E35" i="13" s="1"/>
  <c r="E31" i="21" s="1"/>
  <c r="L104" i="35"/>
  <c r="P30" i="13" s="1"/>
  <c r="P26" i="21" s="1"/>
  <c r="AG74" i="35"/>
  <c r="AH74" i="35" s="1"/>
  <c r="M104" i="35"/>
  <c r="M30" i="13" s="1"/>
  <c r="M26" i="21" s="1"/>
  <c r="P74" i="35"/>
  <c r="S74" i="35"/>
  <c r="S104" i="35" s="1"/>
  <c r="Z74" i="35"/>
  <c r="AB74" i="35" s="1"/>
  <c r="V104" i="35"/>
  <c r="AA74" i="35"/>
  <c r="AA75" i="18"/>
  <c r="L75" i="18" s="1"/>
  <c r="L105" i="18" s="1"/>
  <c r="F31" i="13" s="1"/>
  <c r="F27" i="21" s="1"/>
  <c r="AE63" i="18"/>
  <c r="AF62" i="35"/>
  <c r="N62" i="35" s="1"/>
  <c r="N92" i="35" s="1"/>
  <c r="N18" i="13" s="1"/>
  <c r="N14" i="21" s="1"/>
  <c r="AA71" i="18"/>
  <c r="K71" i="18" s="1"/>
  <c r="K101" i="18" s="1"/>
  <c r="E27" i="13" s="1"/>
  <c r="E23" i="21" s="1"/>
  <c r="AE80" i="18"/>
  <c r="V90" i="18"/>
  <c r="V112" i="18"/>
  <c r="AA58" i="18"/>
  <c r="K58" i="18" s="1"/>
  <c r="K88" i="18" s="1"/>
  <c r="E14" i="13" s="1"/>
  <c r="E10" i="21" s="1"/>
  <c r="L56" i="18"/>
  <c r="L86" i="18" s="1"/>
  <c r="F12" i="13" s="1"/>
  <c r="F8" i="21" s="1"/>
  <c r="Z66" i="18"/>
  <c r="AB66" i="18" s="1"/>
  <c r="AD66" i="18" s="1"/>
  <c r="O63" i="18"/>
  <c r="O93" i="18" s="1"/>
  <c r="AA58" i="34"/>
  <c r="AA82" i="18"/>
  <c r="K82" i="18" s="1"/>
  <c r="K112" i="18" s="1"/>
  <c r="E38" i="13" s="1"/>
  <c r="E34" i="21" s="1"/>
  <c r="AA79" i="35"/>
  <c r="Z58" i="34"/>
  <c r="AB58" i="34" s="1"/>
  <c r="V88" i="34"/>
  <c r="AB55" i="18"/>
  <c r="AD55" i="18" s="1"/>
  <c r="AA75" i="35"/>
  <c r="AA55" i="18"/>
  <c r="R69" i="35"/>
  <c r="R99" i="35" s="1"/>
  <c r="AA82" i="35"/>
  <c r="AA55" i="34"/>
  <c r="V96" i="18"/>
  <c r="AA72" i="35"/>
  <c r="O82" i="18"/>
  <c r="O112" i="18" s="1"/>
  <c r="O55" i="18"/>
  <c r="O85" i="18" s="1"/>
  <c r="AG79" i="35"/>
  <c r="AH79" i="35" s="1"/>
  <c r="L109" i="35"/>
  <c r="P35" i="13" s="1"/>
  <c r="P31" i="21" s="1"/>
  <c r="V85" i="35"/>
  <c r="Z55" i="35"/>
  <c r="AB55" i="35" s="1"/>
  <c r="AG55" i="35"/>
  <c r="AH55" i="35" s="1"/>
  <c r="L85" i="35"/>
  <c r="P11" i="13" s="1"/>
  <c r="P7" i="21" s="1"/>
  <c r="Z83" i="35"/>
  <c r="AB83" i="35" s="1"/>
  <c r="V113" i="35"/>
  <c r="Y83" i="18"/>
  <c r="L112" i="35"/>
  <c r="P38" i="13" s="1"/>
  <c r="P34" i="21" s="1"/>
  <c r="AG82" i="35"/>
  <c r="AH82" i="35" s="1"/>
  <c r="Z55" i="34"/>
  <c r="AB55" i="34" s="1"/>
  <c r="V85" i="34"/>
  <c r="AA55" i="35"/>
  <c r="L113" i="35"/>
  <c r="P39" i="13" s="1"/>
  <c r="P35" i="21" s="1"/>
  <c r="AG83" i="35"/>
  <c r="AH83" i="35" s="1"/>
  <c r="V112" i="35"/>
  <c r="Z82" i="35"/>
  <c r="AB82" i="35" s="1"/>
  <c r="AA61" i="35"/>
  <c r="Z71" i="18"/>
  <c r="AB71" i="18" s="1"/>
  <c r="AA71" i="34"/>
  <c r="L105" i="35"/>
  <c r="P31" i="13" s="1"/>
  <c r="P27" i="21" s="1"/>
  <c r="AG75" i="35"/>
  <c r="AH75" i="35" s="1"/>
  <c r="V102" i="35"/>
  <c r="Z72" i="35"/>
  <c r="AB72" i="35" s="1"/>
  <c r="L91" i="35"/>
  <c r="P17" i="13" s="1"/>
  <c r="P13" i="21" s="1"/>
  <c r="AG61" i="35"/>
  <c r="AH61" i="35" s="1"/>
  <c r="L90" i="35"/>
  <c r="P16" i="13" s="1"/>
  <c r="P12" i="21" s="1"/>
  <c r="AG60" i="35"/>
  <c r="AH60" i="35" s="1"/>
  <c r="M113" i="35"/>
  <c r="M39" i="13" s="1"/>
  <c r="M35" i="21" s="1"/>
  <c r="S83" i="35"/>
  <c r="S113" i="35" s="1"/>
  <c r="P83" i="35"/>
  <c r="AA71" i="35"/>
  <c r="P72" i="35"/>
  <c r="M102" i="35"/>
  <c r="M28" i="13" s="1"/>
  <c r="M24" i="21" s="1"/>
  <c r="S72" i="35"/>
  <c r="S102" i="35" s="1"/>
  <c r="Z61" i="35"/>
  <c r="AB61" i="35" s="1"/>
  <c r="V91" i="35"/>
  <c r="AA60" i="35"/>
  <c r="AA83" i="35"/>
  <c r="S61" i="35"/>
  <c r="S91" i="35" s="1"/>
  <c r="P61" i="35"/>
  <c r="M91" i="35"/>
  <c r="M17" i="13" s="1"/>
  <c r="M13" i="21" s="1"/>
  <c r="V103" i="35"/>
  <c r="Z73" i="35"/>
  <c r="AB73" i="35" s="1"/>
  <c r="V101" i="18"/>
  <c r="V101" i="34"/>
  <c r="Z71" i="34"/>
  <c r="AB71" i="34" s="1"/>
  <c r="Z82" i="34"/>
  <c r="AB82" i="34" s="1"/>
  <c r="V112" i="34"/>
  <c r="Y61" i="18"/>
  <c r="S73" i="35"/>
  <c r="S103" i="35" s="1"/>
  <c r="M103" i="35"/>
  <c r="M29" i="13" s="1"/>
  <c r="M25" i="21" s="1"/>
  <c r="P73" i="35"/>
  <c r="Y72" i="18"/>
  <c r="AG72" i="35"/>
  <c r="AH72" i="35" s="1"/>
  <c r="L102" i="35"/>
  <c r="P28" i="13" s="1"/>
  <c r="P24" i="21" s="1"/>
  <c r="AA82" i="34"/>
  <c r="Z79" i="35"/>
  <c r="AB79" i="35" s="1"/>
  <c r="V109" i="35"/>
  <c r="V90" i="35"/>
  <c r="Z60" i="35"/>
  <c r="AB60" i="35" s="1"/>
  <c r="Z83" i="34"/>
  <c r="V113" i="34"/>
  <c r="V101" i="35"/>
  <c r="Z71" i="35"/>
  <c r="AB71" i="35" s="1"/>
  <c r="AB82" i="18"/>
  <c r="AD82" i="18" s="1"/>
  <c r="M85" i="35"/>
  <c r="M11" i="13" s="1"/>
  <c r="M7" i="21" s="1"/>
  <c r="P55" i="35"/>
  <c r="S55" i="35"/>
  <c r="S85" i="35" s="1"/>
  <c r="AA73" i="35"/>
  <c r="AA83" i="34"/>
  <c r="V105" i="35"/>
  <c r="Z75" i="35"/>
  <c r="AB75" i="35" s="1"/>
  <c r="L101" i="35"/>
  <c r="P27" i="13" s="1"/>
  <c r="P23" i="21" s="1"/>
  <c r="AG71" i="35"/>
  <c r="AH71" i="35" s="1"/>
  <c r="L103" i="35"/>
  <c r="P29" i="13" s="1"/>
  <c r="P25" i="21" s="1"/>
  <c r="AG73" i="35"/>
  <c r="AH73" i="35" s="1"/>
  <c r="AA60" i="18"/>
  <c r="L60" i="18" s="1"/>
  <c r="L90" i="18" s="1"/>
  <c r="F16" i="13" s="1"/>
  <c r="F12" i="21" s="1"/>
  <c r="P60" i="35"/>
  <c r="S60" i="35"/>
  <c r="S90" i="35" s="1"/>
  <c r="M90" i="35"/>
  <c r="M16" i="13" s="1"/>
  <c r="M12" i="21" s="1"/>
  <c r="M105" i="35"/>
  <c r="M31" i="13" s="1"/>
  <c r="M27" i="21" s="1"/>
  <c r="S75" i="35"/>
  <c r="S105" i="35" s="1"/>
  <c r="P75" i="35"/>
  <c r="M101" i="35"/>
  <c r="M27" i="13" s="1"/>
  <c r="M23" i="21" s="1"/>
  <c r="S71" i="35"/>
  <c r="S101" i="35" s="1"/>
  <c r="P71" i="35"/>
  <c r="S82" i="35"/>
  <c r="S112" i="35" s="1"/>
  <c r="P82" i="35"/>
  <c r="M112" i="35"/>
  <c r="M38" i="13" s="1"/>
  <c r="M34" i="21" s="1"/>
  <c r="S79" i="35"/>
  <c r="S109" i="35" s="1"/>
  <c r="M109" i="35"/>
  <c r="M35" i="13" s="1"/>
  <c r="M31" i="21" s="1"/>
  <c r="P79" i="35"/>
  <c r="O56" i="18"/>
  <c r="O86" i="18" s="1"/>
  <c r="Z73" i="18"/>
  <c r="AB73" i="18" s="1"/>
  <c r="AD73" i="18" s="1"/>
  <c r="K59" i="18"/>
  <c r="K89" i="18" s="1"/>
  <c r="E15" i="13" s="1"/>
  <c r="E11" i="21" s="1"/>
  <c r="AA73" i="18"/>
  <c r="K73" i="18" s="1"/>
  <c r="K103" i="18" s="1"/>
  <c r="E29" i="13" s="1"/>
  <c r="E25" i="21" s="1"/>
  <c r="V109" i="18"/>
  <c r="AE69" i="35"/>
  <c r="AI69" i="35" s="1"/>
  <c r="AF69" i="35"/>
  <c r="N69" i="35" s="1"/>
  <c r="N99" i="35" s="1"/>
  <c r="N25" i="13" s="1"/>
  <c r="N21" i="21" s="1"/>
  <c r="Z76" i="18"/>
  <c r="O76" i="18" s="1"/>
  <c r="O106" i="18" s="1"/>
  <c r="Z67" i="18"/>
  <c r="AB67" i="18" s="1"/>
  <c r="AD67" i="18" s="1"/>
  <c r="V106" i="18"/>
  <c r="AE80" i="35"/>
  <c r="AI80" i="35" s="1"/>
  <c r="V94" i="18"/>
  <c r="Z59" i="18"/>
  <c r="O59" i="18" s="1"/>
  <c r="O89" i="18" s="1"/>
  <c r="V89" i="18"/>
  <c r="Z79" i="18"/>
  <c r="O79" i="18" s="1"/>
  <c r="O109" i="18" s="1"/>
  <c r="Z58" i="18"/>
  <c r="O58" i="18" s="1"/>
  <c r="O88" i="18" s="1"/>
  <c r="V97" i="18"/>
  <c r="L67" i="18"/>
  <c r="L97" i="18" s="1"/>
  <c r="F23" i="13" s="1"/>
  <c r="F19" i="21" s="1"/>
  <c r="V87" i="18"/>
  <c r="V88" i="18"/>
  <c r="Z64" i="18"/>
  <c r="AB64" i="18" s="1"/>
  <c r="V105" i="18"/>
  <c r="AA57" i="18"/>
  <c r="L57" i="18" s="1"/>
  <c r="L87" i="18" s="1"/>
  <c r="F13" i="13" s="1"/>
  <c r="F9" i="21" s="1"/>
  <c r="Z75" i="18"/>
  <c r="O75" i="18" s="1"/>
  <c r="O105" i="18" s="1"/>
  <c r="L66" i="18"/>
  <c r="L96" i="18" s="1"/>
  <c r="F22" i="13" s="1"/>
  <c r="F18" i="21" s="1"/>
  <c r="AF74" i="18"/>
  <c r="AI81" i="18"/>
  <c r="AE56" i="18"/>
  <c r="AC56" i="18"/>
  <c r="M56" i="18" s="1"/>
  <c r="AF81" i="18"/>
  <c r="AG81" i="18"/>
  <c r="AH81" i="18" s="1"/>
  <c r="M111" i="18"/>
  <c r="C37" i="13" s="1"/>
  <c r="C33" i="21" s="1"/>
  <c r="P81" i="18"/>
  <c r="S81" i="18"/>
  <c r="S111" i="18" s="1"/>
  <c r="AB60" i="18"/>
  <c r="AD60" i="18" s="1"/>
  <c r="O60" i="18"/>
  <c r="O90" i="18" s="1"/>
  <c r="O57" i="18"/>
  <c r="O87" i="18" s="1"/>
  <c r="AB57" i="18"/>
  <c r="AD57" i="18" s="1"/>
  <c r="AE68" i="18"/>
  <c r="AC68" i="18"/>
  <c r="K76" i="18"/>
  <c r="K106" i="18" s="1"/>
  <c r="E32" i="13" s="1"/>
  <c r="E28" i="21" s="1"/>
  <c r="L76" i="18"/>
  <c r="L106" i="18" s="1"/>
  <c r="F32" i="13" s="1"/>
  <c r="F28" i="21" s="1"/>
  <c r="R88" i="35"/>
  <c r="O63" i="34"/>
  <c r="O93" i="34" s="1"/>
  <c r="AB63" i="34"/>
  <c r="AE67" i="34"/>
  <c r="M67" i="34" s="1"/>
  <c r="T57" i="35" l="1"/>
  <c r="T87" i="35" s="1"/>
  <c r="AI69" i="18"/>
  <c r="P93" i="35"/>
  <c r="AF66" i="35"/>
  <c r="N66" i="35" s="1"/>
  <c r="N96" i="35" s="1"/>
  <c r="N22" i="13" s="1"/>
  <c r="N18" i="21" s="1"/>
  <c r="AE78" i="34"/>
  <c r="K62" i="34"/>
  <c r="K92" i="34" s="1"/>
  <c r="J18" i="13" s="1"/>
  <c r="J14" i="21" s="1"/>
  <c r="L66" i="34"/>
  <c r="L96" i="34" s="1"/>
  <c r="K22" i="13" s="1"/>
  <c r="K18" i="21" s="1"/>
  <c r="U63" i="35"/>
  <c r="U93" i="35" s="1"/>
  <c r="P96" i="35"/>
  <c r="V105" i="34"/>
  <c r="Q66" i="35"/>
  <c r="Q96" i="35" s="1"/>
  <c r="U66" i="35"/>
  <c r="U96" i="35" s="1"/>
  <c r="AF80" i="18"/>
  <c r="AG62" i="18"/>
  <c r="AH62" i="18" s="1"/>
  <c r="AF62" i="18"/>
  <c r="AI80" i="18"/>
  <c r="AI62" i="18"/>
  <c r="L63" i="18"/>
  <c r="AF63" i="18" s="1"/>
  <c r="T63" i="35"/>
  <c r="T93" i="35" s="1"/>
  <c r="AE78" i="35"/>
  <c r="AI78" i="35" s="1"/>
  <c r="AF70" i="34"/>
  <c r="N70" i="34" s="1"/>
  <c r="N100" i="34" s="1"/>
  <c r="I26" i="13" s="1"/>
  <c r="I22" i="21" s="1"/>
  <c r="AG65" i="18"/>
  <c r="AH65" i="18" s="1"/>
  <c r="Q59" i="35"/>
  <c r="Q89" i="35" s="1"/>
  <c r="P89" i="35"/>
  <c r="AF69" i="18"/>
  <c r="AF78" i="18"/>
  <c r="AD69" i="18"/>
  <c r="AC69" i="18" s="1"/>
  <c r="AG69" i="18" s="1"/>
  <c r="AH69" i="18" s="1"/>
  <c r="AE78" i="18"/>
  <c r="AI78" i="18" s="1"/>
  <c r="K64" i="18"/>
  <c r="K94" i="18" s="1"/>
  <c r="E20" i="13" s="1"/>
  <c r="E16" i="21" s="1"/>
  <c r="AA75" i="34"/>
  <c r="L75" i="34" s="1"/>
  <c r="L105" i="34" s="1"/>
  <c r="K31" i="13" s="1"/>
  <c r="K27" i="21" s="1"/>
  <c r="V102" i="34"/>
  <c r="R87" i="35"/>
  <c r="AI68" i="18"/>
  <c r="Z73" i="34"/>
  <c r="AB73" i="34" s="1"/>
  <c r="AE73" i="34" s="1"/>
  <c r="V103" i="34"/>
  <c r="AF68" i="18"/>
  <c r="AG68" i="18"/>
  <c r="AH68" i="18" s="1"/>
  <c r="T81" i="35"/>
  <c r="T111" i="35" s="1"/>
  <c r="V107" i="34"/>
  <c r="Z77" i="34"/>
  <c r="AB77" i="34" s="1"/>
  <c r="AE77" i="34" s="1"/>
  <c r="Q78" i="35"/>
  <c r="Q108" i="35" s="1"/>
  <c r="U78" i="35"/>
  <c r="U108" i="35" s="1"/>
  <c r="R56" i="35"/>
  <c r="Z72" i="34"/>
  <c r="AB72" i="34" s="1"/>
  <c r="M72" i="34" s="1"/>
  <c r="AE81" i="34"/>
  <c r="AI81" i="34" s="1"/>
  <c r="AF65" i="18"/>
  <c r="V109" i="34"/>
  <c r="R59" i="35"/>
  <c r="R89" i="35" s="1"/>
  <c r="R80" i="35"/>
  <c r="R110" i="35" s="1"/>
  <c r="P108" i="35"/>
  <c r="AA79" i="34"/>
  <c r="L79" i="34" s="1"/>
  <c r="L109" i="34" s="1"/>
  <c r="K35" i="13" s="1"/>
  <c r="K31" i="21" s="1"/>
  <c r="M78" i="34"/>
  <c r="M108" i="34" s="1"/>
  <c r="H34" i="13" s="1"/>
  <c r="H30" i="21" s="1"/>
  <c r="AE65" i="35"/>
  <c r="AI65" i="35" s="1"/>
  <c r="AE56" i="34"/>
  <c r="AI56" i="34" s="1"/>
  <c r="O78" i="34"/>
  <c r="O108" i="34" s="1"/>
  <c r="T68" i="35"/>
  <c r="T98" i="35" s="1"/>
  <c r="AE65" i="18"/>
  <c r="AI65" i="18" s="1"/>
  <c r="P106" i="35"/>
  <c r="AF56" i="35"/>
  <c r="N56" i="35" s="1"/>
  <c r="N86" i="35" s="1"/>
  <c r="N12" i="13" s="1"/>
  <c r="N8" i="21" s="1"/>
  <c r="AD81" i="34"/>
  <c r="AC81" i="34" s="1"/>
  <c r="AG81" i="34" s="1"/>
  <c r="AH81" i="34" s="1"/>
  <c r="AF81" i="34"/>
  <c r="N81" i="34" s="1"/>
  <c r="N111" i="34" s="1"/>
  <c r="I37" i="13" s="1"/>
  <c r="I33" i="21" s="1"/>
  <c r="K83" i="34"/>
  <c r="K113" i="34" s="1"/>
  <c r="J39" i="13" s="1"/>
  <c r="J35" i="21" s="1"/>
  <c r="L83" i="34"/>
  <c r="L113" i="34" s="1"/>
  <c r="K39" i="13" s="1"/>
  <c r="K35" i="21" s="1"/>
  <c r="AD71" i="34"/>
  <c r="AC71" i="34" s="1"/>
  <c r="M71" i="34"/>
  <c r="K82" i="34"/>
  <c r="K112" i="34" s="1"/>
  <c r="J38" i="13" s="1"/>
  <c r="J34" i="21" s="1"/>
  <c r="L82" i="34"/>
  <c r="L112" i="34" s="1"/>
  <c r="K38" i="13" s="1"/>
  <c r="K34" i="21" s="1"/>
  <c r="L77" i="34"/>
  <c r="L107" i="34" s="1"/>
  <c r="K33" i="13" s="1"/>
  <c r="K29" i="21" s="1"/>
  <c r="K77" i="34"/>
  <c r="K107" i="34" s="1"/>
  <c r="J33" i="13" s="1"/>
  <c r="J29" i="21" s="1"/>
  <c r="V104" i="34"/>
  <c r="Z74" i="34"/>
  <c r="AD70" i="34"/>
  <c r="AC70" i="34" s="1"/>
  <c r="AG70" i="34" s="1"/>
  <c r="AH70" i="34" s="1"/>
  <c r="M70" i="34"/>
  <c r="V110" i="34"/>
  <c r="Z80" i="34"/>
  <c r="AA80" i="34"/>
  <c r="L76" i="34"/>
  <c r="L106" i="34" s="1"/>
  <c r="K32" i="13" s="1"/>
  <c r="K28" i="21" s="1"/>
  <c r="K76" i="34"/>
  <c r="K106" i="34" s="1"/>
  <c r="J32" i="13" s="1"/>
  <c r="J28" i="21" s="1"/>
  <c r="O71" i="34"/>
  <c r="O101" i="34" s="1"/>
  <c r="R76" i="35"/>
  <c r="R106" i="35" s="1"/>
  <c r="V106" i="34"/>
  <c r="Z76" i="34"/>
  <c r="O82" i="34"/>
  <c r="O112" i="34" s="1"/>
  <c r="L71" i="34"/>
  <c r="L101" i="34" s="1"/>
  <c r="K27" i="13" s="1"/>
  <c r="K23" i="21" s="1"/>
  <c r="K71" i="34"/>
  <c r="K101" i="34" s="1"/>
  <c r="J27" i="13" s="1"/>
  <c r="J23" i="21" s="1"/>
  <c r="P81" i="34"/>
  <c r="S81" i="34"/>
  <c r="S111" i="34" s="1"/>
  <c r="M111" i="34"/>
  <c r="H37" i="13" s="1"/>
  <c r="H33" i="21" s="1"/>
  <c r="O79" i="34"/>
  <c r="O109" i="34" s="1"/>
  <c r="AB83" i="34"/>
  <c r="AE83" i="34" s="1"/>
  <c r="O83" i="34"/>
  <c r="O113" i="34" s="1"/>
  <c r="O75" i="34"/>
  <c r="O105" i="34" s="1"/>
  <c r="L72" i="34"/>
  <c r="L102" i="34" s="1"/>
  <c r="K28" i="13" s="1"/>
  <c r="K24" i="21" s="1"/>
  <c r="K72" i="34"/>
  <c r="K102" i="34" s="1"/>
  <c r="J28" i="13" s="1"/>
  <c r="J24" i="21" s="1"/>
  <c r="K73" i="34"/>
  <c r="K103" i="34" s="1"/>
  <c r="J29" i="13" s="1"/>
  <c r="J25" i="21" s="1"/>
  <c r="L73" i="34"/>
  <c r="L103" i="34" s="1"/>
  <c r="K29" i="13" s="1"/>
  <c r="K25" i="21" s="1"/>
  <c r="AD82" i="34"/>
  <c r="AC82" i="34" s="1"/>
  <c r="M82" i="34"/>
  <c r="AD79" i="34"/>
  <c r="AC79" i="34" s="1"/>
  <c r="M79" i="34"/>
  <c r="K74" i="34"/>
  <c r="K104" i="34" s="1"/>
  <c r="J30" i="13" s="1"/>
  <c r="J26" i="21" s="1"/>
  <c r="L74" i="34"/>
  <c r="L104" i="34" s="1"/>
  <c r="K30" i="13" s="1"/>
  <c r="K26" i="21" s="1"/>
  <c r="L78" i="34"/>
  <c r="AI78" i="34" s="1"/>
  <c r="K78" i="34"/>
  <c r="K108" i="34" s="1"/>
  <c r="J34" i="13" s="1"/>
  <c r="J30" i="21" s="1"/>
  <c r="AD75" i="34"/>
  <c r="AC75" i="34" s="1"/>
  <c r="M75" i="34"/>
  <c r="O70" i="34"/>
  <c r="O100" i="34" s="1"/>
  <c r="K68" i="18"/>
  <c r="K98" i="18" s="1"/>
  <c r="E24" i="13" s="1"/>
  <c r="E20" i="21" s="1"/>
  <c r="AB66" i="34"/>
  <c r="AF66" i="34" s="1"/>
  <c r="Q76" i="35"/>
  <c r="Q106" i="35" s="1"/>
  <c r="AE76" i="35"/>
  <c r="AI76" i="35" s="1"/>
  <c r="AB60" i="34"/>
  <c r="AD60" i="34" s="1"/>
  <c r="AC60" i="34" s="1"/>
  <c r="AF64" i="35"/>
  <c r="N64" i="35" s="1"/>
  <c r="N94" i="35" s="1"/>
  <c r="N20" i="13" s="1"/>
  <c r="N16" i="21" s="1"/>
  <c r="U70" i="35"/>
  <c r="U100" i="35" s="1"/>
  <c r="O70" i="18"/>
  <c r="O100" i="18" s="1"/>
  <c r="T58" i="35"/>
  <c r="T88" i="35" s="1"/>
  <c r="AI62" i="34"/>
  <c r="R92" i="35"/>
  <c r="AF62" i="34"/>
  <c r="N62" i="34" s="1"/>
  <c r="N92" i="34" s="1"/>
  <c r="I18" i="13" s="1"/>
  <c r="I14" i="21" s="1"/>
  <c r="K64" i="34"/>
  <c r="K94" i="34" s="1"/>
  <c r="J20" i="13" s="1"/>
  <c r="J16" i="21" s="1"/>
  <c r="AE70" i="18"/>
  <c r="AI70" i="18" s="1"/>
  <c r="W65" i="34"/>
  <c r="W95" i="34" s="1"/>
  <c r="V94" i="34"/>
  <c r="AF56" i="34"/>
  <c r="Z64" i="34"/>
  <c r="O64" i="34" s="1"/>
  <c r="O94" i="34" s="1"/>
  <c r="Z65" i="34"/>
  <c r="V95" i="34"/>
  <c r="AA65" i="34"/>
  <c r="M56" i="34"/>
  <c r="AA57" i="34"/>
  <c r="L57" i="34" s="1"/>
  <c r="L87" i="34" s="1"/>
  <c r="K13" i="13" s="1"/>
  <c r="K9" i="21" s="1"/>
  <c r="Z57" i="34"/>
  <c r="AB57" i="34" s="1"/>
  <c r="AG56" i="34"/>
  <c r="AH56" i="34" s="1"/>
  <c r="Q70" i="35"/>
  <c r="Q100" i="35" s="1"/>
  <c r="R70" i="35"/>
  <c r="R100" i="35" s="1"/>
  <c r="AF77" i="18"/>
  <c r="AB68" i="34"/>
  <c r="AE68" i="34" s="1"/>
  <c r="M68" i="34" s="1"/>
  <c r="V59" i="34"/>
  <c r="Z59" i="34" s="1"/>
  <c r="W59" i="34"/>
  <c r="W89" i="34" s="1"/>
  <c r="V69" i="34"/>
  <c r="AA69" i="34" s="1"/>
  <c r="K69" i="34" s="1"/>
  <c r="K99" i="34" s="1"/>
  <c r="J25" i="13" s="1"/>
  <c r="J21" i="21" s="1"/>
  <c r="W69" i="34"/>
  <c r="W99" i="34" s="1"/>
  <c r="V61" i="34"/>
  <c r="AA61" i="34" s="1"/>
  <c r="K61" i="34" s="1"/>
  <c r="K91" i="34" s="1"/>
  <c r="J17" i="13" s="1"/>
  <c r="J13" i="21" s="1"/>
  <c r="W61" i="34"/>
  <c r="W91" i="34" s="1"/>
  <c r="R64" i="35"/>
  <c r="T64" i="35" s="1"/>
  <c r="T94" i="35" s="1"/>
  <c r="AI67" i="34"/>
  <c r="AF67" i="34"/>
  <c r="AF70" i="35"/>
  <c r="N70" i="35" s="1"/>
  <c r="N100" i="35" s="1"/>
  <c r="N26" i="13" s="1"/>
  <c r="N22" i="21" s="1"/>
  <c r="AD62" i="34"/>
  <c r="AC62" i="34" s="1"/>
  <c r="AG62" i="34" s="1"/>
  <c r="AH62" i="34" s="1"/>
  <c r="M62" i="34"/>
  <c r="AD63" i="34"/>
  <c r="AC63" i="34" s="1"/>
  <c r="AG63" i="34" s="1"/>
  <c r="AH63" i="34" s="1"/>
  <c r="L55" i="34"/>
  <c r="L85" i="34" s="1"/>
  <c r="K11" i="13" s="1"/>
  <c r="K7" i="21" s="1"/>
  <c r="K55" i="34"/>
  <c r="K85" i="34" s="1"/>
  <c r="J11" i="13" s="1"/>
  <c r="J7" i="21" s="1"/>
  <c r="AD58" i="34"/>
  <c r="AC58" i="34" s="1"/>
  <c r="L60" i="34"/>
  <c r="L90" i="34" s="1"/>
  <c r="K16" i="13" s="1"/>
  <c r="K12" i="21" s="1"/>
  <c r="K60" i="34"/>
  <c r="K90" i="34" s="1"/>
  <c r="J16" i="13" s="1"/>
  <c r="J12" i="21" s="1"/>
  <c r="L92" i="34"/>
  <c r="K18" i="13" s="1"/>
  <c r="K14" i="21" s="1"/>
  <c r="U64" i="35"/>
  <c r="U94" i="35" s="1"/>
  <c r="K58" i="34"/>
  <c r="K88" i="34" s="1"/>
  <c r="J14" i="13" s="1"/>
  <c r="J10" i="21" s="1"/>
  <c r="L58" i="34"/>
  <c r="L88" i="34" s="1"/>
  <c r="K14" i="13" s="1"/>
  <c r="K10" i="21" s="1"/>
  <c r="L68" i="34"/>
  <c r="K68" i="34"/>
  <c r="K98" i="34" s="1"/>
  <c r="J24" i="13" s="1"/>
  <c r="J20" i="21" s="1"/>
  <c r="P67" i="34"/>
  <c r="S67" i="34"/>
  <c r="S97" i="34" s="1"/>
  <c r="M97" i="34"/>
  <c r="H23" i="13" s="1"/>
  <c r="H19" i="21" s="1"/>
  <c r="AG67" i="34"/>
  <c r="AH67" i="34" s="1"/>
  <c r="AD55" i="34"/>
  <c r="AC55" i="34" s="1"/>
  <c r="P94" i="35"/>
  <c r="O55" i="34"/>
  <c r="O85" i="34" s="1"/>
  <c r="O58" i="34"/>
  <c r="O88" i="34" s="1"/>
  <c r="M78" i="18"/>
  <c r="P78" i="18" s="1"/>
  <c r="Q78" i="18" s="1"/>
  <c r="Q108" i="18" s="1"/>
  <c r="AG78" i="18"/>
  <c r="AH78" i="18" s="1"/>
  <c r="M63" i="18"/>
  <c r="M80" i="18"/>
  <c r="M110" i="18" s="1"/>
  <c r="C36" i="13" s="1"/>
  <c r="C32" i="21" s="1"/>
  <c r="AG80" i="18"/>
  <c r="AH80" i="18" s="1"/>
  <c r="AE77" i="18"/>
  <c r="AI77" i="18" s="1"/>
  <c r="AD77" i="18"/>
  <c r="AC77" i="18" s="1"/>
  <c r="AG77" i="18" s="1"/>
  <c r="AH77" i="18" s="1"/>
  <c r="AE71" i="18"/>
  <c r="AD71" i="18"/>
  <c r="AC71" i="18" s="1"/>
  <c r="M71" i="18" s="1"/>
  <c r="AG70" i="18"/>
  <c r="AH70" i="18" s="1"/>
  <c r="R93" i="35"/>
  <c r="AF64" i="18"/>
  <c r="AD64" i="18"/>
  <c r="AC64" i="18" s="1"/>
  <c r="AG64" i="18" s="1"/>
  <c r="AH64" i="18" s="1"/>
  <c r="R97" i="35"/>
  <c r="L79" i="18"/>
  <c r="L109" i="18" s="1"/>
  <c r="F35" i="13" s="1"/>
  <c r="F31" i="21" s="1"/>
  <c r="M62" i="18"/>
  <c r="M92" i="18" s="1"/>
  <c r="C18" i="13" s="1"/>
  <c r="C14" i="21" s="1"/>
  <c r="M74" i="18"/>
  <c r="P74" i="18" s="1"/>
  <c r="U74" i="18" s="1"/>
  <c r="U104" i="18" s="1"/>
  <c r="O66" i="18"/>
  <c r="O96" i="18" s="1"/>
  <c r="N81" i="18"/>
  <c r="N111" i="18" s="1"/>
  <c r="D37" i="13" s="1"/>
  <c r="D33" i="21" s="1"/>
  <c r="M68" i="18"/>
  <c r="M98" i="18" s="1"/>
  <c r="C24" i="13" s="1"/>
  <c r="C20" i="21" s="1"/>
  <c r="M70" i="18"/>
  <c r="P70" i="18" s="1"/>
  <c r="N74" i="18"/>
  <c r="N104" i="18" s="1"/>
  <c r="D30" i="13" s="1"/>
  <c r="D26" i="21" s="1"/>
  <c r="M65" i="18"/>
  <c r="S65" i="18" s="1"/>
  <c r="S95" i="18" s="1"/>
  <c r="T77" i="35"/>
  <c r="T107" i="35" s="1"/>
  <c r="P95" i="35"/>
  <c r="Q65" i="35"/>
  <c r="Q95" i="35" s="1"/>
  <c r="AE77" i="35"/>
  <c r="AI77" i="35" s="1"/>
  <c r="AF77" i="35"/>
  <c r="N77" i="35" s="1"/>
  <c r="N107" i="35" s="1"/>
  <c r="N33" i="13" s="1"/>
  <c r="N29" i="21" s="1"/>
  <c r="AF70" i="18"/>
  <c r="K70" i="18"/>
  <c r="K100" i="18" s="1"/>
  <c r="E26" i="13" s="1"/>
  <c r="E22" i="21" s="1"/>
  <c r="S95" i="35"/>
  <c r="R65" i="35"/>
  <c r="R95" i="35" s="1"/>
  <c r="K75" i="18"/>
  <c r="K105" i="18" s="1"/>
  <c r="E31" i="13" s="1"/>
  <c r="E27" i="21" s="1"/>
  <c r="AF56" i="18"/>
  <c r="AF68" i="35"/>
  <c r="N68" i="35" s="1"/>
  <c r="N98" i="35" s="1"/>
  <c r="N24" i="13" s="1"/>
  <c r="N20" i="21" s="1"/>
  <c r="AG56" i="18"/>
  <c r="AH56" i="18" s="1"/>
  <c r="AI56" i="18"/>
  <c r="AE74" i="35"/>
  <c r="AI74" i="35" s="1"/>
  <c r="AF74" i="35"/>
  <c r="N74" i="35" s="1"/>
  <c r="N104" i="35" s="1"/>
  <c r="N30" i="13" s="1"/>
  <c r="N26" i="21" s="1"/>
  <c r="Q74" i="35"/>
  <c r="Q104" i="35" s="1"/>
  <c r="P104" i="35"/>
  <c r="R74" i="35"/>
  <c r="U74" i="35"/>
  <c r="U104" i="35" s="1"/>
  <c r="AC55" i="18"/>
  <c r="M55" i="18" s="1"/>
  <c r="AE55" i="18"/>
  <c r="L58" i="18"/>
  <c r="L88" i="18" s="1"/>
  <c r="F14" i="13" s="1"/>
  <c r="F10" i="21" s="1"/>
  <c r="L71" i="18"/>
  <c r="L101" i="18" s="1"/>
  <c r="F27" i="13" s="1"/>
  <c r="F23" i="21" s="1"/>
  <c r="T69" i="35"/>
  <c r="T99" i="35" s="1"/>
  <c r="L82" i="18"/>
  <c r="L112" i="18" s="1"/>
  <c r="F38" i="13" s="1"/>
  <c r="F34" i="21" s="1"/>
  <c r="AE58" i="34"/>
  <c r="M58" i="34" s="1"/>
  <c r="AB59" i="18"/>
  <c r="O71" i="18"/>
  <c r="O101" i="18" s="1"/>
  <c r="K55" i="18"/>
  <c r="K85" i="18" s="1"/>
  <c r="E11" i="13" s="1"/>
  <c r="E7" i="21" s="1"/>
  <c r="L55" i="18"/>
  <c r="AB76" i="18"/>
  <c r="K60" i="18"/>
  <c r="K90" i="18" s="1"/>
  <c r="E16" i="13" s="1"/>
  <c r="E12" i="21" s="1"/>
  <c r="AE71" i="34"/>
  <c r="AE79" i="34"/>
  <c r="V72" i="18"/>
  <c r="W72" i="18"/>
  <c r="W102" i="18" s="1"/>
  <c r="U72" i="35"/>
  <c r="U102" i="35" s="1"/>
  <c r="Q72" i="35"/>
  <c r="Q102" i="35" s="1"/>
  <c r="R72" i="35"/>
  <c r="P102" i="35"/>
  <c r="P101" i="35"/>
  <c r="U71" i="35"/>
  <c r="U101" i="35" s="1"/>
  <c r="R71" i="35"/>
  <c r="Q71" i="35"/>
  <c r="Q101" i="35" s="1"/>
  <c r="Q73" i="35"/>
  <c r="Q103" i="35" s="1"/>
  <c r="R73" i="35"/>
  <c r="U73" i="35"/>
  <c r="U103" i="35" s="1"/>
  <c r="P103" i="35"/>
  <c r="P113" i="35"/>
  <c r="Q83" i="35"/>
  <c r="Q113" i="35" s="1"/>
  <c r="U83" i="35"/>
  <c r="U113" i="35" s="1"/>
  <c r="R83" i="35"/>
  <c r="V83" i="18"/>
  <c r="W83" i="18"/>
  <c r="W113" i="18" s="1"/>
  <c r="R75" i="35"/>
  <c r="U75" i="35"/>
  <c r="U105" i="35" s="1"/>
  <c r="P105" i="35"/>
  <c r="Q75" i="35"/>
  <c r="Q105" i="35" s="1"/>
  <c r="AE75" i="34"/>
  <c r="AE82" i="35"/>
  <c r="AI82" i="35" s="1"/>
  <c r="AF82" i="35"/>
  <c r="N82" i="35" s="1"/>
  <c r="N112" i="35" s="1"/>
  <c r="N38" i="13" s="1"/>
  <c r="N34" i="21" s="1"/>
  <c r="AE71" i="35"/>
  <c r="AI71" i="35" s="1"/>
  <c r="AF71" i="35"/>
  <c r="N71" i="35" s="1"/>
  <c r="N101" i="35" s="1"/>
  <c r="N27" i="13" s="1"/>
  <c r="N23" i="21" s="1"/>
  <c r="AE60" i="35"/>
  <c r="AI60" i="35" s="1"/>
  <c r="AF60" i="35"/>
  <c r="N60" i="35" s="1"/>
  <c r="N90" i="35" s="1"/>
  <c r="N16" i="13" s="1"/>
  <c r="N12" i="21" s="1"/>
  <c r="AF83" i="35"/>
  <c r="N83" i="35" s="1"/>
  <c r="N113" i="35" s="1"/>
  <c r="N39" i="13" s="1"/>
  <c r="N35" i="21" s="1"/>
  <c r="AE83" i="35"/>
  <c r="AI83" i="35" s="1"/>
  <c r="AF75" i="35"/>
  <c r="N75" i="35" s="1"/>
  <c r="N105" i="35" s="1"/>
  <c r="N31" i="13" s="1"/>
  <c r="N27" i="21" s="1"/>
  <c r="AE75" i="35"/>
  <c r="AI75" i="35" s="1"/>
  <c r="AE73" i="35"/>
  <c r="AI73" i="35" s="1"/>
  <c r="AF73" i="35"/>
  <c r="N73" i="35" s="1"/>
  <c r="N103" i="35" s="1"/>
  <c r="N29" i="13" s="1"/>
  <c r="N25" i="21" s="1"/>
  <c r="AE61" i="35"/>
  <c r="AI61" i="35" s="1"/>
  <c r="AF61" i="35"/>
  <c r="N61" i="35" s="1"/>
  <c r="N91" i="35" s="1"/>
  <c r="N17" i="13" s="1"/>
  <c r="N13" i="21" s="1"/>
  <c r="AF55" i="35"/>
  <c r="N55" i="35" s="1"/>
  <c r="N85" i="35" s="1"/>
  <c r="N11" i="13" s="1"/>
  <c r="N7" i="21" s="1"/>
  <c r="AE55" i="35"/>
  <c r="AI55" i="35" s="1"/>
  <c r="O73" i="18"/>
  <c r="O103" i="18" s="1"/>
  <c r="Q79" i="35"/>
  <c r="Q109" i="35" s="1"/>
  <c r="P109" i="35"/>
  <c r="U79" i="35"/>
  <c r="U109" i="35" s="1"/>
  <c r="R79" i="35"/>
  <c r="U60" i="35"/>
  <c r="U90" i="35" s="1"/>
  <c r="Q60" i="35"/>
  <c r="Q90" i="35" s="1"/>
  <c r="P90" i="35"/>
  <c r="R60" i="35"/>
  <c r="AE79" i="35"/>
  <c r="AI79" i="35" s="1"/>
  <c r="AF79" i="35"/>
  <c r="N79" i="35" s="1"/>
  <c r="N109" i="35" s="1"/>
  <c r="N35" i="13" s="1"/>
  <c r="N31" i="21" s="1"/>
  <c r="V61" i="18"/>
  <c r="W61" i="18"/>
  <c r="W91" i="18" s="1"/>
  <c r="AE55" i="34"/>
  <c r="R61" i="35"/>
  <c r="Q61" i="35"/>
  <c r="Q91" i="35" s="1"/>
  <c r="U61" i="35"/>
  <c r="U91" i="35" s="1"/>
  <c r="P91" i="35"/>
  <c r="R55" i="35"/>
  <c r="Q55" i="35"/>
  <c r="Q85" i="35" s="1"/>
  <c r="U55" i="35"/>
  <c r="U85" i="35" s="1"/>
  <c r="P85" i="35"/>
  <c r="AE82" i="34"/>
  <c r="AF72" i="35"/>
  <c r="N72" i="35" s="1"/>
  <c r="N102" i="35" s="1"/>
  <c r="N28" i="13" s="1"/>
  <c r="N24" i="21" s="1"/>
  <c r="AE72" i="35"/>
  <c r="AI72" i="35" s="1"/>
  <c r="Q82" i="35"/>
  <c r="Q112" i="35" s="1"/>
  <c r="P112" i="35"/>
  <c r="R82" i="35"/>
  <c r="U82" i="35"/>
  <c r="U112" i="35" s="1"/>
  <c r="AC82" i="18"/>
  <c r="M82" i="18" s="1"/>
  <c r="AE82" i="18"/>
  <c r="L73" i="18"/>
  <c r="L103" i="18" s="1"/>
  <c r="F29" i="13" s="1"/>
  <c r="F25" i="21" s="1"/>
  <c r="O67" i="18"/>
  <c r="O97" i="18" s="1"/>
  <c r="AB75" i="18"/>
  <c r="AF67" i="18"/>
  <c r="O64" i="18"/>
  <c r="O94" i="18" s="1"/>
  <c r="K57" i="18"/>
  <c r="K87" i="18" s="1"/>
  <c r="E13" i="13" s="1"/>
  <c r="E9" i="21" s="1"/>
  <c r="AE67" i="18"/>
  <c r="AI67" i="18" s="1"/>
  <c r="AB79" i="18"/>
  <c r="AB58" i="18"/>
  <c r="AD58" i="18" s="1"/>
  <c r="AE64" i="18"/>
  <c r="AI64" i="18" s="1"/>
  <c r="AC57" i="18"/>
  <c r="AG57" i="18" s="1"/>
  <c r="AH57" i="18" s="1"/>
  <c r="AF57" i="18"/>
  <c r="AE57" i="18"/>
  <c r="AI57" i="18" s="1"/>
  <c r="AC66" i="18"/>
  <c r="AG66" i="18" s="1"/>
  <c r="AH66" i="18" s="1"/>
  <c r="Q81" i="18"/>
  <c r="Q111" i="18" s="1"/>
  <c r="R81" i="18"/>
  <c r="P111" i="18"/>
  <c r="U81" i="18"/>
  <c r="U111" i="18" s="1"/>
  <c r="AC60" i="18"/>
  <c r="AG60" i="18" s="1"/>
  <c r="AH60" i="18" s="1"/>
  <c r="P56" i="18"/>
  <c r="M86" i="18"/>
  <c r="C12" i="13" s="1"/>
  <c r="C8" i="21" s="1"/>
  <c r="S56" i="18"/>
  <c r="S86" i="18" s="1"/>
  <c r="AE73" i="18"/>
  <c r="AC73" i="18"/>
  <c r="M73" i="18" s="1"/>
  <c r="AF60" i="18"/>
  <c r="AC67" i="18"/>
  <c r="AG67" i="18" s="1"/>
  <c r="AH67" i="18" s="1"/>
  <c r="AE60" i="18"/>
  <c r="AI60" i="18" s="1"/>
  <c r="AE63" i="34"/>
  <c r="AI63" i="34" s="1"/>
  <c r="AF63" i="34"/>
  <c r="AE66" i="18"/>
  <c r="AI66" i="18" s="1"/>
  <c r="AF66" i="18"/>
  <c r="T66" i="35" l="1"/>
  <c r="T96" i="35" s="1"/>
  <c r="M77" i="34"/>
  <c r="S77" i="34" s="1"/>
  <c r="S107" i="34" s="1"/>
  <c r="AD77" i="34"/>
  <c r="AC77" i="34" s="1"/>
  <c r="AG77" i="34" s="1"/>
  <c r="AH77" i="34" s="1"/>
  <c r="O72" i="34"/>
  <c r="O102" i="34" s="1"/>
  <c r="O77" i="34"/>
  <c r="O107" i="34" s="1"/>
  <c r="K75" i="34"/>
  <c r="K105" i="34" s="1"/>
  <c r="J31" i="13" s="1"/>
  <c r="J27" i="21" s="1"/>
  <c r="M73" i="34"/>
  <c r="M103" i="34" s="1"/>
  <c r="H29" i="13" s="1"/>
  <c r="H25" i="21" s="1"/>
  <c r="AD73" i="34"/>
  <c r="AC73" i="34" s="1"/>
  <c r="O73" i="34"/>
  <c r="O103" i="34" s="1"/>
  <c r="AD72" i="34"/>
  <c r="AC72" i="34" s="1"/>
  <c r="AG72" i="34" s="1"/>
  <c r="AH72" i="34" s="1"/>
  <c r="N62" i="18"/>
  <c r="N92" i="18" s="1"/>
  <c r="D18" i="13" s="1"/>
  <c r="D14" i="21" s="1"/>
  <c r="L93" i="18"/>
  <c r="F19" i="13" s="1"/>
  <c r="F15" i="21" s="1"/>
  <c r="AG63" i="18"/>
  <c r="AH63" i="18" s="1"/>
  <c r="AI63" i="18"/>
  <c r="N65" i="18"/>
  <c r="N95" i="18" s="1"/>
  <c r="D21" i="13" s="1"/>
  <c r="D17" i="21" s="1"/>
  <c r="N68" i="18"/>
  <c r="N98" i="18" s="1"/>
  <c r="D24" i="13" s="1"/>
  <c r="D20" i="21" s="1"/>
  <c r="M69" i="18"/>
  <c r="S69" i="18" s="1"/>
  <c r="S99" i="18" s="1"/>
  <c r="N69" i="18"/>
  <c r="N99" i="18" s="1"/>
  <c r="D25" i="13" s="1"/>
  <c r="D21" i="21" s="1"/>
  <c r="AE72" i="34"/>
  <c r="AI72" i="34" s="1"/>
  <c r="AF77" i="34"/>
  <c r="N77" i="34" s="1"/>
  <c r="N107" i="34" s="1"/>
  <c r="I33" i="13" s="1"/>
  <c r="I29" i="21" s="1"/>
  <c r="T78" i="35"/>
  <c r="T108" i="35" s="1"/>
  <c r="N78" i="18"/>
  <c r="N108" i="18" s="1"/>
  <c r="D34" i="13" s="1"/>
  <c r="D30" i="21" s="1"/>
  <c r="AF72" i="34"/>
  <c r="N72" i="34" s="1"/>
  <c r="N102" i="34" s="1"/>
  <c r="I28" i="13" s="1"/>
  <c r="I24" i="21" s="1"/>
  <c r="T59" i="35"/>
  <c r="T89" i="35" s="1"/>
  <c r="AI55" i="34"/>
  <c r="AI73" i="34"/>
  <c r="AF73" i="34"/>
  <c r="N73" i="34" s="1"/>
  <c r="N103" i="34" s="1"/>
  <c r="I29" i="13" s="1"/>
  <c r="I25" i="21" s="1"/>
  <c r="AF71" i="34"/>
  <c r="N71" i="34" s="1"/>
  <c r="N101" i="34" s="1"/>
  <c r="I27" i="13" s="1"/>
  <c r="I23" i="21" s="1"/>
  <c r="AI71" i="34"/>
  <c r="AI77" i="34"/>
  <c r="T80" i="35"/>
  <c r="T110" i="35" s="1"/>
  <c r="S78" i="34"/>
  <c r="S108" i="34" s="1"/>
  <c r="P78" i="34"/>
  <c r="U78" i="34" s="1"/>
  <c r="U108" i="34" s="1"/>
  <c r="K79" i="34"/>
  <c r="K109" i="34" s="1"/>
  <c r="J35" i="13" s="1"/>
  <c r="J31" i="21" s="1"/>
  <c r="R86" i="35"/>
  <c r="T56" i="35"/>
  <c r="T86" i="35" s="1"/>
  <c r="AI75" i="34"/>
  <c r="AF75" i="34"/>
  <c r="N75" i="34" s="1"/>
  <c r="N105" i="34" s="1"/>
  <c r="I31" i="13" s="1"/>
  <c r="I27" i="21" s="1"/>
  <c r="AF83" i="34"/>
  <c r="N83" i="34" s="1"/>
  <c r="N113" i="34" s="1"/>
  <c r="I39" i="13" s="1"/>
  <c r="I35" i="21" s="1"/>
  <c r="AF82" i="34"/>
  <c r="N82" i="34" s="1"/>
  <c r="N112" i="34" s="1"/>
  <c r="I38" i="13" s="1"/>
  <c r="I34" i="21" s="1"/>
  <c r="AI82" i="34"/>
  <c r="AG82" i="34"/>
  <c r="AH82" i="34" s="1"/>
  <c r="AE66" i="34"/>
  <c r="AI66" i="34" s="1"/>
  <c r="AG75" i="34"/>
  <c r="AH75" i="34" s="1"/>
  <c r="AD66" i="34"/>
  <c r="AC66" i="34" s="1"/>
  <c r="AG66" i="34" s="1"/>
  <c r="AH66" i="34" s="1"/>
  <c r="P108" i="18"/>
  <c r="AI83" i="34"/>
  <c r="T76" i="35"/>
  <c r="T106" i="35" s="1"/>
  <c r="AE60" i="34"/>
  <c r="AI60" i="34" s="1"/>
  <c r="AG71" i="34"/>
  <c r="AH71" i="34" s="1"/>
  <c r="O80" i="34"/>
  <c r="O110" i="34" s="1"/>
  <c r="AB80" i="34"/>
  <c r="P79" i="34"/>
  <c r="S79" i="34"/>
  <c r="S109" i="34" s="1"/>
  <c r="M109" i="34"/>
  <c r="H35" i="13" s="1"/>
  <c r="H31" i="21" s="1"/>
  <c r="P70" i="34"/>
  <c r="M100" i="34"/>
  <c r="H26" i="13" s="1"/>
  <c r="H22" i="21" s="1"/>
  <c r="S70" i="34"/>
  <c r="S100" i="34" s="1"/>
  <c r="AG79" i="34"/>
  <c r="AH79" i="34" s="1"/>
  <c r="AD83" i="34"/>
  <c r="AC83" i="34" s="1"/>
  <c r="AG83" i="34" s="1"/>
  <c r="AH83" i="34" s="1"/>
  <c r="M83" i="34"/>
  <c r="O74" i="34"/>
  <c r="O104" i="34" s="1"/>
  <c r="AB74" i="34"/>
  <c r="S82" i="34"/>
  <c r="S112" i="34" s="1"/>
  <c r="M112" i="34"/>
  <c r="H38" i="13" s="1"/>
  <c r="H34" i="21" s="1"/>
  <c r="P82" i="34"/>
  <c r="P75" i="34"/>
  <c r="M105" i="34"/>
  <c r="H31" i="13" s="1"/>
  <c r="H27" i="21" s="1"/>
  <c r="S75" i="34"/>
  <c r="S105" i="34" s="1"/>
  <c r="U81" i="34"/>
  <c r="U111" i="34" s="1"/>
  <c r="P111" i="34"/>
  <c r="Q81" i="34"/>
  <c r="Q111" i="34" s="1"/>
  <c r="R81" i="34"/>
  <c r="P73" i="34"/>
  <c r="AF79" i="34"/>
  <c r="N79" i="34" s="1"/>
  <c r="N109" i="34" s="1"/>
  <c r="I35" i="13" s="1"/>
  <c r="I31" i="21" s="1"/>
  <c r="AI79" i="34"/>
  <c r="AG73" i="34"/>
  <c r="AH73" i="34" s="1"/>
  <c r="P71" i="34"/>
  <c r="M101" i="34"/>
  <c r="H27" i="13" s="1"/>
  <c r="H23" i="21" s="1"/>
  <c r="S71" i="34"/>
  <c r="S101" i="34" s="1"/>
  <c r="L108" i="34"/>
  <c r="K34" i="13" s="1"/>
  <c r="K30" i="21" s="1"/>
  <c r="AG78" i="34"/>
  <c r="AH78" i="34" s="1"/>
  <c r="AF78" i="34"/>
  <c r="N78" i="34" s="1"/>
  <c r="N108" i="34" s="1"/>
  <c r="I34" i="13" s="1"/>
  <c r="I30" i="21" s="1"/>
  <c r="S72" i="34"/>
  <c r="S102" i="34" s="1"/>
  <c r="M102" i="34"/>
  <c r="H28" i="13" s="1"/>
  <c r="H24" i="21" s="1"/>
  <c r="P72" i="34"/>
  <c r="O76" i="34"/>
  <c r="O106" i="34" s="1"/>
  <c r="AB76" i="34"/>
  <c r="L80" i="34"/>
  <c r="L110" i="34" s="1"/>
  <c r="K36" i="13" s="1"/>
  <c r="K32" i="21" s="1"/>
  <c r="K80" i="34"/>
  <c r="K110" i="34" s="1"/>
  <c r="J36" i="13" s="1"/>
  <c r="J32" i="21" s="1"/>
  <c r="U78" i="18"/>
  <c r="U108" i="18" s="1"/>
  <c r="AF55" i="34"/>
  <c r="N55" i="34" s="1"/>
  <c r="N85" i="34" s="1"/>
  <c r="I11" i="13" s="1"/>
  <c r="I7" i="21" s="1"/>
  <c r="N56" i="34"/>
  <c r="N86" i="34" s="1"/>
  <c r="I12" i="13" s="1"/>
  <c r="I8" i="21" s="1"/>
  <c r="AB64" i="34"/>
  <c r="AD64" i="34" s="1"/>
  <c r="AC64" i="34" s="1"/>
  <c r="AG64" i="34" s="1"/>
  <c r="AH64" i="34" s="1"/>
  <c r="N63" i="34"/>
  <c r="N93" i="34" s="1"/>
  <c r="I19" i="13" s="1"/>
  <c r="I15" i="21" s="1"/>
  <c r="T70" i="35"/>
  <c r="T100" i="35" s="1"/>
  <c r="AA59" i="34"/>
  <c r="K59" i="34" s="1"/>
  <c r="K89" i="34" s="1"/>
  <c r="J15" i="13" s="1"/>
  <c r="J11" i="21" s="1"/>
  <c r="P62" i="18"/>
  <c r="P92" i="18" s="1"/>
  <c r="R94" i="35"/>
  <c r="K65" i="34"/>
  <c r="K95" i="34" s="1"/>
  <c r="J21" i="13" s="1"/>
  <c r="J17" i="21" s="1"/>
  <c r="L65" i="34"/>
  <c r="L95" i="34" s="1"/>
  <c r="K21" i="13" s="1"/>
  <c r="K17" i="21" s="1"/>
  <c r="V99" i="34"/>
  <c r="O57" i="34"/>
  <c r="O87" i="34" s="1"/>
  <c r="AB65" i="34"/>
  <c r="O65" i="34"/>
  <c r="O95" i="34" s="1"/>
  <c r="L69" i="34"/>
  <c r="L99" i="34" s="1"/>
  <c r="K25" i="13" s="1"/>
  <c r="K21" i="21" s="1"/>
  <c r="K57" i="34"/>
  <c r="K87" i="34" s="1"/>
  <c r="J13" i="13" s="1"/>
  <c r="J9" i="21" s="1"/>
  <c r="S78" i="18"/>
  <c r="S108" i="18" s="1"/>
  <c r="AD68" i="34"/>
  <c r="AC68" i="34" s="1"/>
  <c r="AG68" i="34" s="1"/>
  <c r="AH68" i="34" s="1"/>
  <c r="M108" i="18"/>
  <c r="C34" i="13" s="1"/>
  <c r="C30" i="21" s="1"/>
  <c r="M60" i="34"/>
  <c r="P60" i="34" s="1"/>
  <c r="N67" i="34"/>
  <c r="N97" i="34" s="1"/>
  <c r="I23" i="13" s="1"/>
  <c r="I19" i="21" s="1"/>
  <c r="M55" i="34"/>
  <c r="M85" i="34" s="1"/>
  <c r="H11" i="13" s="1"/>
  <c r="H7" i="21" s="1"/>
  <c r="S62" i="18"/>
  <c r="S92" i="18" s="1"/>
  <c r="V91" i="34"/>
  <c r="N66" i="34"/>
  <c r="N96" i="34" s="1"/>
  <c r="I22" i="13" s="1"/>
  <c r="I18" i="21" s="1"/>
  <c r="M63" i="34"/>
  <c r="S63" i="34" s="1"/>
  <c r="S93" i="34" s="1"/>
  <c r="M86" i="34"/>
  <c r="H12" i="13" s="1"/>
  <c r="H8" i="21" s="1"/>
  <c r="P56" i="34"/>
  <c r="S56" i="34"/>
  <c r="S86" i="34" s="1"/>
  <c r="M66" i="34"/>
  <c r="M96" i="34" s="1"/>
  <c r="H22" i="13" s="1"/>
  <c r="H18" i="21" s="1"/>
  <c r="Z69" i="34"/>
  <c r="AB69" i="34" s="1"/>
  <c r="V89" i="34"/>
  <c r="L61" i="34"/>
  <c r="L91" i="34" s="1"/>
  <c r="K17" i="13" s="1"/>
  <c r="K13" i="21" s="1"/>
  <c r="Z61" i="34"/>
  <c r="O61" i="34" s="1"/>
  <c r="O91" i="34" s="1"/>
  <c r="Q74" i="18"/>
  <c r="Q104" i="18" s="1"/>
  <c r="AG55" i="34"/>
  <c r="AH55" i="34" s="1"/>
  <c r="AI58" i="34"/>
  <c r="AF58" i="34"/>
  <c r="M95" i="18"/>
  <c r="C21" i="13" s="1"/>
  <c r="C17" i="21" s="1"/>
  <c r="AG58" i="34"/>
  <c r="AH58" i="34" s="1"/>
  <c r="S80" i="18"/>
  <c r="S110" i="18" s="1"/>
  <c r="P65" i="18"/>
  <c r="Q65" i="18" s="1"/>
  <c r="Q95" i="18" s="1"/>
  <c r="S68" i="34"/>
  <c r="S98" i="34" s="1"/>
  <c r="M98" i="34"/>
  <c r="H24" i="13" s="1"/>
  <c r="H20" i="21" s="1"/>
  <c r="P68" i="34"/>
  <c r="M88" i="34"/>
  <c r="H14" i="13" s="1"/>
  <c r="H10" i="21" s="1"/>
  <c r="P58" i="34"/>
  <c r="S58" i="34"/>
  <c r="S88" i="34" s="1"/>
  <c r="L98" i="34"/>
  <c r="K24" i="13" s="1"/>
  <c r="K20" i="21" s="1"/>
  <c r="AF68" i="34"/>
  <c r="AI68" i="34"/>
  <c r="O59" i="34"/>
  <c r="O89" i="34" s="1"/>
  <c r="AB59" i="34"/>
  <c r="M92" i="34"/>
  <c r="H18" i="13" s="1"/>
  <c r="H14" i="21" s="1"/>
  <c r="S62" i="34"/>
  <c r="S92" i="34" s="1"/>
  <c r="P62" i="34"/>
  <c r="AG60" i="34"/>
  <c r="AH60" i="34" s="1"/>
  <c r="R67" i="34"/>
  <c r="P97" i="34"/>
  <c r="Q67" i="34"/>
  <c r="Q97" i="34" s="1"/>
  <c r="U67" i="34"/>
  <c r="U97" i="34" s="1"/>
  <c r="AF60" i="34"/>
  <c r="N60" i="34" s="1"/>
  <c r="N90" i="34" s="1"/>
  <c r="I16" i="13" s="1"/>
  <c r="I12" i="21" s="1"/>
  <c r="AD57" i="34"/>
  <c r="AC57" i="34" s="1"/>
  <c r="AG57" i="34" s="1"/>
  <c r="AH57" i="34" s="1"/>
  <c r="AE57" i="34"/>
  <c r="AI57" i="34" s="1"/>
  <c r="AF57" i="34"/>
  <c r="P80" i="18"/>
  <c r="P110" i="18" s="1"/>
  <c r="P104" i="18"/>
  <c r="N77" i="18"/>
  <c r="N107" i="18" s="1"/>
  <c r="D33" i="13" s="1"/>
  <c r="D29" i="21" s="1"/>
  <c r="S68" i="18"/>
  <c r="S98" i="18" s="1"/>
  <c r="P68" i="18"/>
  <c r="Q68" i="18" s="1"/>
  <c r="Q98" i="18" s="1"/>
  <c r="M77" i="18"/>
  <c r="M107" i="18" s="1"/>
  <c r="C33" i="13" s="1"/>
  <c r="C29" i="21" s="1"/>
  <c r="N70" i="18"/>
  <c r="N100" i="18" s="1"/>
  <c r="D26" i="13" s="1"/>
  <c r="D22" i="21" s="1"/>
  <c r="AD75" i="18"/>
  <c r="AC75" i="18" s="1"/>
  <c r="AF59" i="18"/>
  <c r="AD59" i="18"/>
  <c r="AC59" i="18" s="1"/>
  <c r="AG59" i="18" s="1"/>
  <c r="AH59" i="18" s="1"/>
  <c r="AF79" i="18"/>
  <c r="AD79" i="18"/>
  <c r="AC79" i="18" s="1"/>
  <c r="AG79" i="18" s="1"/>
  <c r="AH79" i="18" s="1"/>
  <c r="N80" i="18"/>
  <c r="N110" i="18" s="1"/>
  <c r="D36" i="13" s="1"/>
  <c r="D32" i="21" s="1"/>
  <c r="P63" i="18"/>
  <c r="S63" i="18"/>
  <c r="S93" i="18" s="1"/>
  <c r="M93" i="18"/>
  <c r="C19" i="13" s="1"/>
  <c r="C15" i="21" s="1"/>
  <c r="AF76" i="18"/>
  <c r="AD76" i="18"/>
  <c r="AC76" i="18" s="1"/>
  <c r="S70" i="18"/>
  <c r="S100" i="18" s="1"/>
  <c r="M100" i="18"/>
  <c r="C26" i="13" s="1"/>
  <c r="C22" i="21" s="1"/>
  <c r="S74" i="18"/>
  <c r="M57" i="18"/>
  <c r="S57" i="18" s="1"/>
  <c r="S87" i="18" s="1"/>
  <c r="M104" i="18"/>
  <c r="C30" i="13" s="1"/>
  <c r="C26" i="21" s="1"/>
  <c r="M64" i="18"/>
  <c r="P64" i="18" s="1"/>
  <c r="N57" i="18"/>
  <c r="N87" i="18" s="1"/>
  <c r="D13" i="13" s="1"/>
  <c r="D9" i="21" s="1"/>
  <c r="S55" i="18"/>
  <c r="S85" i="18" s="1"/>
  <c r="M85" i="18"/>
  <c r="C11" i="13" s="1"/>
  <c r="C7" i="21" s="1"/>
  <c r="P55" i="18"/>
  <c r="N56" i="18"/>
  <c r="N86" i="18" s="1"/>
  <c r="D12" i="13" s="1"/>
  <c r="D8" i="21" s="1"/>
  <c r="N67" i="18"/>
  <c r="N97" i="18" s="1"/>
  <c r="D23" i="13" s="1"/>
  <c r="D19" i="21" s="1"/>
  <c r="N64" i="18"/>
  <c r="N94" i="18" s="1"/>
  <c r="D20" i="13" s="1"/>
  <c r="D16" i="21" s="1"/>
  <c r="M67" i="18"/>
  <c r="S67" i="18" s="1"/>
  <c r="S97" i="18" s="1"/>
  <c r="M66" i="18"/>
  <c r="M96" i="18" s="1"/>
  <c r="C22" i="13" s="1"/>
  <c r="C18" i="21" s="1"/>
  <c r="N60" i="18"/>
  <c r="N90" i="18" s="1"/>
  <c r="D16" i="13" s="1"/>
  <c r="D12" i="21" s="1"/>
  <c r="M60" i="18"/>
  <c r="P60" i="18" s="1"/>
  <c r="N66" i="18"/>
  <c r="N96" i="18" s="1"/>
  <c r="D22" i="13" s="1"/>
  <c r="D18" i="21" s="1"/>
  <c r="T65" i="35"/>
  <c r="T95" i="35" s="1"/>
  <c r="AG82" i="18"/>
  <c r="AH82" i="18" s="1"/>
  <c r="AE59" i="18"/>
  <c r="AI59" i="18" s="1"/>
  <c r="AI82" i="18"/>
  <c r="R104" i="35"/>
  <c r="T74" i="35"/>
  <c r="T104" i="35" s="1"/>
  <c r="AG71" i="18"/>
  <c r="AH71" i="18" s="1"/>
  <c r="AF71" i="18"/>
  <c r="AF58" i="18"/>
  <c r="AI71" i="18"/>
  <c r="AE76" i="18"/>
  <c r="AI76" i="18" s="1"/>
  <c r="AF82" i="18"/>
  <c r="AE75" i="18"/>
  <c r="AI75" i="18" s="1"/>
  <c r="AF73" i="18"/>
  <c r="AG73" i="18"/>
  <c r="AH73" i="18" s="1"/>
  <c r="AF55" i="18"/>
  <c r="L85" i="18"/>
  <c r="F11" i="13" s="1"/>
  <c r="F7" i="21" s="1"/>
  <c r="AI55" i="18"/>
  <c r="AG55" i="18"/>
  <c r="AH55" i="18" s="1"/>
  <c r="S82" i="18"/>
  <c r="S112" i="18" s="1"/>
  <c r="M112" i="18"/>
  <c r="C38" i="13" s="1"/>
  <c r="C34" i="21" s="1"/>
  <c r="P82" i="18"/>
  <c r="R113" i="35"/>
  <c r="T83" i="35"/>
  <c r="T113" i="35" s="1"/>
  <c r="T55" i="35"/>
  <c r="T85" i="35" s="1"/>
  <c r="R85" i="35"/>
  <c r="T79" i="35"/>
  <c r="T109" i="35" s="1"/>
  <c r="R109" i="35"/>
  <c r="T72" i="35"/>
  <c r="T102" i="35" s="1"/>
  <c r="R102" i="35"/>
  <c r="T82" i="35"/>
  <c r="T112" i="35" s="1"/>
  <c r="R112" i="35"/>
  <c r="R91" i="35"/>
  <c r="T61" i="35"/>
  <c r="T91" i="35" s="1"/>
  <c r="T73" i="35"/>
  <c r="T103" i="35" s="1"/>
  <c r="R103" i="35"/>
  <c r="AF75" i="18"/>
  <c r="V102" i="18"/>
  <c r="Z72" i="18"/>
  <c r="AA72" i="18"/>
  <c r="R105" i="35"/>
  <c r="T75" i="35"/>
  <c r="T105" i="35" s="1"/>
  <c r="Z61" i="18"/>
  <c r="V91" i="18"/>
  <c r="AA61" i="18"/>
  <c r="T60" i="35"/>
  <c r="T90" i="35" s="1"/>
  <c r="R90" i="35"/>
  <c r="Z83" i="18"/>
  <c r="V113" i="18"/>
  <c r="AA83" i="18"/>
  <c r="T71" i="35"/>
  <c r="T101" i="35" s="1"/>
  <c r="R101" i="35"/>
  <c r="AI73" i="18"/>
  <c r="AE58" i="18"/>
  <c r="AI58" i="18" s="1"/>
  <c r="AC58" i="18"/>
  <c r="AG58" i="18" s="1"/>
  <c r="AH58" i="18" s="1"/>
  <c r="AE79" i="18"/>
  <c r="AI79" i="18" s="1"/>
  <c r="R111" i="18"/>
  <c r="T81" i="18"/>
  <c r="T111" i="18" s="1"/>
  <c r="P100" i="18"/>
  <c r="U70" i="18"/>
  <c r="U100" i="18" s="1"/>
  <c r="Q70" i="18"/>
  <c r="Q100" i="18" s="1"/>
  <c r="U56" i="18"/>
  <c r="U86" i="18" s="1"/>
  <c r="R56" i="18"/>
  <c r="Q56" i="18"/>
  <c r="Q86" i="18" s="1"/>
  <c r="P86" i="18"/>
  <c r="M103" i="18"/>
  <c r="C29" i="13" s="1"/>
  <c r="C25" i="21" s="1"/>
  <c r="P73" i="18"/>
  <c r="S73" i="18"/>
  <c r="S103" i="18" s="1"/>
  <c r="M101" i="18"/>
  <c r="C27" i="13" s="1"/>
  <c r="C23" i="21" s="1"/>
  <c r="P71" i="18"/>
  <c r="S71" i="18"/>
  <c r="S101" i="18" s="1"/>
  <c r="P77" i="34" l="1"/>
  <c r="S73" i="34"/>
  <c r="S103" i="34" s="1"/>
  <c r="M107" i="34"/>
  <c r="H33" i="13" s="1"/>
  <c r="H29" i="21" s="1"/>
  <c r="N63" i="18"/>
  <c r="N93" i="18" s="1"/>
  <c r="D19" i="13" s="1"/>
  <c r="D15" i="21" s="1"/>
  <c r="M99" i="18"/>
  <c r="C25" i="13" s="1"/>
  <c r="C21" i="21" s="1"/>
  <c r="P69" i="18"/>
  <c r="P99" i="18" s="1"/>
  <c r="R78" i="34"/>
  <c r="P108" i="34"/>
  <c r="Q78" i="34"/>
  <c r="Q108" i="34" s="1"/>
  <c r="M90" i="34"/>
  <c r="H16" i="13" s="1"/>
  <c r="H12" i="21" s="1"/>
  <c r="O69" i="34"/>
  <c r="O99" i="34" s="1"/>
  <c r="R71" i="34"/>
  <c r="U71" i="34"/>
  <c r="U101" i="34" s="1"/>
  <c r="P101" i="34"/>
  <c r="Q71" i="34"/>
  <c r="Q101" i="34" s="1"/>
  <c r="S83" i="34"/>
  <c r="S113" i="34" s="1"/>
  <c r="M113" i="34"/>
  <c r="H39" i="13" s="1"/>
  <c r="H35" i="21" s="1"/>
  <c r="P83" i="34"/>
  <c r="R75" i="34"/>
  <c r="P105" i="34"/>
  <c r="U75" i="34"/>
  <c r="U105" i="34" s="1"/>
  <c r="Q75" i="34"/>
  <c r="Q105" i="34" s="1"/>
  <c r="M74" i="34"/>
  <c r="AE74" i="34"/>
  <c r="AI74" i="34" s="1"/>
  <c r="AD74" i="34"/>
  <c r="AC74" i="34" s="1"/>
  <c r="AG74" i="34" s="1"/>
  <c r="AH74" i="34" s="1"/>
  <c r="AF74" i="34"/>
  <c r="N74" i="34" s="1"/>
  <c r="N104" i="34" s="1"/>
  <c r="I30" i="13" s="1"/>
  <c r="I26" i="21" s="1"/>
  <c r="R108" i="34"/>
  <c r="U70" i="34"/>
  <c r="U100" i="34" s="1"/>
  <c r="P100" i="34"/>
  <c r="Q70" i="34"/>
  <c r="Q100" i="34" s="1"/>
  <c r="R70" i="34"/>
  <c r="U77" i="34"/>
  <c r="U107" i="34" s="1"/>
  <c r="Q77" i="34"/>
  <c r="Q107" i="34" s="1"/>
  <c r="R77" i="34"/>
  <c r="P107" i="34"/>
  <c r="AF76" i="34"/>
  <c r="N76" i="34" s="1"/>
  <c r="N106" i="34" s="1"/>
  <c r="I32" i="13" s="1"/>
  <c r="I28" i="21" s="1"/>
  <c r="M76" i="34"/>
  <c r="AE76" i="34"/>
  <c r="AI76" i="34" s="1"/>
  <c r="AD76" i="34"/>
  <c r="AC76" i="34" s="1"/>
  <c r="AG76" i="34" s="1"/>
  <c r="AH76" i="34" s="1"/>
  <c r="U72" i="34"/>
  <c r="U102" i="34" s="1"/>
  <c r="P102" i="34"/>
  <c r="R72" i="34"/>
  <c r="Q72" i="34"/>
  <c r="Q102" i="34" s="1"/>
  <c r="R73" i="34"/>
  <c r="Q73" i="34"/>
  <c r="Q103" i="34" s="1"/>
  <c r="P103" i="34"/>
  <c r="U73" i="34"/>
  <c r="U103" i="34" s="1"/>
  <c r="R79" i="34"/>
  <c r="U79" i="34"/>
  <c r="U109" i="34" s="1"/>
  <c r="P109" i="34"/>
  <c r="Q79" i="34"/>
  <c r="Q109" i="34" s="1"/>
  <c r="T81" i="34"/>
  <c r="T111" i="34" s="1"/>
  <c r="R111" i="34"/>
  <c r="R82" i="34"/>
  <c r="P112" i="34"/>
  <c r="U82" i="34"/>
  <c r="U112" i="34" s="1"/>
  <c r="Q82" i="34"/>
  <c r="Q112" i="34" s="1"/>
  <c r="M80" i="34"/>
  <c r="AE80" i="34"/>
  <c r="AI80" i="34" s="1"/>
  <c r="AD80" i="34"/>
  <c r="AC80" i="34" s="1"/>
  <c r="AG80" i="34" s="1"/>
  <c r="AH80" i="34" s="1"/>
  <c r="AF80" i="34"/>
  <c r="N80" i="34" s="1"/>
  <c r="N110" i="34" s="1"/>
  <c r="I36" i="13" s="1"/>
  <c r="I32" i="21" s="1"/>
  <c r="S60" i="34"/>
  <c r="S90" i="34" s="1"/>
  <c r="Q62" i="18"/>
  <c r="Q92" i="18" s="1"/>
  <c r="U62" i="18"/>
  <c r="U92" i="18" s="1"/>
  <c r="AF64" i="34"/>
  <c r="N64" i="34" s="1"/>
  <c r="N94" i="34" s="1"/>
  <c r="I20" i="13" s="1"/>
  <c r="I16" i="21" s="1"/>
  <c r="AE64" i="34"/>
  <c r="AI64" i="34" s="1"/>
  <c r="L59" i="34"/>
  <c r="L89" i="34" s="1"/>
  <c r="K15" i="13" s="1"/>
  <c r="K11" i="21" s="1"/>
  <c r="AB61" i="34"/>
  <c r="AF61" i="34" s="1"/>
  <c r="R78" i="18"/>
  <c r="T78" i="18" s="1"/>
  <c r="T108" i="18" s="1"/>
  <c r="P66" i="34"/>
  <c r="P96" i="34" s="1"/>
  <c r="P95" i="18"/>
  <c r="R65" i="18"/>
  <c r="R95" i="18" s="1"/>
  <c r="P63" i="34"/>
  <c r="P93" i="34" s="1"/>
  <c r="M93" i="34"/>
  <c r="H19" i="13" s="1"/>
  <c r="H15" i="21" s="1"/>
  <c r="R62" i="18"/>
  <c r="R92" i="18" s="1"/>
  <c r="P55" i="34"/>
  <c r="Q55" i="34" s="1"/>
  <c r="Q85" i="34" s="1"/>
  <c r="S55" i="34"/>
  <c r="S85" i="34" s="1"/>
  <c r="M64" i="34"/>
  <c r="P64" i="34" s="1"/>
  <c r="AE65" i="34"/>
  <c r="AF65" i="34"/>
  <c r="AD65" i="34"/>
  <c r="AC65" i="34" s="1"/>
  <c r="AG65" i="34" s="1"/>
  <c r="AH65" i="34" s="1"/>
  <c r="N58" i="34"/>
  <c r="N88" i="34" s="1"/>
  <c r="I14" i="13" s="1"/>
  <c r="I10" i="21" s="1"/>
  <c r="M57" i="34"/>
  <c r="M87" i="34" s="1"/>
  <c r="H13" i="13" s="1"/>
  <c r="H9" i="21" s="1"/>
  <c r="U65" i="18"/>
  <c r="U95" i="18" s="1"/>
  <c r="R80" i="18"/>
  <c r="R110" i="18" s="1"/>
  <c r="U68" i="18"/>
  <c r="U98" i="18" s="1"/>
  <c r="P98" i="18"/>
  <c r="N57" i="34"/>
  <c r="N87" i="34" s="1"/>
  <c r="I13" i="13" s="1"/>
  <c r="I9" i="21" s="1"/>
  <c r="R56" i="34"/>
  <c r="P86" i="34"/>
  <c r="Q56" i="34"/>
  <c r="Q86" i="34" s="1"/>
  <c r="U56" i="34"/>
  <c r="U86" i="34" s="1"/>
  <c r="N68" i="34"/>
  <c r="N98" i="34" s="1"/>
  <c r="I24" i="13" s="1"/>
  <c r="I20" i="21" s="1"/>
  <c r="S66" i="34"/>
  <c r="S96" i="34" s="1"/>
  <c r="Q80" i="18"/>
  <c r="Q110" i="18" s="1"/>
  <c r="P77" i="18"/>
  <c r="Q77" i="18" s="1"/>
  <c r="Q107" i="18" s="1"/>
  <c r="S77" i="18"/>
  <c r="S107" i="18" s="1"/>
  <c r="U80" i="18"/>
  <c r="U110" i="18" s="1"/>
  <c r="N71" i="18"/>
  <c r="N101" i="18" s="1"/>
  <c r="D27" i="13" s="1"/>
  <c r="D23" i="21" s="1"/>
  <c r="M87" i="18"/>
  <c r="C13" i="13" s="1"/>
  <c r="C9" i="21" s="1"/>
  <c r="Q68" i="34"/>
  <c r="Q98" i="34" s="1"/>
  <c r="R68" i="34"/>
  <c r="P98" i="34"/>
  <c r="U68" i="34"/>
  <c r="U98" i="34" s="1"/>
  <c r="N82" i="18"/>
  <c r="N112" i="18" s="1"/>
  <c r="D38" i="13" s="1"/>
  <c r="D34" i="21" s="1"/>
  <c r="Q60" i="34"/>
  <c r="Q90" i="34" s="1"/>
  <c r="U60" i="34"/>
  <c r="U90" i="34" s="1"/>
  <c r="P90" i="34"/>
  <c r="P57" i="18"/>
  <c r="P87" i="18" s="1"/>
  <c r="U62" i="34"/>
  <c r="U92" i="34" s="1"/>
  <c r="R62" i="34"/>
  <c r="Q62" i="34"/>
  <c r="Q92" i="34" s="1"/>
  <c r="P92" i="34"/>
  <c r="AE69" i="34"/>
  <c r="AI69" i="34" s="1"/>
  <c r="AD69" i="34"/>
  <c r="AC69" i="34" s="1"/>
  <c r="AG69" i="34" s="1"/>
  <c r="AH69" i="34" s="1"/>
  <c r="M69" i="34"/>
  <c r="AF69" i="34"/>
  <c r="N69" i="34" s="1"/>
  <c r="N99" i="34" s="1"/>
  <c r="I25" i="13" s="1"/>
  <c r="I21" i="21" s="1"/>
  <c r="AD59" i="34"/>
  <c r="AC59" i="34" s="1"/>
  <c r="AE59" i="34"/>
  <c r="R68" i="18"/>
  <c r="T68" i="18" s="1"/>
  <c r="T98" i="18" s="1"/>
  <c r="T67" i="34"/>
  <c r="T97" i="34" s="1"/>
  <c r="R97" i="34"/>
  <c r="P88" i="34"/>
  <c r="U58" i="34"/>
  <c r="U88" i="34" s="1"/>
  <c r="Q58" i="34"/>
  <c r="Q88" i="34" s="1"/>
  <c r="R58" i="34"/>
  <c r="R55" i="18"/>
  <c r="R85" i="18" s="1"/>
  <c r="AG76" i="18"/>
  <c r="AH76" i="18" s="1"/>
  <c r="M76" i="18"/>
  <c r="M106" i="18" s="1"/>
  <c r="C32" i="13" s="1"/>
  <c r="C28" i="21" s="1"/>
  <c r="AG75" i="18"/>
  <c r="AH75" i="18" s="1"/>
  <c r="M75" i="18"/>
  <c r="M105" i="18" s="1"/>
  <c r="C31" i="13" s="1"/>
  <c r="C27" i="21" s="1"/>
  <c r="R70" i="18"/>
  <c r="R100" i="18" s="1"/>
  <c r="R63" i="18"/>
  <c r="Q63" i="18"/>
  <c r="Q93" i="18" s="1"/>
  <c r="U63" i="18"/>
  <c r="U93" i="18" s="1"/>
  <c r="P93" i="18"/>
  <c r="M94" i="18"/>
  <c r="C20" i="13" s="1"/>
  <c r="C16" i="21" s="1"/>
  <c r="S64" i="18"/>
  <c r="S94" i="18" s="1"/>
  <c r="P85" i="18"/>
  <c r="U55" i="18"/>
  <c r="U85" i="18" s="1"/>
  <c r="M58" i="18"/>
  <c r="S58" i="18" s="1"/>
  <c r="S88" i="18" s="1"/>
  <c r="Q55" i="18"/>
  <c r="Q85" i="18" s="1"/>
  <c r="S104" i="18"/>
  <c r="R74" i="18"/>
  <c r="P66" i="18"/>
  <c r="P96" i="18" s="1"/>
  <c r="M59" i="18"/>
  <c r="S59" i="18" s="1"/>
  <c r="S89" i="18" s="1"/>
  <c r="S66" i="18"/>
  <c r="S96" i="18" s="1"/>
  <c r="P67" i="18"/>
  <c r="P97" i="18" s="1"/>
  <c r="M97" i="18"/>
  <c r="C23" i="13" s="1"/>
  <c r="C19" i="21" s="1"/>
  <c r="N59" i="18"/>
  <c r="N89" i="18" s="1"/>
  <c r="D15" i="13" s="1"/>
  <c r="D11" i="21" s="1"/>
  <c r="M90" i="18"/>
  <c r="C16" i="13" s="1"/>
  <c r="C12" i="21" s="1"/>
  <c r="N55" i="18"/>
  <c r="N85" i="18" s="1"/>
  <c r="D11" i="13" s="1"/>
  <c r="D7" i="21" s="1"/>
  <c r="N73" i="18"/>
  <c r="N103" i="18" s="1"/>
  <c r="D29" i="13" s="1"/>
  <c r="D25" i="21" s="1"/>
  <c r="S60" i="18"/>
  <c r="S90" i="18" s="1"/>
  <c r="M79" i="18"/>
  <c r="S79" i="18" s="1"/>
  <c r="S109" i="18" s="1"/>
  <c r="N58" i="18"/>
  <c r="N88" i="18" s="1"/>
  <c r="D14" i="13" s="1"/>
  <c r="D10" i="21" s="1"/>
  <c r="N79" i="18"/>
  <c r="N109" i="18" s="1"/>
  <c r="D35" i="13" s="1"/>
  <c r="D31" i="21" s="1"/>
  <c r="K72" i="18"/>
  <c r="K102" i="18" s="1"/>
  <c r="E28" i="13" s="1"/>
  <c r="E24" i="21" s="1"/>
  <c r="L72" i="18"/>
  <c r="L102" i="18" s="1"/>
  <c r="F28" i="13" s="1"/>
  <c r="F24" i="21" s="1"/>
  <c r="L83" i="18"/>
  <c r="L113" i="18" s="1"/>
  <c r="F39" i="13" s="1"/>
  <c r="F35" i="21" s="1"/>
  <c r="K83" i="18"/>
  <c r="K113" i="18" s="1"/>
  <c r="E39" i="13" s="1"/>
  <c r="E35" i="21" s="1"/>
  <c r="AB72" i="18"/>
  <c r="AD72" i="18" s="1"/>
  <c r="O72" i="18"/>
  <c r="O102" i="18" s="1"/>
  <c r="O83" i="18"/>
  <c r="O113" i="18" s="1"/>
  <c r="AB83" i="18"/>
  <c r="AD83" i="18" s="1"/>
  <c r="K61" i="18"/>
  <c r="K91" i="18" s="1"/>
  <c r="E17" i="13" s="1"/>
  <c r="E13" i="21" s="1"/>
  <c r="L61" i="18"/>
  <c r="L91" i="18" s="1"/>
  <c r="F17" i="13" s="1"/>
  <c r="F13" i="21" s="1"/>
  <c r="Q82" i="18"/>
  <c r="Q112" i="18" s="1"/>
  <c r="R82" i="18"/>
  <c r="P112" i="18"/>
  <c r="U82" i="18"/>
  <c r="U112" i="18" s="1"/>
  <c r="AB61" i="18"/>
  <c r="AD61" i="18" s="1"/>
  <c r="O61" i="18"/>
  <c r="O91" i="18" s="1"/>
  <c r="Q71" i="18"/>
  <c r="Q101" i="18" s="1"/>
  <c r="U71" i="18"/>
  <c r="U101" i="18" s="1"/>
  <c r="P101" i="18"/>
  <c r="R71" i="18"/>
  <c r="P90" i="18"/>
  <c r="U60" i="18"/>
  <c r="U90" i="18" s="1"/>
  <c r="Q60" i="18"/>
  <c r="Q90" i="18" s="1"/>
  <c r="U64" i="18"/>
  <c r="U94" i="18" s="1"/>
  <c r="P94" i="18"/>
  <c r="Q64" i="18"/>
  <c r="Q94" i="18" s="1"/>
  <c r="T56" i="18"/>
  <c r="T86" i="18" s="1"/>
  <c r="R86" i="18"/>
  <c r="P103" i="18"/>
  <c r="U73" i="18"/>
  <c r="U103" i="18" s="1"/>
  <c r="R73" i="18"/>
  <c r="Q73" i="18"/>
  <c r="Q103" i="18" s="1"/>
  <c r="T78" i="34" l="1"/>
  <c r="T108" i="34" s="1"/>
  <c r="R69" i="18"/>
  <c r="R99" i="18" s="1"/>
  <c r="Q69" i="18"/>
  <c r="Q99" i="18" s="1"/>
  <c r="U69" i="18"/>
  <c r="U99" i="18" s="1"/>
  <c r="R108" i="18"/>
  <c r="U66" i="34"/>
  <c r="U96" i="34" s="1"/>
  <c r="T65" i="18"/>
  <c r="T95" i="18" s="1"/>
  <c r="Q66" i="34"/>
  <c r="Q96" i="34" s="1"/>
  <c r="R55" i="34"/>
  <c r="T55" i="34" s="1"/>
  <c r="T85" i="34" s="1"/>
  <c r="R100" i="34"/>
  <c r="T70" i="34"/>
  <c r="T100" i="34" s="1"/>
  <c r="P113" i="34"/>
  <c r="R83" i="34"/>
  <c r="U83" i="34"/>
  <c r="U113" i="34" s="1"/>
  <c r="Q83" i="34"/>
  <c r="Q113" i="34" s="1"/>
  <c r="P80" i="34"/>
  <c r="M110" i="34"/>
  <c r="H36" i="13" s="1"/>
  <c r="H32" i="21" s="1"/>
  <c r="S80" i="34"/>
  <c r="S110" i="34" s="1"/>
  <c r="R103" i="34"/>
  <c r="T73" i="34"/>
  <c r="T103" i="34" s="1"/>
  <c r="P74" i="34"/>
  <c r="M104" i="34"/>
  <c r="H30" i="13" s="1"/>
  <c r="H26" i="21" s="1"/>
  <c r="S74" i="34"/>
  <c r="S104" i="34" s="1"/>
  <c r="T79" i="34"/>
  <c r="T109" i="34" s="1"/>
  <c r="R109" i="34"/>
  <c r="R105" i="34"/>
  <c r="T75" i="34"/>
  <c r="T105" i="34" s="1"/>
  <c r="T72" i="34"/>
  <c r="T102" i="34" s="1"/>
  <c r="R102" i="34"/>
  <c r="M106" i="34"/>
  <c r="H32" i="13" s="1"/>
  <c r="H28" i="21" s="1"/>
  <c r="S76" i="34"/>
  <c r="S106" i="34" s="1"/>
  <c r="P76" i="34"/>
  <c r="R60" i="34"/>
  <c r="R90" i="34" s="1"/>
  <c r="R112" i="34"/>
  <c r="T82" i="34"/>
  <c r="T112" i="34" s="1"/>
  <c r="T71" i="34"/>
  <c r="T101" i="34" s="1"/>
  <c r="R101" i="34"/>
  <c r="R107" i="34"/>
  <c r="T77" i="34"/>
  <c r="T107" i="34" s="1"/>
  <c r="AF59" i="34"/>
  <c r="N59" i="34" s="1"/>
  <c r="N89" i="34" s="1"/>
  <c r="I15" i="13" s="1"/>
  <c r="I11" i="21" s="1"/>
  <c r="AI59" i="34"/>
  <c r="R66" i="34"/>
  <c r="R96" i="34" s="1"/>
  <c r="AG59" i="34"/>
  <c r="AH59" i="34" s="1"/>
  <c r="P85" i="34"/>
  <c r="AE61" i="34"/>
  <c r="AI61" i="34" s="1"/>
  <c r="U55" i="34"/>
  <c r="U85" i="34" s="1"/>
  <c r="AD61" i="34"/>
  <c r="AC61" i="34" s="1"/>
  <c r="AG61" i="34" s="1"/>
  <c r="AH61" i="34" s="1"/>
  <c r="N76" i="18"/>
  <c r="N106" i="18" s="1"/>
  <c r="D32" i="13" s="1"/>
  <c r="D28" i="21" s="1"/>
  <c r="N75" i="18"/>
  <c r="N105" i="18" s="1"/>
  <c r="D31" i="13" s="1"/>
  <c r="D27" i="21" s="1"/>
  <c r="P57" i="34"/>
  <c r="P87" i="34" s="1"/>
  <c r="S57" i="34"/>
  <c r="S87" i="34" s="1"/>
  <c r="Q63" i="34"/>
  <c r="Q93" i="34" s="1"/>
  <c r="U63" i="34"/>
  <c r="U93" i="34" s="1"/>
  <c r="R63" i="34"/>
  <c r="R93" i="34" s="1"/>
  <c r="T62" i="18"/>
  <c r="T92" i="18" s="1"/>
  <c r="M94" i="34"/>
  <c r="H20" i="13" s="1"/>
  <c r="H16" i="21" s="1"/>
  <c r="T80" i="18"/>
  <c r="T110" i="18" s="1"/>
  <c r="P107" i="18"/>
  <c r="S64" i="34"/>
  <c r="S94" i="34" s="1"/>
  <c r="U77" i="18"/>
  <c r="U107" i="18" s="1"/>
  <c r="R77" i="18"/>
  <c r="R107" i="18" s="1"/>
  <c r="M61" i="34"/>
  <c r="M91" i="34" s="1"/>
  <c r="H17" i="13" s="1"/>
  <c r="H13" i="21" s="1"/>
  <c r="M59" i="34"/>
  <c r="M89" i="34" s="1"/>
  <c r="H15" i="13" s="1"/>
  <c r="H11" i="21" s="1"/>
  <c r="S76" i="18"/>
  <c r="S106" i="18" s="1"/>
  <c r="AI65" i="34"/>
  <c r="N65" i="34" s="1"/>
  <c r="N95" i="34" s="1"/>
  <c r="I21" i="13" s="1"/>
  <c r="I17" i="21" s="1"/>
  <c r="M65" i="34"/>
  <c r="N61" i="34"/>
  <c r="N91" i="34" s="1"/>
  <c r="I17" i="13" s="1"/>
  <c r="I13" i="21" s="1"/>
  <c r="R86" i="34"/>
  <c r="T56" i="34"/>
  <c r="T86" i="34" s="1"/>
  <c r="M88" i="18"/>
  <c r="C14" i="13" s="1"/>
  <c r="C10" i="21" s="1"/>
  <c r="P58" i="18"/>
  <c r="R58" i="18" s="1"/>
  <c r="R88" i="18" s="1"/>
  <c r="P76" i="18"/>
  <c r="U76" i="18" s="1"/>
  <c r="U106" i="18" s="1"/>
  <c r="U66" i="18"/>
  <c r="U96" i="18" s="1"/>
  <c r="Q57" i="18"/>
  <c r="Q87" i="18" s="1"/>
  <c r="R98" i="18"/>
  <c r="R88" i="34"/>
  <c r="T58" i="34"/>
  <c r="T88" i="34" s="1"/>
  <c r="R92" i="34"/>
  <c r="T62" i="34"/>
  <c r="T92" i="34" s="1"/>
  <c r="U57" i="18"/>
  <c r="U87" i="18" s="1"/>
  <c r="R57" i="18"/>
  <c r="R87" i="18" s="1"/>
  <c r="S69" i="34"/>
  <c r="S99" i="34" s="1"/>
  <c r="P69" i="34"/>
  <c r="M99" i="34"/>
  <c r="H25" i="13" s="1"/>
  <c r="H21" i="21" s="1"/>
  <c r="R64" i="18"/>
  <c r="R94" i="18" s="1"/>
  <c r="U64" i="34"/>
  <c r="U94" i="34" s="1"/>
  <c r="Q64" i="34"/>
  <c r="Q94" i="34" s="1"/>
  <c r="P94" i="34"/>
  <c r="R98" i="34"/>
  <c r="T68" i="34"/>
  <c r="T98" i="34" s="1"/>
  <c r="P75" i="18"/>
  <c r="U75" i="18" s="1"/>
  <c r="U105" i="18" s="1"/>
  <c r="R66" i="18"/>
  <c r="R96" i="18" s="1"/>
  <c r="T70" i="18"/>
  <c r="T100" i="18" s="1"/>
  <c r="Q66" i="18"/>
  <c r="Q96" i="18" s="1"/>
  <c r="T55" i="18"/>
  <c r="T85" i="18" s="1"/>
  <c r="S75" i="18"/>
  <c r="S105" i="18" s="1"/>
  <c r="R93" i="18"/>
  <c r="T63" i="18"/>
  <c r="T93" i="18" s="1"/>
  <c r="R104" i="18"/>
  <c r="T74" i="18"/>
  <c r="T104" i="18" s="1"/>
  <c r="R67" i="18"/>
  <c r="U67" i="18"/>
  <c r="U97" i="18" s="1"/>
  <c r="Q67" i="18"/>
  <c r="Q97" i="18" s="1"/>
  <c r="R60" i="18"/>
  <c r="T60" i="18" s="1"/>
  <c r="T90" i="18" s="1"/>
  <c r="M89" i="18"/>
  <c r="C15" i="13" s="1"/>
  <c r="C11" i="21" s="1"/>
  <c r="P59" i="18"/>
  <c r="M109" i="18"/>
  <c r="C35" i="13" s="1"/>
  <c r="C31" i="21" s="1"/>
  <c r="P79" i="18"/>
  <c r="Q79" i="18" s="1"/>
  <c r="Q109" i="18" s="1"/>
  <c r="AE83" i="18"/>
  <c r="AI83" i="18" s="1"/>
  <c r="AC83" i="18"/>
  <c r="AG83" i="18" s="1"/>
  <c r="AH83" i="18" s="1"/>
  <c r="AF83" i="18"/>
  <c r="R112" i="18"/>
  <c r="T82" i="18"/>
  <c r="T112" i="18" s="1"/>
  <c r="AE72" i="18"/>
  <c r="AI72" i="18" s="1"/>
  <c r="AC72" i="18"/>
  <c r="AG72" i="18" s="1"/>
  <c r="AH72" i="18" s="1"/>
  <c r="AF72" i="18"/>
  <c r="AC61" i="18"/>
  <c r="AG61" i="18" s="1"/>
  <c r="AH61" i="18" s="1"/>
  <c r="AE61" i="18"/>
  <c r="AI61" i="18" s="1"/>
  <c r="AF61" i="18"/>
  <c r="R103" i="18"/>
  <c r="T73" i="18"/>
  <c r="T103" i="18" s="1"/>
  <c r="R101" i="18"/>
  <c r="T71" i="18"/>
  <c r="T101" i="18" s="1"/>
  <c r="T69" i="18" l="1"/>
  <c r="T99" i="18" s="1"/>
  <c r="R85" i="34"/>
  <c r="N83" i="18"/>
  <c r="N113" i="18" s="1"/>
  <c r="D39" i="13" s="1"/>
  <c r="D35" i="21" s="1"/>
  <c r="M83" i="18"/>
  <c r="T66" i="34"/>
  <c r="T96" i="34" s="1"/>
  <c r="P104" i="34"/>
  <c r="Q74" i="34"/>
  <c r="Q104" i="34" s="1"/>
  <c r="U74" i="34"/>
  <c r="U104" i="34" s="1"/>
  <c r="R74" i="34"/>
  <c r="Q80" i="34"/>
  <c r="Q110" i="34" s="1"/>
  <c r="U80" i="34"/>
  <c r="U110" i="34" s="1"/>
  <c r="P110" i="34"/>
  <c r="R80" i="34"/>
  <c r="R76" i="34"/>
  <c r="P106" i="34"/>
  <c r="Q76" i="34"/>
  <c r="Q106" i="34" s="1"/>
  <c r="U76" i="34"/>
  <c r="U106" i="34" s="1"/>
  <c r="T60" i="34"/>
  <c r="T90" i="34" s="1"/>
  <c r="T83" i="34"/>
  <c r="T113" i="34" s="1"/>
  <c r="R113" i="34"/>
  <c r="Q57" i="34"/>
  <c r="Q87" i="34" s="1"/>
  <c r="R57" i="34"/>
  <c r="R87" i="34" s="1"/>
  <c r="U57" i="34"/>
  <c r="U87" i="34" s="1"/>
  <c r="T63" i="34"/>
  <c r="T93" i="34" s="1"/>
  <c r="R64" i="34"/>
  <c r="T64" i="34" s="1"/>
  <c r="T94" i="34" s="1"/>
  <c r="S61" i="34"/>
  <c r="S91" i="34" s="1"/>
  <c r="P61" i="34"/>
  <c r="Q61" i="34" s="1"/>
  <c r="Q91" i="34" s="1"/>
  <c r="T77" i="18"/>
  <c r="T107" i="18" s="1"/>
  <c r="T64" i="18"/>
  <c r="T94" i="18" s="1"/>
  <c r="S59" i="34"/>
  <c r="S89" i="34" s="1"/>
  <c r="P59" i="34"/>
  <c r="U59" i="34" s="1"/>
  <c r="U89" i="34" s="1"/>
  <c r="Q76" i="18"/>
  <c r="Q106" i="18" s="1"/>
  <c r="R76" i="18"/>
  <c r="R106" i="18" s="1"/>
  <c r="U58" i="18"/>
  <c r="U88" i="18" s="1"/>
  <c r="M95" i="34"/>
  <c r="H21" i="13" s="1"/>
  <c r="H17" i="21" s="1"/>
  <c r="S65" i="34"/>
  <c r="S95" i="34" s="1"/>
  <c r="P65" i="34"/>
  <c r="P106" i="18"/>
  <c r="P88" i="18"/>
  <c r="Q58" i="18"/>
  <c r="Q88" i="18" s="1"/>
  <c r="T57" i="18"/>
  <c r="T87" i="18" s="1"/>
  <c r="N61" i="18"/>
  <c r="N91" i="18" s="1"/>
  <c r="D17" i="13" s="1"/>
  <c r="D13" i="21" s="1"/>
  <c r="M61" i="18"/>
  <c r="S61" i="18" s="1"/>
  <c r="S91" i="18" s="1"/>
  <c r="Q69" i="34"/>
  <c r="Q99" i="34" s="1"/>
  <c r="P99" i="34"/>
  <c r="R69" i="34"/>
  <c r="U69" i="34"/>
  <c r="U99" i="34" s="1"/>
  <c r="Q75" i="18"/>
  <c r="Q105" i="18" s="1"/>
  <c r="T66" i="18"/>
  <c r="T96" i="18" s="1"/>
  <c r="P105" i="18"/>
  <c r="R75" i="18"/>
  <c r="R105" i="18" s="1"/>
  <c r="T67" i="18"/>
  <c r="T97" i="18" s="1"/>
  <c r="R97" i="18"/>
  <c r="R90" i="18"/>
  <c r="P109" i="18"/>
  <c r="R59" i="18"/>
  <c r="Q59" i="18"/>
  <c r="Q89" i="18" s="1"/>
  <c r="P89" i="18"/>
  <c r="U59" i="18"/>
  <c r="U89" i="18" s="1"/>
  <c r="U79" i="18"/>
  <c r="U109" i="18" s="1"/>
  <c r="N72" i="18"/>
  <c r="N102" i="18" s="1"/>
  <c r="D28" i="13" s="1"/>
  <c r="D24" i="21" s="1"/>
  <c r="M72" i="18"/>
  <c r="P72" i="18" s="1"/>
  <c r="R79" i="18"/>
  <c r="M113" i="18"/>
  <c r="C39" i="13" s="1"/>
  <c r="C35" i="21" s="1"/>
  <c r="P83" i="18"/>
  <c r="S83" i="18"/>
  <c r="S113" i="18" s="1"/>
  <c r="T57" i="34" l="1"/>
  <c r="T87" i="34" s="1"/>
  <c r="T76" i="34"/>
  <c r="T106" i="34" s="1"/>
  <c r="R106" i="34"/>
  <c r="R110" i="34"/>
  <c r="T80" i="34"/>
  <c r="T110" i="34" s="1"/>
  <c r="R104" i="34"/>
  <c r="T74" i="34"/>
  <c r="T104" i="34" s="1"/>
  <c r="U61" i="34"/>
  <c r="U91" i="34" s="1"/>
  <c r="R94" i="34"/>
  <c r="P91" i="34"/>
  <c r="R61" i="34"/>
  <c r="R91" i="34" s="1"/>
  <c r="P89" i="34"/>
  <c r="R59" i="34"/>
  <c r="R89" i="34" s="1"/>
  <c r="Q59" i="34"/>
  <c r="Q89" i="34" s="1"/>
  <c r="T76" i="18"/>
  <c r="T106" i="18" s="1"/>
  <c r="Q65" i="34"/>
  <c r="Q95" i="34" s="1"/>
  <c r="R65" i="34"/>
  <c r="U65" i="34"/>
  <c r="U95" i="34" s="1"/>
  <c r="P95" i="34"/>
  <c r="P61" i="18"/>
  <c r="R61" i="18" s="1"/>
  <c r="M91" i="18"/>
  <c r="C17" i="13" s="1"/>
  <c r="C13" i="21" s="1"/>
  <c r="T58" i="18"/>
  <c r="T88" i="18" s="1"/>
  <c r="T75" i="18"/>
  <c r="T105" i="18" s="1"/>
  <c r="T69" i="34"/>
  <c r="T99" i="34" s="1"/>
  <c r="R99" i="34"/>
  <c r="S72" i="18"/>
  <c r="S102" i="18" s="1"/>
  <c r="M102" i="18"/>
  <c r="C28" i="13" s="1"/>
  <c r="C24" i="21" s="1"/>
  <c r="T59" i="18"/>
  <c r="T89" i="18" s="1"/>
  <c r="R89" i="18"/>
  <c r="R109" i="18"/>
  <c r="T79" i="18"/>
  <c r="T109" i="18" s="1"/>
  <c r="U72" i="18"/>
  <c r="U102" i="18" s="1"/>
  <c r="Q72" i="18"/>
  <c r="Q102" i="18" s="1"/>
  <c r="P102" i="18"/>
  <c r="U83" i="18"/>
  <c r="U113" i="18" s="1"/>
  <c r="R83" i="18"/>
  <c r="P113" i="18"/>
  <c r="Q83" i="18"/>
  <c r="Q113" i="18" s="1"/>
  <c r="R72" i="18" l="1"/>
  <c r="R102" i="18" s="1"/>
  <c r="T61" i="34"/>
  <c r="T91" i="34" s="1"/>
  <c r="T59" i="34"/>
  <c r="T89" i="34" s="1"/>
  <c r="Q61" i="18"/>
  <c r="Q91" i="18" s="1"/>
  <c r="P91" i="18"/>
  <c r="U61" i="18"/>
  <c r="U91" i="18" s="1"/>
  <c r="R95" i="34"/>
  <c r="T65" i="34"/>
  <c r="T95" i="34" s="1"/>
  <c r="R91" i="18"/>
  <c r="R113" i="18"/>
  <c r="T83" i="18"/>
  <c r="T113" i="18" s="1"/>
  <c r="T72" i="18"/>
  <c r="T102" i="18" s="1"/>
  <c r="T61" i="18" l="1"/>
  <c r="T91" i="18"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<sst xmlns="http://schemas.openxmlformats.org/spreadsheetml/2006/main" count="10727" uniqueCount="1119">
  <si>
    <t xml:space="preserve">Compare:  </t>
  </si>
  <si>
    <t>LED flux</t>
  </si>
  <si>
    <t>LED flux/W</t>
  </si>
  <si>
    <t>LED Vf</t>
  </si>
  <si>
    <t>LED W</t>
  </si>
  <si>
    <t xml:space="preserve">Current Display Range: </t>
  </si>
  <si>
    <t>Automatic</t>
  </si>
  <si>
    <t xml:space="preserve">Minimum: </t>
  </si>
  <si>
    <t xml:space="preserve">Interval: </t>
  </si>
  <si>
    <t xml:space="preserve"> I</t>
  </si>
  <si>
    <t>System:</t>
  </si>
  <si>
    <t xml:space="preserve">Target Flux :  </t>
  </si>
  <si>
    <t xml:space="preserve">Optical Efficiency:  </t>
  </si>
  <si>
    <t xml:space="preserve">Electrical Efficiency:  </t>
  </si>
  <si>
    <t>Current (A)</t>
  </si>
  <si>
    <t>Model</t>
  </si>
  <si>
    <t>(none)</t>
  </si>
  <si>
    <t>Flux</t>
  </si>
  <si>
    <t/>
  </si>
  <si>
    <t>Price</t>
  </si>
  <si>
    <t>Tc (ºC)</t>
  </si>
  <si>
    <t>ΔVf</t>
  </si>
  <si>
    <t>Multiple</t>
  </si>
  <si>
    <t xml:space="preserve"> Product Characterization Tool</t>
  </si>
  <si>
    <t>Temperature</t>
  </si>
  <si>
    <t>System Parameters</t>
  </si>
  <si>
    <t>Target Flux</t>
  </si>
  <si>
    <t>Optical Efficiency</t>
  </si>
  <si>
    <t>Electrical Efficiency</t>
  </si>
  <si>
    <t>y axis:</t>
  </si>
  <si>
    <t>Notes:</t>
  </si>
  <si>
    <t>LED Efficacy</t>
  </si>
  <si>
    <t>x axis:</t>
  </si>
  <si>
    <t>LED Power (W)</t>
  </si>
  <si>
    <t xml:space="preserve">   Product Characterization Tool</t>
  </si>
  <si>
    <t>Temp.</t>
  </si>
  <si>
    <t>Number of Significant Digits to Use in Displayed Values</t>
  </si>
  <si>
    <t>Flux Display Options</t>
  </si>
  <si>
    <t>LED 1</t>
  </si>
  <si>
    <t>LED 2</t>
  </si>
  <si>
    <t>LED 3</t>
  </si>
  <si>
    <t>Flux Display Mode</t>
  </si>
  <si>
    <t>Default</t>
  </si>
  <si>
    <t>Voltage</t>
  </si>
  <si>
    <t>How to Perform Flux Conversion?</t>
  </si>
  <si>
    <t>Use an LED Preset</t>
  </si>
  <si>
    <t>Power</t>
  </si>
  <si>
    <t>Efficacy</t>
  </si>
  <si>
    <t xml:space="preserve"> Conversion Factors Being Used:</t>
  </si>
  <si>
    <t>LER (mW/lm)</t>
  </si>
  <si>
    <t>PPF/flux</t>
  </si>
  <si>
    <t>LED Preset:</t>
  </si>
  <si>
    <t>White: 6500K 70 CRI</t>
  </si>
  <si>
    <t>White LED Model:</t>
  </si>
  <si>
    <t>CCT (7000K-2100K)</t>
  </si>
  <si>
    <t>Duv (-0.1-+0.1)</t>
  </si>
  <si>
    <t>CRI Ra (65-95)</t>
  </si>
  <si>
    <t>CRI R9 (-50-+90)</t>
  </si>
  <si>
    <t>Provide Conversion Factors Directly:</t>
  </si>
  <si>
    <t>LED Inputs</t>
  </si>
  <si>
    <t>LED Outputs</t>
  </si>
  <si>
    <t>System Inputs</t>
  </si>
  <si>
    <t>System Outputs</t>
  </si>
  <si>
    <t>Flux Value</t>
  </si>
  <si>
    <t>Manual Flux</t>
  </si>
  <si>
    <t>If (A)</t>
  </si>
  <si>
    <t>Tsp (ºC)</t>
  </si>
  <si>
    <t>Imin (A)</t>
  </si>
  <si>
    <t>Imax (A)</t>
  </si>
  <si>
    <t>Vf</t>
  </si>
  <si>
    <t>Power (W)</t>
  </si>
  <si>
    <t>LPW</t>
  </si>
  <si>
    <t># Series</t>
  </si>
  <si>
    <t># Parallel</t>
  </si>
  <si>
    <t># LEDs</t>
  </si>
  <si>
    <t>Vload</t>
  </si>
  <si>
    <t>Iload (A)</t>
  </si>
  <si>
    <t>Ptotal (W)</t>
  </si>
  <si>
    <t>Flux Total</t>
  </si>
  <si>
    <t>Currents</t>
  </si>
  <si>
    <t>%LF Polynomial Fit</t>
  </si>
  <si>
    <t>Vf Polynomial Fit</t>
  </si>
  <si>
    <t>Thermal Parameters</t>
  </si>
  <si>
    <t>Model Index</t>
  </si>
  <si>
    <t>Temp Input</t>
  </si>
  <si>
    <t>Tj (ºC)</t>
  </si>
  <si>
    <t>Valid Current?</t>
  </si>
  <si>
    <t>Invalid Flux?</t>
  </si>
  <si>
    <t>Flux Override?</t>
  </si>
  <si>
    <t>Calc %LF</t>
  </si>
  <si>
    <t>Calc Vf</t>
  </si>
  <si>
    <t>Power for Temp Calc</t>
  </si>
  <si>
    <t>LF Factor for Temp</t>
  </si>
  <si>
    <t>LED Power</t>
  </si>
  <si>
    <t>LED Flux</t>
  </si>
  <si>
    <t>LED LPW</t>
  </si>
  <si>
    <t>Min</t>
  </si>
  <si>
    <t>Max</t>
  </si>
  <si>
    <t>x^3</t>
  </si>
  <si>
    <t>x^2</t>
  </si>
  <si>
    <t>x</t>
  </si>
  <si>
    <t>a</t>
  </si>
  <si>
    <t>%LF vs Tj Slope</t>
  </si>
  <si>
    <t>Tj @ 100% LF</t>
  </si>
  <si>
    <t>Temp Coeff of V</t>
  </si>
  <si>
    <t>Thermal Resistance</t>
  </si>
  <si>
    <t>Flux Bins</t>
  </si>
  <si>
    <t>Graph Legend</t>
  </si>
  <si>
    <t>Controls</t>
  </si>
  <si>
    <t>y axis</t>
  </si>
  <si>
    <t>x axis</t>
  </si>
  <si>
    <t>Calculated Values</t>
  </si>
  <si>
    <t>Calculations</t>
  </si>
  <si>
    <t>Graph Index</t>
  </si>
  <si>
    <t>Points for Graph</t>
  </si>
  <si>
    <t>Current</t>
  </si>
  <si>
    <t>%LF</t>
  </si>
  <si>
    <t>lm</t>
  </si>
  <si>
    <t>Power for Temperature Calculations</t>
  </si>
  <si>
    <t>F degradation factor due to temperature</t>
  </si>
  <si>
    <t>Forward Voltage (V)</t>
  </si>
  <si>
    <t>y</t>
  </si>
  <si>
    <t>Luminous Flux (lm)</t>
  </si>
  <si>
    <t>Luminous Efficacy (lm/W)</t>
  </si>
  <si>
    <t>Relative Luminous Flux (%)</t>
  </si>
  <si>
    <t>Descriptive Color</t>
  </si>
  <si>
    <t>Flux Units</t>
  </si>
  <si>
    <t>Cree Product?</t>
  </si>
  <si>
    <t>--- WHITE ---</t>
  </si>
  <si>
    <t>JB2016B 3V (L) {W}</t>
  </si>
  <si>
    <t>White</t>
  </si>
  <si>
    <t>6500K 80CRI min</t>
  </si>
  <si>
    <t>6500K 80CRI typ</t>
  </si>
  <si>
    <t>6500K 90CRI min</t>
  </si>
  <si>
    <t>6500K 90CRI typ</t>
  </si>
  <si>
    <t>6500K 95CRI min</t>
  </si>
  <si>
    <t>6500K 95CRI typ</t>
  </si>
  <si>
    <t>5700K 80CRI min</t>
  </si>
  <si>
    <t>5700K 80CRI typ</t>
  </si>
  <si>
    <t>5700K 90CRI min</t>
  </si>
  <si>
    <t>5700K 90CRI typ</t>
  </si>
  <si>
    <t>5000K 80CRI min</t>
  </si>
  <si>
    <t>5000K 80CRI typ</t>
  </si>
  <si>
    <t>5000K 90CRI min</t>
  </si>
  <si>
    <t>5000K 90CRI typ</t>
  </si>
  <si>
    <t>5000K 95CRI min</t>
  </si>
  <si>
    <t>5000K 95CRI typ</t>
  </si>
  <si>
    <t>4000K 80CRI min</t>
  </si>
  <si>
    <t>4000K 80CRI typ</t>
  </si>
  <si>
    <t>4000K 90CRI min</t>
  </si>
  <si>
    <t>4000K 90CRI typ</t>
  </si>
  <si>
    <t>4000K 95CRI min</t>
  </si>
  <si>
    <t>4000K 95CRI typ</t>
  </si>
  <si>
    <t>3500K 80CRI min</t>
  </si>
  <si>
    <t>3500K 80CRI typ</t>
  </si>
  <si>
    <t>3500K 90CRI min</t>
  </si>
  <si>
    <t>3500K 90CRI typ</t>
  </si>
  <si>
    <t>3500K 95CRI min</t>
  </si>
  <si>
    <t>3500K 95CRI typ</t>
  </si>
  <si>
    <t>3000K 80CRI min</t>
  </si>
  <si>
    <t>3000K 80CRI typ</t>
  </si>
  <si>
    <t>3000K 90CRI min</t>
  </si>
  <si>
    <t>3000K 90CRI typ</t>
  </si>
  <si>
    <t>3000K 95CRI min</t>
  </si>
  <si>
    <t>3000K 95CRI typ</t>
  </si>
  <si>
    <t>2700K 80CRI min</t>
  </si>
  <si>
    <t>2700K 80CRI typ</t>
  </si>
  <si>
    <t>2700K 90CRI min</t>
  </si>
  <si>
    <t>2700K 90CRI typ</t>
  </si>
  <si>
    <t>2700K 95CRI min</t>
  </si>
  <si>
    <t>2700K 95CRI typ</t>
  </si>
  <si>
    <t>2200K 80CRI min</t>
  </si>
  <si>
    <t>2200K 80CRI typ</t>
  </si>
  <si>
    <t>2200K 90CRI min</t>
  </si>
  <si>
    <t>2200K 90CRI typ</t>
  </si>
  <si>
    <t>JB2016B 3V (P) {W}</t>
  </si>
  <si>
    <t>≥4000K 80CRI typ</t>
  </si>
  <si>
    <t>≥4000K 90CRI typ</t>
  </si>
  <si>
    <t>≥4000K 95CRI typ</t>
  </si>
  <si>
    <t>B4</t>
  </si>
  <si>
    <t>B5</t>
  </si>
  <si>
    <t>C2</t>
  </si>
  <si>
    <t>C3</t>
  </si>
  <si>
    <t>C4</t>
  </si>
  <si>
    <t>C5</t>
  </si>
  <si>
    <t>D2</t>
  </si>
  <si>
    <t>D3</t>
  </si>
  <si>
    <t>JB2835B 3V Standard (G) {W}</t>
  </si>
  <si>
    <t>6500K 70CRI typ</t>
  </si>
  <si>
    <t>5700K 70CRI typ</t>
  </si>
  <si>
    <t>5000K 70CRI typ</t>
  </si>
  <si>
    <t>4000K 70CRI typ</t>
  </si>
  <si>
    <t>3500K 70CRI typ</t>
  </si>
  <si>
    <t>3000K 70CRI typ</t>
  </si>
  <si>
    <t>2700K 70CRI typ</t>
  </si>
  <si>
    <t>JB2835B 3V Pro9 (G) {W}</t>
  </si>
  <si>
    <t>JB2835B 3V Standard (J) {W}</t>
  </si>
  <si>
    <t>≥4000K 70CRI typ</t>
  </si>
  <si>
    <t>≥4000K 70CRI min</t>
  </si>
  <si>
    <t>≥4000K 80CRI min</t>
  </si>
  <si>
    <t>≥4000K 90CRI min</t>
  </si>
  <si>
    <t>3500K 70CRI min</t>
  </si>
  <si>
    <t>3000K 70CRI min</t>
  </si>
  <si>
    <t>2700K 70CRI min</t>
  </si>
  <si>
    <t>JB2835B 3V Pro9 (J) {W}</t>
  </si>
  <si>
    <t>JE2835B 3V Standard (N) {W}</t>
  </si>
  <si>
    <t>6500K 70CRI min</t>
  </si>
  <si>
    <t>5700K 70CRI min</t>
  </si>
  <si>
    <t>5000K 70CRI min</t>
  </si>
  <si>
    <t>4000K 70CRI min</t>
  </si>
  <si>
    <t>JB2835B 3V Pro9 (N) {W}</t>
  </si>
  <si>
    <t>JE2835B 3V Standard (P) {W}</t>
  </si>
  <si>
    <t>JE2835 3V Standard (R) {W}</t>
  </si>
  <si>
    <t>JE2835B 3V (T) {W}</t>
  </si>
  <si>
    <t>JB2835 3V Value (W) {W}</t>
  </si>
  <si>
    <t>JB2835B 3V (X) {W}</t>
  </si>
  <si>
    <t>JK2835B 6V Standard (G) {W}</t>
  </si>
  <si>
    <t>J4</t>
  </si>
  <si>
    <t>K2</t>
  </si>
  <si>
    <t>K4</t>
  </si>
  <si>
    <t>L2</t>
  </si>
  <si>
    <t>L4</t>
  </si>
  <si>
    <t>M2</t>
  </si>
  <si>
    <t>M4</t>
  </si>
  <si>
    <t>N2</t>
  </si>
  <si>
    <t>N4</t>
  </si>
  <si>
    <t>P2</t>
  </si>
  <si>
    <t>P4</t>
  </si>
  <si>
    <t>Q2</t>
  </si>
  <si>
    <t>Q4</t>
  </si>
  <si>
    <t>JK2835 6V Standard (P) {W}</t>
  </si>
  <si>
    <t>J2</t>
  </si>
  <si>
    <t>JK2835B 6V Value (W) {W}</t>
  </si>
  <si>
    <t>JE2835B 9V Pro9 (U) {W}</t>
  </si>
  <si>
    <t>JK2835B 9V Standard (U) {W}</t>
  </si>
  <si>
    <t>JK2835B 9V Pro9 (U) {W}</t>
  </si>
  <si>
    <t>JK2835B 9V Value (W) {W}</t>
  </si>
  <si>
    <t>F4</t>
  </si>
  <si>
    <t>G2</t>
  </si>
  <si>
    <t>G4</t>
  </si>
  <si>
    <t>H2</t>
  </si>
  <si>
    <t>H4</t>
  </si>
  <si>
    <t>JE2835B 18V Pro9 (P) {W}</t>
  </si>
  <si>
    <t>JK2835B 18V (U) {W}</t>
  </si>
  <si>
    <t>JK2835 18V Value (X) {W}</t>
  </si>
  <si>
    <t>JB3030C 3V (E) Standard {W}</t>
  </si>
  <si>
    <t>JB3030C 3V (E) 80 CRI Pro9 {W}</t>
  </si>
  <si>
    <t>JB3030C 3V (E) 90 CRI Pro9 {W}</t>
  </si>
  <si>
    <t>JB3030C 3V (F) Standard {W}</t>
  </si>
  <si>
    <t>JB3030C 3V (F) 80 CRI Pro9 {W}</t>
  </si>
  <si>
    <t>JB3030C 3V (F) 90 CRI Pro9 {W}</t>
  </si>
  <si>
    <t>JB3030S 3V (G) {W}</t>
  </si>
  <si>
    <t>6500K 70CRI max</t>
  </si>
  <si>
    <t>6500K 80CRI max</t>
  </si>
  <si>
    <t>6500K 90CRI max</t>
  </si>
  <si>
    <t>5700K 70CRI max</t>
  </si>
  <si>
    <t>5700K 80CRI max</t>
  </si>
  <si>
    <t>5700K 90CRI max</t>
  </si>
  <si>
    <t>5000K 70CRI max</t>
  </si>
  <si>
    <t>5000K 80CRI max</t>
  </si>
  <si>
    <t>5000K 90CRI max</t>
  </si>
  <si>
    <t>4000K 70CRI max</t>
  </si>
  <si>
    <t>4000K 80CRI max</t>
  </si>
  <si>
    <t>4000K 90CRI max</t>
  </si>
  <si>
    <t>3500K 70CRI max</t>
  </si>
  <si>
    <t>3500K 80CRI max</t>
  </si>
  <si>
    <t>3500K 90CRI max</t>
  </si>
  <si>
    <t>3000K 70CRI max</t>
  </si>
  <si>
    <t>3000K 80CRI max</t>
  </si>
  <si>
    <t>3000K 90CRI max</t>
  </si>
  <si>
    <t>2700K 70CRI max</t>
  </si>
  <si>
    <t>2700K 80CRI max</t>
  </si>
  <si>
    <t>2700K 90CRI max</t>
  </si>
  <si>
    <t>JB3030S 3V (J) {W}</t>
  </si>
  <si>
    <t>JK3030S 6V (G) {W}</t>
  </si>
  <si>
    <t>JK3030S 6V (J) {W}</t>
  </si>
  <si>
    <t>JB3030 3V HE (B) {W}</t>
  </si>
  <si>
    <t>4500K 70CRI typ</t>
  </si>
  <si>
    <t>4500K 80CRI typ</t>
  </si>
  <si>
    <t>4500K 90CRI typ</t>
  </si>
  <si>
    <t>D4</t>
  </si>
  <si>
    <t>D5</t>
  </si>
  <si>
    <t>E2</t>
  </si>
  <si>
    <t>E3</t>
  </si>
  <si>
    <t>E4</t>
  </si>
  <si>
    <t>JB3030 3V HE (D) {W}</t>
  </si>
  <si>
    <t>JK3030 6V HE (B) {W}</t>
  </si>
  <si>
    <t>JB3030 3V Standard (P) {W}</t>
  </si>
  <si>
    <t>JK3030 3V Standard (P) {W}</t>
  </si>
  <si>
    <t>JK3030 6V Standard (P) {W}</t>
  </si>
  <si>
    <t>JB5630 3V Standard (P) {W}</t>
  </si>
  <si>
    <t>JB5630 3V High Efficacy {W}</t>
  </si>
  <si>
    <t>JK5050B (H)   6V {W}</t>
  </si>
  <si>
    <t>2200K 70CRI typ</t>
  </si>
  <si>
    <t>G1</t>
  </si>
  <si>
    <t>G3</t>
  </si>
  <si>
    <t>G5</t>
  </si>
  <si>
    <t>H1</t>
  </si>
  <si>
    <t>H3</t>
  </si>
  <si>
    <t>H5</t>
  </si>
  <si>
    <t>J1</t>
  </si>
  <si>
    <t>J3</t>
  </si>
  <si>
    <t>J5</t>
  </si>
  <si>
    <t>K1</t>
  </si>
  <si>
    <t>K3</t>
  </si>
  <si>
    <t>JK5050B (H) 24V {W}</t>
  </si>
  <si>
    <t>JR5050 (Q) 24V {W}</t>
  </si>
  <si>
    <t>R2</t>
  </si>
  <si>
    <t>R4</t>
  </si>
  <si>
    <t>JR5050 (Q)   6V {W}</t>
  </si>
  <si>
    <t>JR5050 (Q)   9V {W}</t>
  </si>
  <si>
    <t>JR5050 (Q) 36V {W}</t>
  </si>
  <si>
    <t>JR5050 (P)   6V {W}</t>
  </si>
  <si>
    <t>JR5050 (P)   9V {W}</t>
  </si>
  <si>
    <t>JR5050 (P) 24V {W}</t>
  </si>
  <si>
    <t>JR5050B (P)   6V prelim {W}</t>
  </si>
  <si>
    <t>S2</t>
  </si>
  <si>
    <t>JR5050B (P) 24V prelim {W}</t>
  </si>
  <si>
    <t>JR5050B (K)   6V {W}</t>
  </si>
  <si>
    <t>JR5050B (K) 30V {W}</t>
  </si>
  <si>
    <t>JR5050C (E) 6V {W}</t>
  </si>
  <si>
    <t>JU7070B (K) 12V {W}</t>
  </si>
  <si>
    <t>Q6</t>
  </si>
  <si>
    <t>Q8</t>
  </si>
  <si>
    <t>R6</t>
  </si>
  <si>
    <t>R8</t>
  </si>
  <si>
    <t>S6</t>
  </si>
  <si>
    <t>S8</t>
  </si>
  <si>
    <t>T6</t>
  </si>
  <si>
    <t>JU7070B (K) 36V {W}</t>
  </si>
  <si>
    <t>XLamp CHA0304 3r {EZW}</t>
  </si>
  <si>
    <t>31Q 90CRI typ</t>
  </si>
  <si>
    <t>30Q 90CRI typ</t>
  </si>
  <si>
    <t>30U 90CRI typ</t>
  </si>
  <si>
    <t>L7C 95CRI typ</t>
  </si>
  <si>
    <t>31Q 90CRI min</t>
  </si>
  <si>
    <t>30Q 90CRI min</t>
  </si>
  <si>
    <t>30U 90CRI min</t>
  </si>
  <si>
    <t>L7C 95CRI min</t>
  </si>
  <si>
    <t>XLamp CHA0304 3r Pro9 {EZW}</t>
  </si>
  <si>
    <t>4000K bBBL 90CRI typ</t>
  </si>
  <si>
    <t>3500K bBBL 90CRI typ</t>
  </si>
  <si>
    <t>3000K bBBL 90CRI typ</t>
  </si>
  <si>
    <t>2700K bBBL 90CRI typ</t>
  </si>
  <si>
    <t>4000K bBBL 95CRI typ</t>
  </si>
  <si>
    <t>3500K bBBL 95CRI typ</t>
  </si>
  <si>
    <t>3000K bBBL 95CRI typ</t>
  </si>
  <si>
    <t>2700K bBBL 95CRI typ</t>
  </si>
  <si>
    <t>4000K bBBL 90CRI min</t>
  </si>
  <si>
    <t>3500K bBBL 90CRI min</t>
  </si>
  <si>
    <t>3000K bBBL 90CRI min</t>
  </si>
  <si>
    <t>2700K bBBL 90CRI min</t>
  </si>
  <si>
    <t>4000K bBBL 95CRI min</t>
  </si>
  <si>
    <t>3500K bBBL 95CRI min</t>
  </si>
  <si>
    <t>3000K bBBL 95CRI min</t>
  </si>
  <si>
    <t>2700K bBBL 95CRI min</t>
  </si>
  <si>
    <t>XLamp CHA0410 12V 4r {EZW}</t>
  </si>
  <si>
    <t>XLamp CHA0410 36V 4r {EZW}</t>
  </si>
  <si>
    <t>XLamp CHA0410 12V 4r Pro9 {EZW}</t>
  </si>
  <si>
    <t>XLamp CHA0410 36V 4r Pro9 {EZW}</t>
  </si>
  <si>
    <t>XLamp CHA0612 18V 6r {EZW}</t>
  </si>
  <si>
    <t>XLamp CHA0612 36V 6r {EZW}</t>
  </si>
  <si>
    <t>XLamp CHA0612 18V 6r Pro9 {EZW}</t>
  </si>
  <si>
    <t>XLamp CHA0612 36V 6r Pro9 {EZW}</t>
  </si>
  <si>
    <t>XLamp CHA0825 8r {EZW}</t>
  </si>
  <si>
    <t>XLamp CHA0825 8r Pro9 {EZW}</t>
  </si>
  <si>
    <t>XLamp CMA1303  9V 5r {EZW}</t>
  </si>
  <si>
    <t>≥5000K 70CRI typ</t>
  </si>
  <si>
    <t>≥5000K 80CRI typ</t>
  </si>
  <si>
    <t>4000K 98CRI typ</t>
  </si>
  <si>
    <t>3500K 98CRI typ</t>
  </si>
  <si>
    <t>3000K 98CRI typ</t>
  </si>
  <si>
    <t>2700K 98CRI typ</t>
  </si>
  <si>
    <t>XLamp CMA1303 18V 5r {EZW}</t>
  </si>
  <si>
    <t>XLamp CMA1303 36V 5r {EZW}</t>
  </si>
  <si>
    <t>XLamp CMA1303  9V Pro9 5r {EZW}</t>
  </si>
  <si>
    <t>XLamp CMA1303 18V Pro9 5r {EZW}</t>
  </si>
  <si>
    <t>XLamp CMA1303 36V Pro9 5r {EZW}</t>
  </si>
  <si>
    <t xml:space="preserve">XLamp CMA1306  9V 6r {EZW} </t>
  </si>
  <si>
    <t xml:space="preserve">XLamp CMA1306 18V 6r {EZW} </t>
  </si>
  <si>
    <t xml:space="preserve">XLamp CMA1306 36V 6r {EZW} </t>
  </si>
  <si>
    <t xml:space="preserve">XLamp CMA1306  9V 6r Pro9 {EZW} </t>
  </si>
  <si>
    <t xml:space="preserve">XLamp CMA1306 18V 6r Pro9 {EZW} </t>
  </si>
  <si>
    <t xml:space="preserve">XLamp CMA1306 36V 6r Pro9 {EZW} </t>
  </si>
  <si>
    <t>XLamp CMA1516 9r {EZW}</t>
  </si>
  <si>
    <t>4000K 98CRI min</t>
  </si>
  <si>
    <t>3500K 98CRI min</t>
  </si>
  <si>
    <t>3000K 98CRI min</t>
  </si>
  <si>
    <t>2700K 98CRI min</t>
  </si>
  <si>
    <t xml:space="preserve">XLamp CMA1516 9r Pro9 {EZW} </t>
  </si>
  <si>
    <t>XLamp CMA1825 12r {EZW}</t>
  </si>
  <si>
    <t>XLamp CMA1825 12r Pro9 {EZW}</t>
  </si>
  <si>
    <t>XLamp CMA1840 14r {EZW}</t>
  </si>
  <si>
    <t>XLamp CMA1840 14r Pro9 {EZW}</t>
  </si>
  <si>
    <t>XLamp CMA2550 19r {EZW}</t>
  </si>
  <si>
    <t>XLamp CMA2550 19r Pro9 {EZW}</t>
  </si>
  <si>
    <t>XLamp CMA3090 23r 48V {EZW}</t>
  </si>
  <si>
    <t>XLamp CMA3090 23r 72V {EZW}</t>
  </si>
  <si>
    <t>XLamp CMA3090 23r 48V Pro9 {EZW}</t>
  </si>
  <si>
    <t>XLamp CMA3090 23r 72V Pro9 {EZW}</t>
  </si>
  <si>
    <t>XLamp CMB1304   9V 6r {EZW}</t>
  </si>
  <si>
    <t>XLamp CMB1304 18V 6r {EZW}</t>
  </si>
  <si>
    <t>XLamp CMB1304 36V 6r {EZW}</t>
  </si>
  <si>
    <t>XLamp CMB1304   9V 6r Pro9 {EZW}</t>
  </si>
  <si>
    <t>XLamp CMB1304 18V 6r Pro9 {EZW}</t>
  </si>
  <si>
    <t>XLamp CMB1304 36V 6r Pro9 {EZW}</t>
  </si>
  <si>
    <t>XLamp CMB1306 18V 6r {EZW}</t>
  </si>
  <si>
    <t>XLamp CMB1306 36V 6r {EZW}</t>
  </si>
  <si>
    <t>XLamp CMB1306 18V 6r Pro9 {EZW}</t>
  </si>
  <si>
    <t>XLamp CMB1306 36V 6r Pro9 {EZW}</t>
  </si>
  <si>
    <t>XLamp CMB1507 18V 9r {EZW}</t>
  </si>
  <si>
    <t>XLamp CMB1507 36V 9r {EZW}</t>
  </si>
  <si>
    <t>XLamp CMB1507 18V 9r Pro9 {EZW}</t>
  </si>
  <si>
    <t>XLamp CMB1507 36V 9r Pro9 {EZW}</t>
  </si>
  <si>
    <t>XLamp CMB1510 18V 9r {EZW}</t>
  </si>
  <si>
    <t>XLamp CMB1510 36V 9r {EZW}</t>
  </si>
  <si>
    <t>XLamp CMB1510 18V 9r Pro9 {EZW}</t>
  </si>
  <si>
    <t>XLamp CMB1510 36V 9r Pro9 {EZW}</t>
  </si>
  <si>
    <t>XLamp CMB1516 36V 9r {EZW}</t>
  </si>
  <si>
    <t>XLamp CMB1516 36V 9r Pro9 {EZW}</t>
  </si>
  <si>
    <t>XLamp CMB1818 36V 12r {EZW}</t>
  </si>
  <si>
    <t>XLamp CMB1818 36V 12r Pro9 {EZW}</t>
  </si>
  <si>
    <t>XLamp CMB1825 36V 12r {EZW}</t>
  </si>
  <si>
    <t>XLamp CMB1825 36V 12r Pro9 {EZW}</t>
  </si>
  <si>
    <t>XLamp CMB1840 36V 14r {EZW}</t>
  </si>
  <si>
    <t>XLamp CMB1840 36V 14r Pro9 {EZW}</t>
  </si>
  <si>
    <t>XLamp CMB2550 36V 19r {EZW}</t>
  </si>
  <si>
    <t>XLamp CMB2550 36V 19r Pro9 {EZW}</t>
  </si>
  <si>
    <t>XLamp CMB3090 48V 23r {EZW}</t>
  </si>
  <si>
    <t>XLamp CMB3090 72V 23r {EZW}</t>
  </si>
  <si>
    <t>XLamp CMB3090 48V 23r Pro9 {EZW}</t>
  </si>
  <si>
    <t>XLamp CMB3090 72V 23r Pro9 {EZW}</t>
  </si>
  <si>
    <t>XLamp CMU1003 10r {EZW}</t>
  </si>
  <si>
    <t>XLamp CMU1003 10r Pro9 {EZW}</t>
  </si>
  <si>
    <t>XLamp CMU1006 10r {EZW}</t>
  </si>
  <si>
    <t>XLamp CMU1006 10r Pro9 {EZW}</t>
  </si>
  <si>
    <t>XLamp CMU1010 10r {EZW}</t>
  </si>
  <si>
    <t>XLamp CMU1010 10r Pro9 {EZW}</t>
  </si>
  <si>
    <t>XLamp CMU1013 10r {EZW}</t>
  </si>
  <si>
    <t>XLamp CMU1013 10r Pro9 {EZW}</t>
  </si>
  <si>
    <t>XLamp CMU1516 15r {EZW}</t>
  </si>
  <si>
    <t>XLamp CMU1516 15r Pro9 {EZW}</t>
  </si>
  <si>
    <t>XLamp CMU1519 15r {EZW}</t>
  </si>
  <si>
    <t>XLamp CMU1519 15r Pro9 {EZW}</t>
  </si>
  <si>
    <t>XLamp CMU1526 15r {EZW}</t>
  </si>
  <si>
    <t>XLamp CMU1526 15r Pro9 {EZW}</t>
  </si>
  <si>
    <t>XLamp CMU1532 15r {EZW}</t>
  </si>
  <si>
    <t>XLamp CMU1532 15r Pro9 {EZW}</t>
  </si>
  <si>
    <t>XLamp CMU2236 22r {EZW}</t>
  </si>
  <si>
    <t>XLamp CMU2236 22r Pro9 {EZW}</t>
  </si>
  <si>
    <t>XLamp CMU2239 22r {EZW}</t>
  </si>
  <si>
    <t>XLamp CMU2239 22r Pro9 {EZW}</t>
  </si>
  <si>
    <t>XLamp CMU2258 22r {EZW}</t>
  </si>
  <si>
    <t>XLamp CMU2258 22r Pro9 {EZW}</t>
  </si>
  <si>
    <t>XLamp CMU2287 22r {EZW}</t>
  </si>
  <si>
    <t>XLamp CMU2287 22r Pro9 {EZW}</t>
  </si>
  <si>
    <t>XLamp CTW0607 LES 6r 36V {W}</t>
  </si>
  <si>
    <t>1800K 90CRI typ</t>
  </si>
  <si>
    <t>1800K 90CRI min</t>
  </si>
  <si>
    <t>XLamp CTW091x LES 9r  36V {W}</t>
  </si>
  <si>
    <t>XLamp CTW1325 LES 13r 36V {W}</t>
  </si>
  <si>
    <t>XLamp CXA1304 LES 6r  9V {EZW}</t>
  </si>
  <si>
    <t>82</t>
  </si>
  <si>
    <t>84</t>
  </si>
  <si>
    <t>92</t>
  </si>
  <si>
    <t>94</t>
  </si>
  <si>
    <t>A2</t>
  </si>
  <si>
    <t>A4</t>
  </si>
  <si>
    <t>B2</t>
  </si>
  <si>
    <t>XLamp CXA1304 LES 6r 18V {EZW}</t>
  </si>
  <si>
    <t>XLamp CXA1304 LES 6r 36V {EZW}</t>
  </si>
  <si>
    <t>XLamp CXA1507 LES 9r 18V {EZW}</t>
  </si>
  <si>
    <t>F2</t>
  </si>
  <si>
    <t>XLamp CXA1507 LES 9r 36V {EZW}</t>
  </si>
  <si>
    <t>XLamp CXA1510 LES 9r 18V {EZW}</t>
  </si>
  <si>
    <t>XLamp CXA1510 LES 9r 36V {EZW}</t>
  </si>
  <si>
    <t>XLamp CXA1512 LES 9r 18V {EZW}</t>
  </si>
  <si>
    <t>XLamp CXA1512 LES 9r 36V {EZW}</t>
  </si>
  <si>
    <t>XLamp CXA1816 LES 12r {EZW}</t>
  </si>
  <si>
    <t>XLamp CXA1820 LES 12r {EZW}</t>
  </si>
  <si>
    <t>XLamp CXA1830 LES 14r {EZW}</t>
  </si>
  <si>
    <t>S4</t>
  </si>
  <si>
    <t>T2</t>
  </si>
  <si>
    <t>T4</t>
  </si>
  <si>
    <t>U2</t>
  </si>
  <si>
    <t>U4</t>
  </si>
  <si>
    <t>V2</t>
  </si>
  <si>
    <t>XLamp CXA2520 LES 19r {EZW}</t>
  </si>
  <si>
    <t>XLamp CXA2530 LES 19r {EZW}</t>
  </si>
  <si>
    <t>XLamp CXA2540 LES 19r {EZW}</t>
  </si>
  <si>
    <t>V4</t>
  </si>
  <si>
    <t>W2</t>
  </si>
  <si>
    <t>W4</t>
  </si>
  <si>
    <t>X2</t>
  </si>
  <si>
    <t>X4</t>
  </si>
  <si>
    <t>XLamp CXA3050 LES 23r {EZW}</t>
  </si>
  <si>
    <t>Y2</t>
  </si>
  <si>
    <t>Y4</t>
  </si>
  <si>
    <t>Z2</t>
  </si>
  <si>
    <t>XLamp CXA3070 LES 23r {EZW}</t>
  </si>
  <si>
    <t>Z4</t>
  </si>
  <si>
    <t>AB</t>
  </si>
  <si>
    <t>AD</t>
  </si>
  <si>
    <t>BB</t>
  </si>
  <si>
    <t>BD</t>
  </si>
  <si>
    <t>CB</t>
  </si>
  <si>
    <t>XLamp CXA3590 LES 30r 36V {EZW}</t>
  </si>
  <si>
    <t>CD</t>
  </si>
  <si>
    <t>DB</t>
  </si>
  <si>
    <t>XLamp CXA3590 LES 30r 72V {EZW}</t>
  </si>
  <si>
    <t>XLamp CXB1304 6r  9V {EZW}</t>
  </si>
  <si>
    <t>Premium 31Q typ</t>
  </si>
  <si>
    <t>Premium L7B typ</t>
  </si>
  <si>
    <t>Premium 30Q typ</t>
  </si>
  <si>
    <t>Premium 30U typ</t>
  </si>
  <si>
    <t>Premium L7C typ</t>
  </si>
  <si>
    <t>XLamp CXB1304 6r 18V {EZW}</t>
  </si>
  <si>
    <t>XLamp CXB1304 6r 36V {EZW}</t>
  </si>
  <si>
    <t>XLamp CXB1304 6r  9V Pro9 {EZW}</t>
  </si>
  <si>
    <t>XLamp CXB1304 6r 18V Pro9 {EZW}</t>
  </si>
  <si>
    <t>XLamp CXB1304 6r 36V Pro9 {EZW}</t>
  </si>
  <si>
    <t>XLamp CXB1310 6r 18V {EZW}</t>
  </si>
  <si>
    <t>XLamp CXB1310 6r 36V {EZW}</t>
  </si>
  <si>
    <t>XLamp CXB1310 6r 18V Pro9 {EZW}</t>
  </si>
  <si>
    <t>XLamp CXB1310 6r 36V Pro9 {EZW}</t>
  </si>
  <si>
    <t>XLamp CXB1507 9r 18V {EZW}</t>
  </si>
  <si>
    <t>XLamp CXB1507 9r 36V {EZW}</t>
  </si>
  <si>
    <t>XLamp CXB1507 9r 18V Pro9 {EZW}</t>
  </si>
  <si>
    <t>XLamp CXB1507 9r 36V Pro9 {EZW}</t>
  </si>
  <si>
    <t>XLamp CXB1512 9r 18V {EZW}</t>
  </si>
  <si>
    <t>XLamp CXB1512 9r 36V {EZW}</t>
  </si>
  <si>
    <t>XLamp CXB1512 9r 18V Pro9 {EZW}</t>
  </si>
  <si>
    <t>XLamp CXB1512 9r 36V Pro9 {EZW}</t>
  </si>
  <si>
    <t>XLamp CXB1520 9r {EZW}</t>
  </si>
  <si>
    <t>XLamp CXB1520 9r Pro9 {EZW}</t>
  </si>
  <si>
    <t>XLamp CXB1816 12r {EZW}</t>
  </si>
  <si>
    <t>XLamp CXB1816 12r Pro9 {EZW}</t>
  </si>
  <si>
    <t>XLamp CXB1820 12r {EZW}</t>
  </si>
  <si>
    <t>XLamp CXB1820 12r Pro9 {EZW}</t>
  </si>
  <si>
    <t>XLamp CXB1830 14r {EZW}</t>
  </si>
  <si>
    <t>XLamp CXB1830 14r Pro9 {EZW}</t>
  </si>
  <si>
    <t>XLamp CXB2530 19r {EZW}</t>
  </si>
  <si>
    <t>XLamp CXB2530 19r Pro9 {EZW}</t>
  </si>
  <si>
    <t>XLamp CXB2540 19r {EZW}</t>
  </si>
  <si>
    <t>XLamp CXB2540 19r Pro9 {EZW}</t>
  </si>
  <si>
    <t>XLamp CXB3050 23r {EZW}</t>
  </si>
  <si>
    <t>XLamp CXB3050 23r Pro9 {EZW}</t>
  </si>
  <si>
    <t>XLamp CXB3070 23r {EZW}</t>
  </si>
  <si>
    <t>XLamp CXB3070 23r Pro9 {EZW}</t>
  </si>
  <si>
    <t>XLamp CXB3590 30r 36V {EZW}</t>
  </si>
  <si>
    <t>DD</t>
  </si>
  <si>
    <t>EB</t>
  </si>
  <si>
    <t>XLamp CXB3590 30r 72V {EZW}</t>
  </si>
  <si>
    <t>XLamp CXB3590 30r 36V Pro9 {EZW}</t>
  </si>
  <si>
    <t>XLamp CXB3590 30r 72V Pro9 {EZW}</t>
  </si>
  <si>
    <t>XLamp MHB-A   9V {AWT}</t>
  </si>
  <si>
    <t>XLamp MHB-A 18V {AWT}</t>
  </si>
  <si>
    <t>XLamp MHB-A 36V {AWT}</t>
  </si>
  <si>
    <t>XLamp MHB-B   9V {AWT}</t>
  </si>
  <si>
    <r>
      <rPr>
        <sz val="10"/>
        <rFont val="Calibri"/>
        <family val="2"/>
      </rPr>
      <t>≥</t>
    </r>
    <r>
      <rPr>
        <sz val="10"/>
        <rFont val="Arial"/>
        <family val="2"/>
      </rPr>
      <t>4000K 70CRI typ</t>
    </r>
  </si>
  <si>
    <t>XLamp MHB-B 18V {AWT}</t>
  </si>
  <si>
    <t>XLamp MHB-B 36V {AWT}</t>
  </si>
  <si>
    <t>XLamp MHD-E   9V {EZW}</t>
  </si>
  <si>
    <t>XLamp MHD-E 18V {EZW}</t>
  </si>
  <si>
    <t>XLamp MHD-E 36V {EZW}</t>
  </si>
  <si>
    <t>XLamp MHD-G 18V {EZW}</t>
  </si>
  <si>
    <t>XLamp MHD-G 36V {EZW}</t>
  </si>
  <si>
    <t>XLamp MK-R 6V {EZW}</t>
  </si>
  <si>
    <t>XLamp MK-R 12V {EZW}</t>
  </si>
  <si>
    <t>XLamp ML-B {CW/WW}</t>
  </si>
  <si>
    <t>TYP {5000K}</t>
  </si>
  <si>
    <t>TYP {4000K}</t>
  </si>
  <si>
    <t>TYP {3500K}</t>
  </si>
  <si>
    <t>TYP {3000K}</t>
  </si>
  <si>
    <t>H0</t>
  </si>
  <si>
    <t>J0</t>
  </si>
  <si>
    <t>XLamp ML-C {CW/WW}</t>
  </si>
  <si>
    <t>XLamp ML-CS {CW/WW}</t>
  </si>
  <si>
    <t>XLamp ML-E {CW/WW}</t>
  </si>
  <si>
    <t>M3</t>
  </si>
  <si>
    <t>N3</t>
  </si>
  <si>
    <t>XLamp ML-ES {CW/WW}</t>
  </si>
  <si>
    <t>XLamp MT-G2:   6V {EZW}</t>
  </si>
  <si>
    <t>E0</t>
  </si>
  <si>
    <t>F0</t>
  </si>
  <si>
    <t>G0</t>
  </si>
  <si>
    <t>K0</t>
  </si>
  <si>
    <t>M0</t>
  </si>
  <si>
    <t>N0</t>
  </si>
  <si>
    <t>P0</t>
  </si>
  <si>
    <t>Q0</t>
  </si>
  <si>
    <t>XLamp MT-G2:   9V {EZW}</t>
  </si>
  <si>
    <t>XLamp MT-G2: 36V {EZW}</t>
  </si>
  <si>
    <t>XLamp MX-3 {CW/WW}</t>
  </si>
  <si>
    <t>P3</t>
  </si>
  <si>
    <t>Q3</t>
  </si>
  <si>
    <t>Q5</t>
  </si>
  <si>
    <t>XLamp MX-6 {CW/WW}</t>
  </si>
  <si>
    <t>R3</t>
  </si>
  <si>
    <t>XLamp XB-D {AWT}</t>
  </si>
  <si>
    <t>R5</t>
  </si>
  <si>
    <t>XLamp XB-H {AWT}</t>
  </si>
  <si>
    <t>S3</t>
  </si>
  <si>
    <t>S5</t>
  </si>
  <si>
    <t>T3</t>
  </si>
  <si>
    <t>T5</t>
  </si>
  <si>
    <t>XLamp XD16 Standard {W}</t>
  </si>
  <si>
    <t>XLamp XD16 Premium {W}</t>
  </si>
  <si>
    <t>XLamp XE-G Element G {W}</t>
  </si>
  <si>
    <t>U3</t>
  </si>
  <si>
    <t>U5</t>
  </si>
  <si>
    <t>U6</t>
  </si>
  <si>
    <t>XLamp XH-B {W}</t>
  </si>
  <si>
    <t>XLamp XFL03K 3V HD {W}</t>
  </si>
  <si>
    <t>XLamp XFL03K 6V HD {W}</t>
  </si>
  <si>
    <t>XLamp XFL03K 3V HI {W}</t>
  </si>
  <si>
    <t>XLamp XFL03K 6V HI {W}</t>
  </si>
  <si>
    <t>XLamp XFL05K 3V HI {W}</t>
  </si>
  <si>
    <t>XLamp XFL05K 3V HD {W}</t>
  </si>
  <si>
    <t>XLamp XFL05K 6V HD {W}</t>
  </si>
  <si>
    <t>XLamp XFL05K 6V HI {W}</t>
  </si>
  <si>
    <t>XLamp XFL08K 6V HD {W}</t>
  </si>
  <si>
    <t>XLamp XFL08K 6V HI {W}</t>
  </si>
  <si>
    <t>XLamp XFL10K 6V HD {W}</t>
  </si>
  <si>
    <t>XLamp XFL10K 6V HI {W}</t>
  </si>
  <si>
    <t>XLamp XFL12K 6V HD {W}</t>
  </si>
  <si>
    <t>XLamp XFL12K 6V HI {W}</t>
  </si>
  <si>
    <t>XLamp XH-G {W}</t>
  </si>
  <si>
    <t>XLamp XHP35.2 Standard HD/HI   3V {W}</t>
  </si>
  <si>
    <t>XLamp XHP35.2 Standard HD/HI   6V {W}</t>
  </si>
  <si>
    <t>XLamp XHP35.2 Standard HD/HI 12V {W}</t>
  </si>
  <si>
    <t>XLamp XHP35.2 Pro9 HD/HI 12V {W}</t>
  </si>
  <si>
    <t>XLamp XHP50.2   3V {W}</t>
  </si>
  <si>
    <t>XLamp XHP50.2   6V {W}</t>
  </si>
  <si>
    <t>XLamp XHP50.2 12V {W}</t>
  </si>
  <si>
    <t>XLamp XHP50.3 HD/HI   3V {W}</t>
  </si>
  <si>
    <t>XLamp XHP50.3 HD/HI   6V {W}</t>
  </si>
  <si>
    <t>XLamp XHP50.3 HD/HI 12V {W}</t>
  </si>
  <si>
    <t>XLamp XHP70.2   6V {W}</t>
  </si>
  <si>
    <t>XLamp XHP70.2 12V {W}</t>
  </si>
  <si>
    <t>XLamp XHP70.3 HD/HI   3V {W}</t>
  </si>
  <si>
    <t>XLamp XHP70.3 HD/HI   6V {W}</t>
  </si>
  <si>
    <t>XLamp XHP70.3 HD/HI 12V {W}</t>
  </si>
  <si>
    <t>XLamp XM-L 6V {EZW}</t>
  </si>
  <si>
    <t>EasyWhite</t>
  </si>
  <si>
    <t>XLamp XM-L 12V {EZW}</t>
  </si>
  <si>
    <t>XLamp XM-L Color Gen 2 HD/HI {W}</t>
  </si>
  <si>
    <t>HD CW min</t>
  </si>
  <si>
    <t>HD CW typ</t>
  </si>
  <si>
    <t>HD NW min</t>
  </si>
  <si>
    <t>HD NW typ</t>
  </si>
  <si>
    <t>HD WW min</t>
  </si>
  <si>
    <t>HD WW typ</t>
  </si>
  <si>
    <t>HI CW min</t>
  </si>
  <si>
    <t>HI CW typ</t>
  </si>
  <si>
    <t>HI NW min</t>
  </si>
  <si>
    <t>HI NW typ</t>
  </si>
  <si>
    <t>HI WW min</t>
  </si>
  <si>
    <t>HI WW typ</t>
  </si>
  <si>
    <t>XLamp XM-L2 {BWT}</t>
  </si>
  <si>
    <t>XLamp XM-L2 6V {EZW}</t>
  </si>
  <si>
    <t>V3</t>
  </si>
  <si>
    <t>XLamp XM-L2 12V {EZW}</t>
  </si>
  <si>
    <t>XLamp XM-L3 {DWT}</t>
  </si>
  <si>
    <t>XLamp XM-MR {WA}</t>
  </si>
  <si>
    <t>XLamp XN-P Color {W}</t>
  </si>
  <si>
    <t>CW min</t>
  </si>
  <si>
    <t>CW typ</t>
  </si>
  <si>
    <t>NW min</t>
  </si>
  <si>
    <t>NW typ</t>
  </si>
  <si>
    <t>XLamp XP-C {WHT}</t>
  </si>
  <si>
    <t>XLamp XP-E {WHT}</t>
  </si>
  <si>
    <t>XLamp XP-E2 {BWT}</t>
  </si>
  <si>
    <t>XLamp XP-E2 Torch {BTT}</t>
  </si>
  <si>
    <t>XLamp XP-G {WHT}</t>
  </si>
  <si>
    <t>XLamp XP-G2 {BWT}</t>
  </si>
  <si>
    <t>XLamp XP-G2 High Efficacy {W}</t>
  </si>
  <si>
    <t>S7</t>
  </si>
  <si>
    <t>XLamp XP-G3 Horizon {DWT}</t>
  </si>
  <si>
    <t>XLamp XP-G3 Standard {DWT}</t>
  </si>
  <si>
    <t>XLamp XP-G3 S Line {DWT}</t>
  </si>
  <si>
    <t>XLamp XP-G4 High Intensity {EWT}</t>
  </si>
  <si>
    <t>A1</t>
  </si>
  <si>
    <t>A3</t>
  </si>
  <si>
    <t>A5</t>
  </si>
  <si>
    <t>B1</t>
  </si>
  <si>
    <t>B3</t>
  </si>
  <si>
    <t>C1</t>
  </si>
  <si>
    <t>XLamp XP-G4 Standard {EWT}</t>
  </si>
  <si>
    <t>D1</t>
  </si>
  <si>
    <t>XLamp XP-G4 Pro9 {EWT}</t>
  </si>
  <si>
    <t>XLamp XP-GR {W}</t>
  </si>
  <si>
    <t>XLamp XP-L HD/HI {AWT}</t>
  </si>
  <si>
    <t>V5</t>
  </si>
  <si>
    <t>V6</t>
  </si>
  <si>
    <t>W3</t>
  </si>
  <si>
    <t>XLamp XP-L Color HD/HI {W}</t>
  </si>
  <si>
    <t>XLamp XP-L2 HD {BWT}</t>
  </si>
  <si>
    <t>XLamp XP-LR {W}</t>
  </si>
  <si>
    <t>XLamp XP-P &lt;70 CRI {AWT}</t>
  </si>
  <si>
    <t>XLamp XP-P 70+ CRI {AWT}</t>
  </si>
  <si>
    <t>XLamp XQ-A {AWT}</t>
  </si>
  <si>
    <t>XLamp XQ-E HD {AWT}</t>
  </si>
  <si>
    <t>XLamp XQ-E HD 1800K {AWT}</t>
  </si>
  <si>
    <t>XLamp XQ-E Plus HD/HI {AWT}</t>
  </si>
  <si>
    <t>XLamp XQ-E HI {AWT}</t>
  </si>
  <si>
    <t>XLamp XQ-E HI 1800K {AWT}</t>
  </si>
  <si>
    <t>XLamp XR-E {CW}</t>
  </si>
  <si>
    <t>White-Cool</t>
  </si>
  <si>
    <t>XLamp XR-E {NW/WW}</t>
  </si>
  <si>
    <t>White-Neutral/Warm</t>
  </si>
  <si>
    <t>XLamp XT-E Standard {AWT}</t>
  </si>
  <si>
    <t>XLamp XT-E High Efficacy {AWT}</t>
  </si>
  <si>
    <t>P</t>
  </si>
  <si>
    <t>Q</t>
  </si>
  <si>
    <t>W</t>
  </si>
  <si>
    <t>B</t>
  </si>
  <si>
    <t>C</t>
  </si>
  <si>
    <t>F</t>
  </si>
  <si>
    <t>G</t>
  </si>
  <si>
    <t>H</t>
  </si>
  <si>
    <t>J</t>
  </si>
  <si>
    <t>K</t>
  </si>
  <si>
    <t>L</t>
  </si>
  <si>
    <t>M</t>
  </si>
  <si>
    <t>N</t>
  </si>
  <si>
    <t>H6</t>
  </si>
  <si>
    <t>H8</t>
  </si>
  <si>
    <t>PPF</t>
  </si>
  <si>
    <t>TYP</t>
  </si>
  <si>
    <t>mW</t>
  </si>
  <si>
    <t>F3</t>
  </si>
  <si>
    <t>F5</t>
  </si>
  <si>
    <t>J6</t>
  </si>
  <si>
    <t>J8</t>
  </si>
  <si>
    <t>--- PHOTOPHYLL SELECT ---</t>
  </si>
  <si>
    <t>JB2835B 3V HE (G) {PPS}</t>
  </si>
  <si>
    <t>Photophyll</t>
  </si>
  <si>
    <t>min</t>
  </si>
  <si>
    <t>typ</t>
  </si>
  <si>
    <t>JB3030C 3V (E) {PPS}</t>
  </si>
  <si>
    <t>XLamp XP-G3 {PPS}</t>
  </si>
  <si>
    <t>V min</t>
  </si>
  <si>
    <t>V typ</t>
  </si>
  <si>
    <t>X min</t>
  </si>
  <si>
    <t>X typ</t>
  </si>
  <si>
    <t>XLamp XP-G3 Horizon {PPS}</t>
  </si>
  <si>
    <t>--- VIOLET ---</t>
  </si>
  <si>
    <t>JE2835 3V N Class {VT}</t>
  </si>
  <si>
    <t>Violet</t>
  </si>
  <si>
    <t>XLamp XE-G Element G {VT}</t>
  </si>
  <si>
    <t>K6</t>
  </si>
  <si>
    <t>K8</t>
  </si>
  <si>
    <t>--- ROYAL BLUE ---</t>
  </si>
  <si>
    <t>JE2835 3V N Class {RB}</t>
  </si>
  <si>
    <t>Royal Blue</t>
  </si>
  <si>
    <t>XLamp ML-E {RB}</t>
  </si>
  <si>
    <t>XLamp XB-D {RB}</t>
  </si>
  <si>
    <t>XLamp XE-G Element G {RB}</t>
  </si>
  <si>
    <t>XLamp XM-L Color Gen 2 HD/HI {RB}</t>
  </si>
  <si>
    <t>HD min</t>
  </si>
  <si>
    <t>HD typ</t>
  </si>
  <si>
    <t>HI min</t>
  </si>
  <si>
    <t>HI typ</t>
  </si>
  <si>
    <t>XLamp XN-P Color {RB}</t>
  </si>
  <si>
    <t>XLamp XP-E2 {RB}</t>
  </si>
  <si>
    <t>XLamp XP-G3 {RB}</t>
  </si>
  <si>
    <t>XLamp XP-G3 Horizon {RB}</t>
  </si>
  <si>
    <t>XLamp XP-L Color HD/HI {RB}</t>
  </si>
  <si>
    <t>XLamp XQ-E HD {RB}</t>
  </si>
  <si>
    <t>XLamp XQ-E HI {RB}</t>
  </si>
  <si>
    <t>XLamp XQ-E Plus HD/HI {RB}</t>
  </si>
  <si>
    <t>XLamp XR-E {RB}</t>
  </si>
  <si>
    <t>XLamp XT-E {RB}</t>
  </si>
  <si>
    <t>T1</t>
  </si>
  <si>
    <t>Blue</t>
  </si>
  <si>
    <t>--- BLUE ---</t>
  </si>
  <si>
    <t>JE2835 3V N Class {B}</t>
  </si>
  <si>
    <t>XLamp ML-E {B}</t>
  </si>
  <si>
    <t>XLamp XB-D {B}</t>
  </si>
  <si>
    <t>XLamp XE-G Element G {B}</t>
  </si>
  <si>
    <t>XLamp XE-G Element G {PB}</t>
  </si>
  <si>
    <t>PC Blue</t>
  </si>
  <si>
    <t>XLamp XP-C {B}</t>
  </si>
  <si>
    <t>XLamp XP-E {B}</t>
  </si>
  <si>
    <t>XLamp XP-E2 {B}</t>
  </si>
  <si>
    <t>XLamp XQ-A {B}</t>
  </si>
  <si>
    <t>XLamp XQ-A {PCB}</t>
  </si>
  <si>
    <t>XLamp XQ-E HD {B}</t>
  </si>
  <si>
    <t>XLamp XQ-E HI {B}</t>
  </si>
  <si>
    <t>XLamp XQ-E HI {PCB}</t>
  </si>
  <si>
    <t>XLamp XQ-E Plus HD/HI {B}</t>
  </si>
  <si>
    <t>XLamp XR-C {B}</t>
  </si>
  <si>
    <t>XLamp XR-E {B}</t>
  </si>
  <si>
    <t>--- CYAN ---</t>
  </si>
  <si>
    <t>JE2835 3V N Class {C}</t>
  </si>
  <si>
    <t>Cyan</t>
  </si>
  <si>
    <t>XLamp XE-G Element G {C}</t>
  </si>
  <si>
    <t>XLamp XE-G Element G {PC}</t>
  </si>
  <si>
    <t>PC Cyan</t>
  </si>
  <si>
    <t>XLamp XQ-E HD {C}</t>
  </si>
  <si>
    <t>XLamp XQ-E HD {PC}</t>
  </si>
  <si>
    <t>XLamp XQ-E HI {C}</t>
  </si>
  <si>
    <t>XLamp XQ-E HI {PC}</t>
  </si>
  <si>
    <t>--- GREEN ---</t>
  </si>
  <si>
    <t>JE2835 3V N Class {G}</t>
  </si>
  <si>
    <t>Green</t>
  </si>
  <si>
    <t>JE2835 3V N Class {Lime}</t>
  </si>
  <si>
    <t>Lime</t>
  </si>
  <si>
    <t>JE2835 3V N Class {Mint}</t>
  </si>
  <si>
    <t>Mint</t>
  </si>
  <si>
    <t>XLamp ML-E {G}</t>
  </si>
  <si>
    <t>XLamp XB-D {G}</t>
  </si>
  <si>
    <t>XLamp XE-G Element G {G}</t>
  </si>
  <si>
    <t>XLamp XE-G Element G {Mint}</t>
  </si>
  <si>
    <t>XLamp XE-G Element G {Lime}</t>
  </si>
  <si>
    <t>XLamp XM-L Color Gen 2 HD/HI {G}</t>
  </si>
  <si>
    <t>XLamp XN-P Color {G}</t>
  </si>
  <si>
    <t>XLamp XN-P Color {Lime}</t>
  </si>
  <si>
    <t>XLamp XP-C {G}</t>
  </si>
  <si>
    <t>XLamp XP-E {G}</t>
  </si>
  <si>
    <t>XLamp XP-E2 {G}</t>
  </si>
  <si>
    <t>XLamp XP-L Color HD/HI {G}</t>
  </si>
  <si>
    <t>XLamp XQ-A {G}</t>
  </si>
  <si>
    <t>XLamp XQ-E HD {G}</t>
  </si>
  <si>
    <t>XLamp XQ-E HD {Lime}</t>
  </si>
  <si>
    <t>XLamp XQ-E HI {G}</t>
  </si>
  <si>
    <t>XLamp XQ-E HI {Lime}</t>
  </si>
  <si>
    <t>XLamp XQ-E Plus HD/HI {G}</t>
  </si>
  <si>
    <t>XLamp XR-C {G}</t>
  </si>
  <si>
    <t>XLamp XR-E {G}</t>
  </si>
  <si>
    <t>--- YELLOW ---</t>
  </si>
  <si>
    <t>XLamp XE-G Element G {PY}</t>
  </si>
  <si>
    <t>PC Yellow</t>
  </si>
  <si>
    <t>--- AMBER ---</t>
  </si>
  <si>
    <t>JE2835 3V N Class {A}</t>
  </si>
  <si>
    <t>Amber</t>
  </si>
  <si>
    <t>JE2835 3V N Class {PCA}</t>
  </si>
  <si>
    <t>PC Amber</t>
  </si>
  <si>
    <t>XLamp ML-E {A}</t>
  </si>
  <si>
    <t>XLamp XB-D {A}</t>
  </si>
  <si>
    <t>XLamp XB-D {PCA}</t>
  </si>
  <si>
    <t>XLamp XE-G Element G {A}</t>
  </si>
  <si>
    <t>XLamp XE-G Element G {PA}</t>
  </si>
  <si>
    <t>XLamp XN-P Color {PA}</t>
  </si>
  <si>
    <t>XLamp XP-C {A}</t>
  </si>
  <si>
    <t>XLamp XP-C PCN-06040 {A}</t>
  </si>
  <si>
    <t>XLamp XP-E {A}</t>
  </si>
  <si>
    <t>XLamp XP-E2 {A}</t>
  </si>
  <si>
    <t>XLamp XP-E2 {PCA}</t>
  </si>
  <si>
    <t>XLamp XQ-A {PCA}</t>
  </si>
  <si>
    <t>XLamp XQ-E HD {PCA}</t>
  </si>
  <si>
    <t>XLamp XQ-E HI {PCA}</t>
  </si>
  <si>
    <t>XLamp XQ-E Plus HD {PCA}</t>
  </si>
  <si>
    <t>XLamp XQ-E Plus HI {PCA}</t>
  </si>
  <si>
    <t>XLamp XR-C {A}</t>
  </si>
  <si>
    <t>--- RED-ORANGE ---</t>
  </si>
  <si>
    <t>JE2835 3V N Class {RO}</t>
  </si>
  <si>
    <t>Red-Orange</t>
  </si>
  <si>
    <t>JE2835 3V N Class {PCO}</t>
  </si>
  <si>
    <t>PC Red-Orange</t>
  </si>
  <si>
    <t>XLamp XB-D {RO}</t>
  </si>
  <si>
    <t>XLamp XE-G Element G {RO}</t>
  </si>
  <si>
    <t>XLamp XE-G Element G {PO}</t>
  </si>
  <si>
    <t>XLamp XP-C {RO}</t>
  </si>
  <si>
    <t>XLamp XP-E {RO}</t>
  </si>
  <si>
    <t>XLamp XP-E2 {RO}</t>
  </si>
  <si>
    <t>XLamp XQ-A {RO}</t>
  </si>
  <si>
    <t>XLamp XQ-E HD {RO}</t>
  </si>
  <si>
    <t>XLamp XQ-E HI {RO}</t>
  </si>
  <si>
    <t>XLamp XR-C {RO}</t>
  </si>
  <si>
    <t>Red</t>
  </si>
  <si>
    <t>--- RED ---</t>
  </si>
  <si>
    <t>JE2835 3V N Class {R}</t>
  </si>
  <si>
    <t>XLamp ML-E {R}</t>
  </si>
  <si>
    <t>XLamp XB-D {R}</t>
  </si>
  <si>
    <t>XLamp XE-G Element G {R}</t>
  </si>
  <si>
    <t>XLamp XE-G Element G {PR}</t>
  </si>
  <si>
    <t>PC Red</t>
  </si>
  <si>
    <t>XLamp XM-L Color Gen 2 HD/HI {R}</t>
  </si>
  <si>
    <t>XLamp XN-P Color {R}</t>
  </si>
  <si>
    <t>XLamp XP-C {R}</t>
  </si>
  <si>
    <t>XLamp XP-E {R}</t>
  </si>
  <si>
    <t>XLamp XP-E2 {R}</t>
  </si>
  <si>
    <t>XLamp XP-L Color HD/HI {R}</t>
  </si>
  <si>
    <t>XLamp XQ-A {R}</t>
  </si>
  <si>
    <t>XLamp XQ-E HD {R}</t>
  </si>
  <si>
    <t>XLamp XQ-E HI {R}</t>
  </si>
  <si>
    <t>XLamp XR-C {R}</t>
  </si>
  <si>
    <t>--- ~660 nm Photo Red ---</t>
  </si>
  <si>
    <t>JE2835 3V N Class {PR}</t>
  </si>
  <si>
    <t>Photo Red</t>
  </si>
  <si>
    <t>XLamp XE-G Element G {HR}</t>
  </si>
  <si>
    <t>XLamp XP-E High Eff. {PR}</t>
  </si>
  <si>
    <t>XLamp XP-E2 {PR}</t>
  </si>
  <si>
    <t>XLamp XP-G3 Horizon {PR}</t>
  </si>
  <si>
    <t>XLamp XP-G3 S Line {PR}</t>
  </si>
  <si>
    <t>XLamp XP-L S Line {PR}</t>
  </si>
  <si>
    <t>XLamp XQ-E High Eff. {PR}</t>
  </si>
  <si>
    <t>--- ~730 nm Far Red ---</t>
  </si>
  <si>
    <t>JE2835 3V N Class {FR}</t>
  </si>
  <si>
    <t>Far Red</t>
  </si>
  <si>
    <t>XLamp XP-E {FR}</t>
  </si>
  <si>
    <t>XLamp XP-E2 {FR}</t>
  </si>
  <si>
    <t>XLamp XP-E2 Horizon {FR}</t>
  </si>
  <si>
    <t>XLamp XP-G3 S Line {FR}</t>
  </si>
  <si>
    <t>XLamp XP-G3 Horizon {FR}</t>
  </si>
  <si>
    <t>--- PC Purple ---</t>
  </si>
  <si>
    <t>JE2835 3V N Class {PCP}</t>
  </si>
  <si>
    <t>Purple</t>
  </si>
  <si>
    <t>Index</t>
  </si>
  <si>
    <t>Flux Unit</t>
  </si>
  <si>
    <t>lm Filtered Models</t>
  </si>
  <si>
    <t>Options</t>
  </si>
  <si>
    <t>Options (Verbose)</t>
  </si>
  <si>
    <t>Lumens</t>
  </si>
  <si>
    <t>Lumens (Verbose)</t>
  </si>
  <si>
    <t>mW (Verbose)</t>
  </si>
  <si>
    <t>W (Verbose)</t>
  </si>
  <si>
    <t>PPF (Verbose)</t>
  </si>
  <si>
    <t>Flux Display</t>
  </si>
  <si>
    <t>Decimals</t>
  </si>
  <si>
    <t>Temp</t>
  </si>
  <si>
    <t>Current Index</t>
  </si>
  <si>
    <t>Conversion Options</t>
  </si>
  <si>
    <t>LER</t>
  </si>
  <si>
    <t>LED Presets</t>
  </si>
  <si>
    <t>CCT</t>
  </si>
  <si>
    <t>Duv</t>
  </si>
  <si>
    <t>CRI Ra</t>
  </si>
  <si>
    <t>CRI R9</t>
  </si>
  <si>
    <t>led1</t>
  </si>
  <si>
    <t>Manual</t>
  </si>
  <si>
    <t>LED Forward Voltage (V)</t>
  </si>
  <si>
    <t>Force Radiant Flux (mW)</t>
  </si>
  <si>
    <t>Use Built-in White LED Model</t>
  </si>
  <si>
    <t>led2</t>
  </si>
  <si>
    <t>White: 6500K 80 CRI</t>
  </si>
  <si>
    <t>Force Radiant Flux (W)</t>
  </si>
  <si>
    <t>Ta (ºC)</t>
  </si>
  <si>
    <t>Provide Conversion Factors Directly</t>
  </si>
  <si>
    <t>led3</t>
  </si>
  <si>
    <t>White: 6500K 90 CRI</t>
  </si>
  <si>
    <t>LED lm</t>
  </si>
  <si>
    <t>LED Luminous Flux (lm)</t>
  </si>
  <si>
    <t>LED RF mW</t>
  </si>
  <si>
    <t>LED Radiant Flux (mW)</t>
  </si>
  <si>
    <t>LED RF W</t>
  </si>
  <si>
    <t>LED Radiant Flux (W)</t>
  </si>
  <si>
    <t>LED PPF</t>
  </si>
  <si>
    <r>
      <t>LED Photosynthetic Photon Flux (</t>
    </r>
    <r>
      <rPr>
        <sz val="10"/>
        <rFont val="Calibri"/>
        <family val="2"/>
      </rPr>
      <t>µmol/s</t>
    </r>
    <r>
      <rPr>
        <sz val="10"/>
        <rFont val="Arial"/>
        <family val="2"/>
      </rPr>
      <t>)</t>
    </r>
  </si>
  <si>
    <r>
      <t>Force PPF (</t>
    </r>
    <r>
      <rPr>
        <sz val="10"/>
        <rFont val="Calibri"/>
        <family val="2"/>
      </rPr>
      <t>µmol/s)</t>
    </r>
  </si>
  <si>
    <t>Provide SPD (380-780nm, 1nm step)</t>
  </si>
  <si>
    <t>White: 5700K 70 CRI</t>
  </si>
  <si>
    <t>LED lm/W</t>
  </si>
  <si>
    <t>LED Luminous Efficacy (lm/W)</t>
  </si>
  <si>
    <t>LED WPE</t>
  </si>
  <si>
    <t>LED Wall-Plug Efficiency (%)</t>
  </si>
  <si>
    <t>LED PPF/W</t>
  </si>
  <si>
    <t>LED Photosynthetic Photon Efficacy (µmol/J)</t>
  </si>
  <si>
    <t>White: 5700K 80 CRI</t>
  </si>
  <si>
    <t>LED %flux</t>
  </si>
  <si>
    <t>LED Relative Flux</t>
  </si>
  <si>
    <t>LED %LF</t>
  </si>
  <si>
    <t>LED Relative Luminous Flux</t>
  </si>
  <si>
    <t>LED %RF</t>
  </si>
  <si>
    <t>LED Relative Radiant Flux</t>
  </si>
  <si>
    <t>LED %PPF</t>
  </si>
  <si>
    <t>LED Relative PPF</t>
  </si>
  <si>
    <t>White: 5700K 90 CRI</t>
  </si>
  <si>
    <t>SYS # LED</t>
  </si>
  <si>
    <t># of LEDs to Achieve System Target Flux</t>
  </si>
  <si>
    <t># of LEDs to Achieve System Target Lumens</t>
  </si>
  <si>
    <t># of LEDs to Achieve System Target PPF</t>
  </si>
  <si>
    <t>White: 5000K 70 CRI</t>
  </si>
  <si>
    <t>SYS W</t>
  </si>
  <si>
    <t>Total System Wattage (W)</t>
  </si>
  <si>
    <t>White: 5000K 80 CRI</t>
  </si>
  <si>
    <t>SYS flux tot</t>
  </si>
  <si>
    <t>Total System Flux</t>
  </si>
  <si>
    <t>SYS lm tot</t>
  </si>
  <si>
    <t>Total System Light Output (lm)</t>
  </si>
  <si>
    <t>SYS RF tot</t>
  </si>
  <si>
    <t>Total System Flux Output (mW)</t>
  </si>
  <si>
    <t>SYS PPF tot</t>
  </si>
  <si>
    <t>Total System PPF (µmol/s)</t>
  </si>
  <si>
    <t>White: 5000K 90 CRI</t>
  </si>
  <si>
    <t>SYS flux per</t>
  </si>
  <si>
    <t>Flux per LED in System</t>
  </si>
  <si>
    <t>SYS lm per</t>
  </si>
  <si>
    <t>Light Output per LED in System (lm)</t>
  </si>
  <si>
    <t>SYS RF per</t>
  </si>
  <si>
    <t>Flux Output per LED in System (mW)</t>
  </si>
  <si>
    <t>SYS PPF per</t>
  </si>
  <si>
    <t>PPF Output per LED in System (µmol/s)</t>
  </si>
  <si>
    <t>White: 4000K 70 CRI</t>
  </si>
  <si>
    <t>SYS flux/W</t>
  </si>
  <si>
    <t>Total System Efficacy</t>
  </si>
  <si>
    <t>SYS lm/W</t>
  </si>
  <si>
    <t>Total System Efficacy (lm/W)</t>
  </si>
  <si>
    <t>SYS WPE</t>
  </si>
  <si>
    <t>Total System Efficiency (%)</t>
  </si>
  <si>
    <t>SYS PPF/W</t>
  </si>
  <si>
    <t>Total System Efficacy (µmol/J)</t>
  </si>
  <si>
    <t>White: 4000K 80 CRI</t>
  </si>
  <si>
    <t>SYS $</t>
  </si>
  <si>
    <t>Total System Cost ($)</t>
  </si>
  <si>
    <t>White: 4000K 90 CRI</t>
  </si>
  <si>
    <r>
      <t>Junction Temperature (</t>
    </r>
    <r>
      <rPr>
        <sz val="10"/>
        <rFont val="Calibri"/>
        <family val="2"/>
      </rPr>
      <t>°</t>
    </r>
    <r>
      <rPr>
        <sz val="10"/>
        <rFont val="Arial"/>
        <family val="2"/>
      </rPr>
      <t>C)</t>
    </r>
  </si>
  <si>
    <t>White: 3500K 70 CRI</t>
  </si>
  <si>
    <r>
      <t>Solder Point Temperature (</t>
    </r>
    <r>
      <rPr>
        <sz val="10"/>
        <rFont val="Calibri"/>
        <family val="2"/>
      </rPr>
      <t>°</t>
    </r>
    <r>
      <rPr>
        <sz val="10"/>
        <rFont val="Arial"/>
        <family val="2"/>
      </rPr>
      <t>C)</t>
    </r>
  </si>
  <si>
    <t>White: 3500K 80 CRI</t>
  </si>
  <si>
    <t>White: 3500K 90 CRI</t>
  </si>
  <si>
    <t>White: 3000K 70 CRI</t>
  </si>
  <si>
    <t>White: 3000K 80 CRI</t>
  </si>
  <si>
    <t>White: 3000K 90 CRI</t>
  </si>
  <si>
    <t>White: 2700K 70 CRI</t>
  </si>
  <si>
    <t>White: 2700K 80 CRI</t>
  </si>
  <si>
    <t>White: 2700K 90 CRI</t>
  </si>
  <si>
    <t>White: 2200K 80 CRI</t>
  </si>
  <si>
    <t>White: 2200K 90 CRI</t>
  </si>
  <si>
    <t>Royal Blue XLamp: 450 nm</t>
  </si>
  <si>
    <t>Royal Blue J Series: 455 nm</t>
  </si>
  <si>
    <t>Blue XLamp: DWL 467 nm</t>
  </si>
  <si>
    <t>Blue XLamp: DWL 472 nm</t>
  </si>
  <si>
    <t>Blue XLamp: DWL 477 nm</t>
  </si>
  <si>
    <t>Blue J Series: 475 nm</t>
  </si>
  <si>
    <t>Green: DWL 522 nm</t>
  </si>
  <si>
    <t>Green: DWL 527 nm</t>
  </si>
  <si>
    <t>Green: DWL 532 nm</t>
  </si>
  <si>
    <t>Amber: DWL 587 nm</t>
  </si>
  <si>
    <t>Amber: DWL 590 nm</t>
  </si>
  <si>
    <t>Amber: DWL 593 nm</t>
  </si>
  <si>
    <t>PC Amber XLamp</t>
  </si>
  <si>
    <t>PC Mint J Series</t>
  </si>
  <si>
    <t>RDO: DWL 612 nm</t>
  </si>
  <si>
    <t>RDO: DWL 615 nm</t>
  </si>
  <si>
    <t>RDO: DWL 618 nm</t>
  </si>
  <si>
    <t>Red: DWL 622 nm</t>
  </si>
  <si>
    <t>Red: DWL 625 nm</t>
  </si>
  <si>
    <t>Red: DWL 628 nm</t>
  </si>
  <si>
    <t>Photo Red XLamp: 660 nm</t>
  </si>
  <si>
    <t>Photo Red J Series: 657 nm</t>
  </si>
  <si>
    <t>Far Red: 730 nm XLamp (PF)</t>
  </si>
  <si>
    <t>Far Red: 730 nm J Series (PF)</t>
  </si>
  <si>
    <t>PC Purple J Series</t>
  </si>
  <si>
    <t>OSRAM Horti White</t>
  </si>
  <si>
    <t>LED1</t>
  </si>
  <si>
    <t>LED2</t>
  </si>
  <si>
    <t>LED3</t>
  </si>
  <si>
    <t>Advanced Selections</t>
  </si>
  <si>
    <t>Min Currents</t>
  </si>
  <si>
    <t>Max Currents</t>
  </si>
  <si>
    <t>Bin</t>
  </si>
  <si>
    <t>current led 1</t>
  </si>
  <si>
    <t>current led 2</t>
  </si>
  <si>
    <t>current led 3</t>
  </si>
  <si>
    <t>x axis led1</t>
  </si>
  <si>
    <t>x axis led2</t>
  </si>
  <si>
    <t>x axis led3</t>
  </si>
  <si>
    <t>y axis led1</t>
  </si>
  <si>
    <t>y axis led2</t>
  </si>
  <si>
    <t>y axis led3</t>
  </si>
  <si>
    <t>Chart Labels</t>
  </si>
  <si>
    <t>led1 x</t>
  </si>
  <si>
    <t>led2 x</t>
  </si>
  <si>
    <t>led3 x</t>
  </si>
  <si>
    <t>Start</t>
  </si>
  <si>
    <t>Interval</t>
  </si>
  <si>
    <t>led1 y</t>
  </si>
  <si>
    <t>led2 y</t>
  </si>
  <si>
    <t>led3 y</t>
  </si>
  <si>
    <t>x label</t>
  </si>
  <si>
    <t>y label</t>
  </si>
  <si>
    <t>min x</t>
  </si>
  <si>
    <t>min y</t>
  </si>
  <si>
    <t>Priority Currents</t>
  </si>
  <si>
    <t>Weight</t>
  </si>
  <si>
    <t>No Zero/Negative</t>
  </si>
  <si>
    <t>Penalty for Distance from Max</t>
  </si>
  <si>
    <t>Interval/5 Priority</t>
  </si>
  <si>
    <t>LED 1 points</t>
  </si>
  <si>
    <t>LED 2 points</t>
  </si>
  <si>
    <t>LED 3 points</t>
  </si>
  <si>
    <t>Values from CHARACTERIZE tab</t>
  </si>
  <si>
    <t>Outside Current Limit?</t>
  </si>
  <si>
    <t>Flux/W</t>
  </si>
  <si>
    <t>%Flux</t>
  </si>
  <si>
    <t># of LEDs</t>
  </si>
  <si>
    <t>SYS Power</t>
  </si>
  <si>
    <t>SYS flux total</t>
  </si>
  <si>
    <t>SYS flux per LED</t>
  </si>
  <si>
    <t>Voltage (not rounded)</t>
  </si>
  <si>
    <t>Native Flux  (not rounded)</t>
  </si>
  <si>
    <t>RF_mW (not rounded)</t>
  </si>
  <si>
    <t>RF_W (not rounded)</t>
  </si>
  <si>
    <t>PPF (not rounded)</t>
  </si>
  <si>
    <t>Native Flux/W</t>
  </si>
  <si>
    <t>WPE</t>
  </si>
  <si>
    <t>PPF/W</t>
  </si>
  <si>
    <t>T Type</t>
  </si>
  <si>
    <t>T Value</t>
  </si>
  <si>
    <t>DeltaVf</t>
  </si>
  <si>
    <t>System Flux</t>
  </si>
  <si>
    <t>Optical Eff.</t>
  </si>
  <si>
    <t>Electrical Eff.</t>
  </si>
  <si>
    <t>Values from Advanced tab</t>
  </si>
  <si>
    <t>PPF/lm</t>
  </si>
  <si>
    <t>Values from MODELS database</t>
  </si>
  <si>
    <t>Thermal</t>
  </si>
  <si>
    <t>Thermal Mode</t>
  </si>
  <si>
    <t>Not Rounded Values for Display</t>
  </si>
  <si>
    <t>Rounded Values for Display</t>
  </si>
  <si>
    <t>TYP H70</t>
  </si>
  <si>
    <t>TYP H90</t>
  </si>
  <si>
    <t>OSRAM 2.25 Hyper Red</t>
  </si>
  <si>
    <t>OSRAM 2.15 Deep Blue</t>
  </si>
  <si>
    <t>OSRAM 2.25 Far Red</t>
  </si>
  <si>
    <t>OSRAM 3.25 Far 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</si>
</sst>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4" formatCode="_(&quot;$&quot;* #,##0.00_);_(&quot;$&quot;* \(#,##0.00\);_(&quot;$&quot;* &quot;-&quot;??_);_(@_)"/>
    <numFmt numFmtId="164" formatCode="0.000"/>
    <numFmt numFmtId="165" formatCode="0.0"/>
    <numFmt numFmtId="166" formatCode="0.00000"/>
    <numFmt numFmtId="167" formatCode="0.0000"/>
    <numFmt numFmtId="168" formatCode="0\K"/>
    <numFmt numFmtId="169" formatCode="#,##0.0"/>
    <numFmt numFmtId="170" formatCode="_(&quot;$&quot;* #,##0.000_);_(&quot;$&quot;* \(#,##0.000\);_(&quot;$&quot;* &quot;-&quot;???_);_(@_)"/>
    <numFmt numFmtId="171" formatCode="\ \ \x#,##0"/>
    <numFmt numFmtId="172" formatCode="#,##0.000"/>
    <numFmt numFmtId="173" formatCode="0.000000"/>
  </numFmts>
  <fonts count="44">
    <font>
      <sz val="10"/>
      <name val="Arial"/>
    </font>
    <font>
      <sz val="11"/>
      <color theme="1"/>
      <name val="Roboto"/>
      <family val="2"/>
      <scheme val="minor"/>
    </font>
    <font>
      <sz val="11"/>
      <color theme="1"/>
      <name val="Roboto"/>
      <family val="2"/>
      <scheme val="minor"/>
    </font>
    <font>
      <sz val="10"/>
      <name val="Arial"/>
      <family val="2"/>
    </font>
    <font>
      <b/>
      <sz val="10"/>
      <name val="Arial"/>
      <family val="2"/>
    </font>
    <font>
      <sz val="10"/>
      <name val="Arial"/>
      <family val="2"/>
    </font>
    <font>
      <sz val="10"/>
      <name val="Calibri"/>
      <family val="2"/>
    </font>
    <font>
      <b/>
      <u/>
      <sz val="10"/>
      <name val="Arial"/>
      <family val="2"/>
    </font>
    <font>
      <u/>
      <sz val="10"/>
      <name val="Arial"/>
      <family val="2"/>
    </font>
    <font>
      <sz val="11"/>
      <color theme="1"/>
      <name val="Roboto"/>
      <family val="2"/>
      <scheme val="minor"/>
    </font>
    <font>
      <sz val="10"/>
      <name val="Roboto"/>
    </font>
    <font>
      <sz val="10"/>
      <color theme="0"/>
      <name val="Roboto"/>
    </font>
    <font>
      <b/>
      <sz val="10"/>
      <color theme="0"/>
      <name val="Roboto"/>
    </font>
    <font>
      <b/>
      <sz val="10"/>
      <name val="Roboto"/>
    </font>
    <font>
      <sz val="11"/>
      <name val="Roboto"/>
    </font>
    <font>
      <sz val="10"/>
      <name val="Roboto"/>
      <scheme val="minor"/>
    </font>
    <font>
      <b/>
      <sz val="14"/>
      <name val="Roboto"/>
      <scheme val="minor"/>
    </font>
    <font>
      <b/>
      <sz val="10"/>
      <color theme="0"/>
      <name val="Roboto"/>
      <scheme val="minor"/>
    </font>
    <font>
      <sz val="10"/>
      <color theme="0"/>
      <name val="Roboto"/>
      <scheme val="minor"/>
    </font>
    <font>
      <b/>
      <sz val="10"/>
      <name val="Roboto"/>
      <scheme val="minor"/>
    </font>
    <font>
      <b/>
      <u/>
      <sz val="10"/>
      <name val="Roboto"/>
      <scheme val="minor"/>
    </font>
    <font>
      <sz val="10"/>
      <color theme="1"/>
      <name val="Roboto"/>
      <scheme val="minor"/>
    </font>
    <font>
      <sz val="8"/>
      <name val="Roboto"/>
      <scheme val="minor"/>
    </font>
    <font>
      <b/>
      <sz val="18"/>
      <name val="Roboto"/>
      <scheme val="minor"/>
    </font>
    <font>
      <sz val="9"/>
      <color theme="0" tint="-0.34998626667073579"/>
      <name val="Roboto"/>
      <scheme val="minor"/>
    </font>
    <font>
      <sz val="10"/>
      <color theme="0" tint="-0.34998626667073579"/>
      <name val="Roboto"/>
      <scheme val="minor"/>
    </font>
    <font>
      <b/>
      <sz val="10"/>
      <color indexed="9"/>
      <name val="Roboto"/>
      <scheme val="minor"/>
    </font>
    <font>
      <b/>
      <sz val="10"/>
      <color theme="1"/>
      <name val="Roboto"/>
      <scheme val="minor"/>
    </font>
    <font>
      <sz val="8"/>
      <name val="Roboto"/>
    </font>
    <font>
      <b/>
      <sz val="9"/>
      <color theme="0"/>
      <name val="Roboto"/>
    </font>
    <font>
      <b/>
      <sz val="9"/>
      <name val="Roboto"/>
    </font>
    <font>
      <sz val="9"/>
      <color theme="0"/>
      <name val="Roboto"/>
    </font>
    <font>
      <b/>
      <sz val="10"/>
      <color theme="0"/>
      <name val="Arial"/>
      <family val="2"/>
    </font>
    <font>
      <sz val="10"/>
      <color theme="0"/>
      <name val="Arial"/>
      <family val="2"/>
    </font>
    <font>
      <sz val="8"/>
      <color theme="0"/>
      <name val="Roboto"/>
    </font>
    <font>
      <sz val="8"/>
      <color theme="1"/>
      <name val="Roboto"/>
      <scheme val="minor"/>
    </font>
    <font>
      <u/>
      <sz val="10"/>
      <color theme="0"/>
      <name val="Roboto"/>
      <scheme val="minor"/>
    </font>
    <font>
      <b/>
      <sz val="9"/>
      <color theme="0"/>
      <name val="Roboto"/>
      <scheme val="minor"/>
    </font>
    <font>
      <b/>
      <sz val="9"/>
      <name val="Roboto"/>
      <scheme val="minor"/>
    </font>
    <font>
      <sz val="11"/>
      <color theme="1"/>
      <name val="Roboto"/>
      <family val="3"/>
      <charset val="134"/>
      <scheme val="minor"/>
    </font>
    <font>
      <b/>
      <sz val="9"/>
      <color theme="1"/>
      <name val="Roboto"/>
      <scheme val="minor"/>
    </font>
    <font>
      <b/>
      <u/>
      <sz val="10"/>
      <color theme="0"/>
      <name val="Roboto"/>
      <scheme val="minor"/>
    </font>
    <font>
      <sz val="10"/>
      <color theme="2"/>
      <name val="Roboto"/>
      <scheme val="minor"/>
    </font>
    <font>
      <sz val="10"/>
      <color theme="1"/>
      <name val="Arial"/>
      <family val="2"/>
    </font>
  </fonts>
  <fills count="36">
    <fill>
      <patternFill patternType="none"/>
    </fill>
    <fill>
      <patternFill patternType="gray125"/>
    </fill>
    <fill>
      <patternFill patternType="solid">
        <fgColor indexed="8"/>
        <bgColor indexed="64"/>
      </patternFill>
    </fill>
    <fill>
      <patternFill patternType="solid">
        <fgColor theme="0"/>
        <bgColor indexed="64"/>
      </patternFill>
    </fill>
    <fill>
      <patternFill patternType="solid">
        <fgColor theme="4" tint="0.79998168889431442"/>
        <bgColor indexed="64"/>
      </patternFill>
    </fill>
    <fill>
      <patternFill patternType="solid">
        <fgColor theme="1"/>
        <bgColor indexed="64"/>
      </patternFill>
    </fill>
    <fill>
      <patternFill patternType="solid">
        <fgColor theme="5"/>
        <bgColor indexed="64"/>
      </patternFill>
    </fill>
    <fill>
      <patternFill patternType="solid">
        <fgColor theme="4"/>
        <bgColor indexed="64"/>
      </patternFill>
    </fill>
    <fill>
      <patternFill patternType="solid">
        <fgColor theme="6"/>
        <bgColor indexed="64"/>
      </patternFill>
    </fill>
    <fill>
      <patternFill patternType="solid">
        <fgColor theme="2"/>
        <bgColor indexed="64"/>
      </patternFill>
    </fill>
    <fill>
      <patternFill patternType="solid">
        <fgColor theme="5" tint="0.79998168889431442"/>
        <bgColor indexed="64"/>
      </patternFill>
    </fill>
    <fill>
      <patternFill patternType="solid">
        <fgColor rgb="FFFFFF00"/>
        <bgColor indexed="64"/>
      </patternFill>
    </fill>
    <fill>
      <patternFill patternType="solid">
        <fgColor rgb="FF92D050"/>
        <bgColor indexed="64"/>
      </patternFill>
    </fill>
    <fill>
      <patternFill patternType="solid">
        <fgColor theme="6" tint="0.59999389629810485"/>
        <bgColor indexed="64"/>
      </patternFill>
    </fill>
    <fill>
      <patternFill patternType="solid">
        <fgColor rgb="FFFF0000"/>
        <bgColor indexed="64"/>
      </patternFill>
    </fill>
    <fill>
      <patternFill patternType="solid">
        <fgColor rgb="FFC00000"/>
        <bgColor indexed="64"/>
      </patternFill>
    </fill>
    <fill>
      <patternFill patternType="solid">
        <fgColor theme="0" tint="-0.34998626667073579"/>
        <bgColor indexed="64"/>
      </patternFill>
    </fill>
    <fill>
      <patternFill patternType="solid">
        <fgColor rgb="FFFFC000"/>
        <bgColor indexed="64"/>
      </patternFill>
    </fill>
    <fill>
      <patternFill patternType="solid">
        <fgColor rgb="FF00B0F0"/>
        <bgColor indexed="64"/>
      </patternFill>
    </fill>
    <fill>
      <patternFill patternType="solid">
        <fgColor rgb="FF7030A0"/>
        <bgColor indexed="64"/>
      </patternFill>
    </fill>
    <fill>
      <patternFill patternType="solid">
        <fgColor rgb="FF00B050"/>
        <bgColor indexed="64"/>
      </patternFill>
    </fill>
    <fill>
      <patternFill patternType="solid">
        <fgColor rgb="FFE1E1E2"/>
        <bgColor indexed="64"/>
      </patternFill>
    </fill>
    <fill>
      <patternFill patternType="solid">
        <fgColor rgb="FFF1F1F1"/>
        <bgColor indexed="64"/>
      </patternFill>
    </fill>
    <fill>
      <patternFill patternType="solid">
        <fgColor theme="8"/>
        <bgColor indexed="64"/>
      </patternFill>
    </fill>
    <fill>
      <patternFill patternType="solid">
        <fgColor rgb="FF969696"/>
        <bgColor indexed="64"/>
      </patternFill>
    </fill>
    <fill>
      <patternFill patternType="solid">
        <fgColor theme="1" tint="0.499984740745262"/>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7"/>
        <bgColor indexed="64"/>
      </patternFill>
    </fill>
    <fill>
      <patternFill patternType="solid">
        <fgColor theme="9"/>
        <bgColor indexed="64"/>
      </patternFill>
    </fill>
    <fill>
      <patternFill patternType="solid">
        <fgColor rgb="FF222A35"/>
        <bgColor indexed="64"/>
      </patternFill>
    </fill>
    <fill>
      <patternFill patternType="solid">
        <fgColor theme="2" tint="-0.249977111117893"/>
        <bgColor indexed="64"/>
      </patternFill>
    </fill>
    <fill>
      <patternFill patternType="solid">
        <fgColor theme="5" tint="0.39997558519241921"/>
        <bgColor indexed="64"/>
      </patternFill>
    </fill>
    <fill>
      <patternFill patternType="solid">
        <fgColor theme="7" tint="0.39997558519241921"/>
        <bgColor indexed="64"/>
      </patternFill>
    </fill>
    <fill>
      <patternFill patternType="solid">
        <fgColor theme="9" tint="0.39997558519241921"/>
        <bgColor indexed="64"/>
      </patternFill>
    </fill>
  </fills>
  <borders count="5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top/>
      <bottom style="medium">
        <color indexed="64"/>
      </bottom>
      <diagonal/>
    </border>
    <border>
      <left style="thick">
        <color theme="0" tint="-0.34998626667073579"/>
      </left>
      <right style="thin">
        <color theme="0" tint="-0.34998626667073579"/>
      </right>
      <top/>
      <bottom/>
      <diagonal/>
    </border>
    <border>
      <left style="thick">
        <color theme="0" tint="-0.34998626667073579"/>
      </left>
      <right style="thin">
        <color theme="0" tint="-0.34998626667073579"/>
      </right>
      <top/>
      <bottom style="medium">
        <color theme="0" tint="-0.34998626667073579"/>
      </bottom>
      <diagonal/>
    </border>
    <border>
      <left style="thin">
        <color theme="0" tint="-0.34998626667073579"/>
      </left>
      <right style="thin">
        <color theme="0" tint="-0.34998626667073579"/>
      </right>
      <top/>
      <bottom/>
      <diagonal/>
    </border>
    <border>
      <left style="thin">
        <color theme="0" tint="-0.34998626667073579"/>
      </left>
      <right style="thin">
        <color theme="0" tint="-0.34998626667073579"/>
      </right>
      <top/>
      <bottom style="medium">
        <color theme="0" tint="-0.34998626667073579"/>
      </bottom>
      <diagonal/>
    </border>
    <border>
      <left style="thin">
        <color theme="0" tint="-0.34998626667073579"/>
      </left>
      <right style="thick">
        <color theme="0" tint="-0.34998626667073579"/>
      </right>
      <top/>
      <bottom/>
      <diagonal/>
    </border>
    <border>
      <left style="thin">
        <color theme="0" tint="-0.34998626667073579"/>
      </left>
      <right style="thick">
        <color theme="0" tint="-0.34998626667073579"/>
      </right>
      <top/>
      <bottom style="medium">
        <color theme="0" tint="-0.34998626667073579"/>
      </bottom>
      <diagonal/>
    </border>
    <border>
      <left style="thick">
        <color theme="0" tint="-0.34998626667073579"/>
      </left>
      <right style="thick">
        <color theme="0" tint="-0.34998626667073579"/>
      </right>
      <top/>
      <bottom/>
      <diagonal/>
    </border>
    <border>
      <left style="thick">
        <color theme="0" tint="-0.34998626667073579"/>
      </left>
      <right/>
      <top/>
      <bottom/>
      <diagonal/>
    </border>
    <border>
      <left/>
      <right style="thick">
        <color theme="0" tint="-0.34998626667073579"/>
      </right>
      <top/>
      <bottom/>
      <diagonal/>
    </border>
    <border>
      <left style="thick">
        <color theme="0" tint="-0.34998626667073579"/>
      </left>
      <right style="thin">
        <color theme="0" tint="-0.34998626667073579"/>
      </right>
      <top style="medium">
        <color theme="0" tint="-0.34998626667073579"/>
      </top>
      <bottom/>
      <diagonal/>
    </border>
    <border>
      <left style="thin">
        <color theme="0" tint="-0.34998626667073579"/>
      </left>
      <right style="thin">
        <color theme="0" tint="-0.34998626667073579"/>
      </right>
      <top style="medium">
        <color theme="0" tint="-0.34998626667073579"/>
      </top>
      <bottom/>
      <diagonal/>
    </border>
    <border>
      <left style="thin">
        <color theme="0" tint="-0.34998626667073579"/>
      </left>
      <right style="thick">
        <color theme="0" tint="-0.34998626667073579"/>
      </right>
      <top style="medium">
        <color theme="0" tint="-0.34998626667073579"/>
      </top>
      <bottom/>
      <diagonal/>
    </border>
    <border>
      <left style="thick">
        <color theme="0" tint="-0.34998626667073579"/>
      </left>
      <right/>
      <top style="thick">
        <color theme="0" tint="-0.34998626667073579"/>
      </top>
      <bottom/>
      <diagonal/>
    </border>
    <border>
      <left/>
      <right/>
      <top style="thick">
        <color theme="0" tint="-0.34998626667073579"/>
      </top>
      <bottom/>
      <diagonal/>
    </border>
    <border>
      <left/>
      <right style="thick">
        <color theme="0" tint="-0.34998626667073579"/>
      </right>
      <top style="thick">
        <color theme="0" tint="-0.34998626667073579"/>
      </top>
      <bottom/>
      <diagonal/>
    </border>
    <border>
      <left style="medium">
        <color rgb="FF969696"/>
      </left>
      <right style="medium">
        <color rgb="FF969696"/>
      </right>
      <top style="medium">
        <color rgb="FF969696"/>
      </top>
      <bottom style="medium">
        <color rgb="FF969696"/>
      </bottom>
      <diagonal/>
    </border>
    <border>
      <left style="medium">
        <color rgb="FF969696"/>
      </left>
      <right/>
      <top style="medium">
        <color rgb="FF969696"/>
      </top>
      <bottom style="medium">
        <color rgb="FF969696"/>
      </bottom>
      <diagonal/>
    </border>
    <border>
      <left/>
      <right/>
      <top style="medium">
        <color rgb="FF969696"/>
      </top>
      <bottom style="medium">
        <color rgb="FF969696"/>
      </bottom>
      <diagonal/>
    </border>
    <border>
      <left style="medium">
        <color rgb="FF969696"/>
      </left>
      <right/>
      <top style="medium">
        <color rgb="FF969696"/>
      </top>
      <bottom/>
      <diagonal/>
    </border>
    <border>
      <left/>
      <right style="medium">
        <color rgb="FF969696"/>
      </right>
      <top style="medium">
        <color rgb="FF969696"/>
      </top>
      <bottom/>
      <diagonal/>
    </border>
    <border>
      <left style="thick">
        <color rgb="FF969696"/>
      </left>
      <right/>
      <top style="thick">
        <color rgb="FF969696"/>
      </top>
      <bottom/>
      <diagonal/>
    </border>
    <border>
      <left/>
      <right/>
      <top style="thick">
        <color rgb="FF969696"/>
      </top>
      <bottom/>
      <diagonal/>
    </border>
    <border>
      <left/>
      <right style="thick">
        <color rgb="FF969696"/>
      </right>
      <top style="thick">
        <color rgb="FF969696"/>
      </top>
      <bottom/>
      <diagonal/>
    </border>
    <border>
      <left style="thick">
        <color rgb="FF969696"/>
      </left>
      <right/>
      <top/>
      <bottom/>
      <diagonal/>
    </border>
    <border>
      <left/>
      <right style="thick">
        <color rgb="FF969696"/>
      </right>
      <top style="medium">
        <color rgb="FF969696"/>
      </top>
      <bottom style="medium">
        <color rgb="FF969696"/>
      </bottom>
      <diagonal/>
    </border>
    <border>
      <left style="medium">
        <color rgb="FF969696"/>
      </left>
      <right style="thick">
        <color rgb="FF969696"/>
      </right>
      <top style="medium">
        <color rgb="FF969696"/>
      </top>
      <bottom style="medium">
        <color rgb="FF969696"/>
      </bottom>
      <diagonal/>
    </border>
    <border>
      <left style="thick">
        <color rgb="FF969696"/>
      </left>
      <right style="medium">
        <color rgb="FF969696"/>
      </right>
      <top/>
      <bottom/>
      <diagonal/>
    </border>
    <border>
      <left style="medium">
        <color rgb="FF969696"/>
      </left>
      <right style="medium">
        <color rgb="FF969696"/>
      </right>
      <top style="medium">
        <color rgb="FF969696"/>
      </top>
      <bottom/>
      <diagonal/>
    </border>
    <border>
      <left style="thick">
        <color rgb="FF969696"/>
      </left>
      <right/>
      <top/>
      <bottom style="thick">
        <color rgb="FF969696"/>
      </bottom>
      <diagonal/>
    </border>
    <border>
      <left/>
      <right/>
      <top/>
      <bottom style="thick">
        <color rgb="FF969696"/>
      </bottom>
      <diagonal/>
    </border>
    <border>
      <left/>
      <right style="thick">
        <color rgb="FF969696"/>
      </right>
      <top/>
      <bottom style="thick">
        <color rgb="FF969696"/>
      </bottom>
      <diagonal/>
    </border>
    <border>
      <left/>
      <right/>
      <top/>
      <bottom style="medium">
        <color theme="0" tint="-0.34998626667073579"/>
      </bottom>
      <diagonal/>
    </border>
    <border>
      <left/>
      <right style="thick">
        <color theme="0" tint="-0.34998626667073579"/>
      </right>
      <top/>
      <bottom style="medium">
        <color theme="0" tint="-0.34998626667073579"/>
      </bottom>
      <diagonal/>
    </border>
    <border>
      <left style="thick">
        <color theme="2" tint="-0.24994659260841701"/>
      </left>
      <right/>
      <top style="thick">
        <color theme="2" tint="-0.24994659260841701"/>
      </top>
      <bottom/>
      <diagonal/>
    </border>
    <border>
      <left/>
      <right/>
      <top style="thick">
        <color theme="2" tint="-0.24994659260841701"/>
      </top>
      <bottom/>
      <diagonal/>
    </border>
    <border>
      <left/>
      <right style="thick">
        <color theme="2" tint="-0.24994659260841701"/>
      </right>
      <top style="thick">
        <color theme="2" tint="-0.24994659260841701"/>
      </top>
      <bottom/>
      <diagonal/>
    </border>
    <border>
      <left style="thick">
        <color theme="2" tint="-0.24994659260841701"/>
      </left>
      <right/>
      <top/>
      <bottom/>
      <diagonal/>
    </border>
    <border>
      <left/>
      <right style="thick">
        <color theme="2" tint="-0.24994659260841701"/>
      </right>
      <top/>
      <bottom/>
      <diagonal/>
    </border>
    <border>
      <left style="thick">
        <color theme="2" tint="-0.24994659260841701"/>
      </left>
      <right/>
      <top/>
      <bottom style="thick">
        <color theme="2" tint="-0.24994659260841701"/>
      </bottom>
      <diagonal/>
    </border>
    <border>
      <left/>
      <right/>
      <top/>
      <bottom style="thick">
        <color theme="2" tint="-0.24994659260841701"/>
      </bottom>
      <diagonal/>
    </border>
    <border>
      <left/>
      <right style="thick">
        <color theme="2" tint="-0.24994659260841701"/>
      </right>
      <top/>
      <bottom style="thick">
        <color theme="2" tint="-0.24994659260841701"/>
      </bottom>
      <diagonal/>
    </border>
    <border>
      <left style="medium">
        <color theme="7"/>
      </left>
      <right style="medium">
        <color theme="7"/>
      </right>
      <top style="medium">
        <color theme="7"/>
      </top>
      <bottom style="medium">
        <color theme="7"/>
      </bottom>
      <diagonal/>
    </border>
    <border>
      <left style="thin">
        <color theme="1"/>
      </left>
      <right style="thin">
        <color theme="1"/>
      </right>
      <top style="thin">
        <color theme="1"/>
      </top>
      <bottom style="thin">
        <color theme="1"/>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auto="1"/>
      </left>
      <right style="medium">
        <color auto="1"/>
      </right>
      <top style="medium">
        <color auto="1"/>
      </top>
      <bottom style="medium">
        <color auto="1"/>
      </bottom>
      <diagonal/>
    </border>
  </borders>
  <cellStyleXfs count="11">
    <xf numFmtId="0" fontId="0" fillId="0" borderId="0"/>
    <xf numFmtId="44" fontId="3" fillId="0" borderId="0" applyFont="0" applyFill="0" applyBorder="0" applyAlignment="0" applyProtection="0"/>
    <xf numFmtId="0" fontId="9" fillId="0" borderId="0"/>
    <xf numFmtId="0" fontId="5" fillId="0" borderId="0"/>
    <xf numFmtId="0" fontId="9" fillId="0" borderId="0"/>
    <xf numFmtId="0" fontId="2" fillId="0" borderId="0"/>
    <xf numFmtId="0" fontId="2" fillId="0" borderId="0">
      <alignment vertical="center"/>
    </xf>
    <xf numFmtId="9" fontId="39" fillId="0" borderId="0" applyFont="0" applyFill="0" applyBorder="0" applyAlignment="0" applyProtection="0">
      <alignment vertical="center"/>
    </xf>
    <xf numFmtId="0" fontId="39" fillId="0" borderId="0"/>
    <xf numFmtId="0" fontId="1" fillId="0" borderId="0"/>
    <xf numFmtId="9" fontId="1" fillId="0" borderId="0" applyFont="0" applyFill="0" applyBorder="0" applyAlignment="0" applyProtection="0"/>
  </cellStyleXfs>
  <cellXfs count="447">
    <xf numFmtId="0" fontId="0" fillId="0" borderId="0" xfId="0"/>
    <xf numFmtId="165" fontId="0" fillId="0" borderId="0" xfId="0" applyNumberFormat="1" applyAlignment="1">
      <alignment horizontal="center"/>
    </xf>
    <xf numFmtId="0" fontId="4" fillId="0" borderId="0" xfId="0" applyFont="1"/>
    <xf numFmtId="164" fontId="0" fillId="0" borderId="0" xfId="0" applyNumberFormat="1"/>
    <xf numFmtId="165" fontId="0" fillId="0" borderId="0" xfId="0" applyNumberFormat="1"/>
    <xf numFmtId="0" fontId="4" fillId="0" borderId="0" xfId="0" applyFont="1" applyAlignment="1">
      <alignment horizontal="left"/>
    </xf>
    <xf numFmtId="44" fontId="0" fillId="0" borderId="0" xfId="0" applyNumberFormat="1"/>
    <xf numFmtId="167" fontId="0" fillId="0" borderId="0" xfId="0" applyNumberFormat="1" applyAlignment="1">
      <alignment horizontal="center"/>
    </xf>
    <xf numFmtId="1" fontId="0" fillId="0" borderId="0" xfId="0" applyNumberFormat="1"/>
    <xf numFmtId="167" fontId="0" fillId="0" borderId="0" xfId="0" applyNumberFormat="1"/>
    <xf numFmtId="2" fontId="0" fillId="0" borderId="0" xfId="0" applyNumberFormat="1"/>
    <xf numFmtId="0" fontId="4" fillId="0" borderId="0" xfId="0" applyFont="1" applyAlignment="1">
      <alignment wrapText="1"/>
    </xf>
    <xf numFmtId="0" fontId="0" fillId="0" borderId="1" xfId="0" applyBorder="1"/>
    <xf numFmtId="1" fontId="0" fillId="0" borderId="1" xfId="0" applyNumberFormat="1" applyBorder="1"/>
    <xf numFmtId="164" fontId="0" fillId="0" borderId="1" xfId="0" applyNumberFormat="1" applyBorder="1"/>
    <xf numFmtId="44" fontId="0" fillId="0" borderId="1" xfId="1" applyFont="1" applyBorder="1"/>
    <xf numFmtId="0" fontId="0" fillId="0" borderId="2" xfId="0" applyBorder="1"/>
    <xf numFmtId="164" fontId="0" fillId="0" borderId="2" xfId="0" applyNumberFormat="1" applyBorder="1"/>
    <xf numFmtId="164" fontId="0" fillId="0" borderId="0" xfId="0" applyNumberFormat="1" applyAlignment="1">
      <alignment wrapText="1"/>
    </xf>
    <xf numFmtId="0" fontId="0" fillId="0" borderId="0" xfId="0" applyAlignment="1">
      <alignment wrapText="1"/>
    </xf>
    <xf numFmtId="166" fontId="0" fillId="0" borderId="0" xfId="0" applyNumberFormat="1"/>
    <xf numFmtId="0" fontId="4" fillId="0" borderId="3" xfId="0" applyFont="1" applyBorder="1" applyAlignment="1">
      <alignment wrapText="1"/>
    </xf>
    <xf numFmtId="0" fontId="4" fillId="0" borderId="3" xfId="0" applyFont="1" applyBorder="1"/>
    <xf numFmtId="0" fontId="4" fillId="0" borderId="3" xfId="0" applyFont="1" applyBorder="1" applyAlignment="1">
      <alignment horizontal="left"/>
    </xf>
    <xf numFmtId="167" fontId="0" fillId="0" borderId="3" xfId="0" applyNumberFormat="1" applyBorder="1"/>
    <xf numFmtId="0" fontId="0" fillId="0" borderId="3" xfId="0" applyBorder="1"/>
    <xf numFmtId="164" fontId="0" fillId="0" borderId="3" xfId="0" applyNumberFormat="1" applyBorder="1"/>
    <xf numFmtId="167" fontId="0" fillId="0" borderId="3" xfId="0" applyNumberFormat="1" applyBorder="1" applyAlignment="1">
      <alignment horizontal="center"/>
    </xf>
    <xf numFmtId="0" fontId="7" fillId="0" borderId="3" xfId="0" applyFont="1" applyBorder="1"/>
    <xf numFmtId="165" fontId="0" fillId="0" borderId="3" xfId="0" applyNumberFormat="1" applyBorder="1" applyAlignment="1">
      <alignment horizontal="center"/>
    </xf>
    <xf numFmtId="166" fontId="0" fillId="0" borderId="3" xfId="0" applyNumberFormat="1" applyBorder="1"/>
    <xf numFmtId="0" fontId="7" fillId="0" borderId="0" xfId="0" applyFont="1"/>
    <xf numFmtId="0" fontId="4" fillId="4" borderId="0" xfId="0" applyFont="1" applyFill="1"/>
    <xf numFmtId="0" fontId="0" fillId="4" borderId="0" xfId="0" applyFill="1"/>
    <xf numFmtId="0" fontId="8" fillId="4" borderId="0" xfId="0" applyFont="1" applyFill="1"/>
    <xf numFmtId="164" fontId="0" fillId="4" borderId="0" xfId="0" applyNumberFormat="1" applyFill="1"/>
    <xf numFmtId="167" fontId="0" fillId="4" borderId="0" xfId="0" applyNumberFormat="1" applyFill="1"/>
    <xf numFmtId="166" fontId="0" fillId="4" borderId="0" xfId="0" applyNumberFormat="1" applyFill="1"/>
    <xf numFmtId="1" fontId="0" fillId="4" borderId="0" xfId="0" applyNumberFormat="1" applyFill="1"/>
    <xf numFmtId="0" fontId="0" fillId="0" borderId="0" xfId="0" applyAlignment="1">
      <alignment horizontal="center" vertical="top" readingOrder="1"/>
    </xf>
    <xf numFmtId="0" fontId="3" fillId="0" borderId="0" xfId="0" applyFont="1"/>
    <xf numFmtId="0" fontId="3" fillId="0" borderId="3" xfId="0" applyFont="1" applyBorder="1"/>
    <xf numFmtId="0" fontId="3" fillId="0" borderId="0" xfId="0" quotePrefix="1" applyFont="1"/>
    <xf numFmtId="0" fontId="3" fillId="0" borderId="3" xfId="0" quotePrefix="1" applyFont="1" applyBorder="1"/>
    <xf numFmtId="0" fontId="10" fillId="0" borderId="0" xfId="0" applyFont="1"/>
    <xf numFmtId="0" fontId="12" fillId="5" borderId="0" xfId="0" applyFont="1" applyFill="1" applyAlignment="1">
      <alignment vertical="center"/>
    </xf>
    <xf numFmtId="0" fontId="10" fillId="5" borderId="0" xfId="0" applyFont="1" applyFill="1"/>
    <xf numFmtId="0" fontId="11" fillId="5" borderId="0" xfId="0" applyFont="1" applyFill="1" applyAlignment="1">
      <alignment horizontal="center" vertical="center"/>
    </xf>
    <xf numFmtId="0" fontId="10" fillId="3" borderId="0" xfId="0" applyFont="1" applyFill="1"/>
    <xf numFmtId="0" fontId="10" fillId="0" borderId="0" xfId="0" applyFont="1" applyAlignment="1">
      <alignment vertical="center"/>
    </xf>
    <xf numFmtId="0" fontId="12" fillId="5" borderId="0" xfId="0" applyFont="1" applyFill="1"/>
    <xf numFmtId="0" fontId="12" fillId="5" borderId="0" xfId="0" applyFont="1" applyFill="1" applyAlignment="1">
      <alignment horizontal="left"/>
    </xf>
    <xf numFmtId="3" fontId="11" fillId="5" borderId="0" xfId="0" applyNumberFormat="1" applyFont="1" applyFill="1" applyAlignment="1">
      <alignment horizontal="center"/>
    </xf>
    <xf numFmtId="0" fontId="12" fillId="5" borderId="0" xfId="0" applyFont="1" applyFill="1" applyAlignment="1">
      <alignment horizontal="right"/>
    </xf>
    <xf numFmtId="9" fontId="11" fillId="5" borderId="0" xfId="0" applyNumberFormat="1" applyFont="1" applyFill="1" applyAlignment="1">
      <alignment horizontal="center"/>
    </xf>
    <xf numFmtId="0" fontId="11" fillId="5" borderId="0" xfId="0" applyFont="1" applyFill="1"/>
    <xf numFmtId="0" fontId="10" fillId="5" borderId="0" xfId="0" applyFont="1" applyFill="1" applyAlignment="1">
      <alignment vertical="center"/>
    </xf>
    <xf numFmtId="0" fontId="10" fillId="5" borderId="0" xfId="0" applyFont="1" applyFill="1" applyAlignment="1">
      <alignment vertical="top"/>
    </xf>
    <xf numFmtId="0" fontId="15" fillId="0" borderId="0" xfId="0" applyFont="1"/>
    <xf numFmtId="0" fontId="16" fillId="0" borderId="0" xfId="0" applyFont="1" applyAlignment="1">
      <alignment horizontal="left" vertical="center"/>
    </xf>
    <xf numFmtId="0" fontId="15" fillId="0" borderId="0" xfId="0" applyFont="1" applyAlignment="1">
      <alignment vertical="center"/>
    </xf>
    <xf numFmtId="0" fontId="19" fillId="0" borderId="0" xfId="0" applyFont="1"/>
    <xf numFmtId="0" fontId="15" fillId="3" borderId="0" xfId="0" applyFont="1" applyFill="1" applyAlignment="1">
      <alignment vertical="center"/>
    </xf>
    <xf numFmtId="0" fontId="19" fillId="0" borderId="0" xfId="0" applyFont="1" applyAlignment="1">
      <alignment horizontal="left"/>
    </xf>
    <xf numFmtId="0" fontId="22" fillId="0" borderId="0" xfId="0" applyFont="1"/>
    <xf numFmtId="9" fontId="15" fillId="0" borderId="0" xfId="0" applyNumberFormat="1" applyFont="1"/>
    <xf numFmtId="0" fontId="24" fillId="0" borderId="0" xfId="0" applyFont="1"/>
    <xf numFmtId="0" fontId="25" fillId="0" borderId="0" xfId="0" applyFont="1"/>
    <xf numFmtId="0" fontId="15" fillId="3" borderId="0" xfId="0" applyFont="1" applyFill="1"/>
    <xf numFmtId="0" fontId="17" fillId="3" borderId="0" xfId="0" applyFont="1" applyFill="1"/>
    <xf numFmtId="0" fontId="17" fillId="3" borderId="0" xfId="0" applyFont="1" applyFill="1" applyAlignment="1">
      <alignment horizontal="left"/>
    </xf>
    <xf numFmtId="3" fontId="18" fillId="3" borderId="0" xfId="0" applyNumberFormat="1" applyFont="1" applyFill="1" applyAlignment="1">
      <alignment horizontal="center"/>
    </xf>
    <xf numFmtId="0" fontId="17" fillId="3" borderId="0" xfId="0" applyFont="1" applyFill="1" applyAlignment="1">
      <alignment horizontal="right"/>
    </xf>
    <xf numFmtId="9" fontId="18" fillId="3" borderId="0" xfId="0" applyNumberFormat="1" applyFont="1" applyFill="1" applyAlignment="1">
      <alignment horizontal="center"/>
    </xf>
    <xf numFmtId="0" fontId="18" fillId="3" borderId="0" xfId="0" applyFont="1" applyFill="1"/>
    <xf numFmtId="0" fontId="27" fillId="5" borderId="0" xfId="0" applyFont="1" applyFill="1" applyAlignment="1">
      <alignment horizontal="right"/>
    </xf>
    <xf numFmtId="0" fontId="27" fillId="5" borderId="0" xfId="0" applyFont="1" applyFill="1"/>
    <xf numFmtId="0" fontId="15" fillId="5" borderId="0" xfId="0" applyFont="1" applyFill="1" applyAlignment="1">
      <alignment vertical="center"/>
    </xf>
    <xf numFmtId="0" fontId="19" fillId="6" borderId="12" xfId="0" applyFont="1" applyFill="1" applyBorder="1" applyAlignment="1">
      <alignment horizontal="center" vertical="center"/>
    </xf>
    <xf numFmtId="0" fontId="19" fillId="8" borderId="12" xfId="0" applyFont="1" applyFill="1" applyBorder="1" applyAlignment="1">
      <alignment horizontal="center" vertical="center"/>
    </xf>
    <xf numFmtId="0" fontId="15" fillId="5" borderId="11" xfId="0" applyFont="1" applyFill="1" applyBorder="1" applyAlignment="1">
      <alignment vertical="center"/>
    </xf>
    <xf numFmtId="0" fontId="23" fillId="0" borderId="0" xfId="0" applyFont="1"/>
    <xf numFmtId="0" fontId="3" fillId="0" borderId="0" xfId="0" applyFont="1" applyAlignment="1">
      <alignment horizontal="center" vertical="top" readingOrder="1"/>
    </xf>
    <xf numFmtId="0" fontId="0" fillId="0" borderId="0" xfId="0" applyAlignment="1">
      <alignment vertical="center"/>
    </xf>
    <xf numFmtId="0" fontId="3" fillId="4" borderId="0" xfId="0" applyFont="1" applyFill="1"/>
    <xf numFmtId="165" fontId="3" fillId="0" borderId="1" xfId="0" applyNumberFormat="1" applyFont="1" applyBorder="1"/>
    <xf numFmtId="0" fontId="28" fillId="3" borderId="20" xfId="0" applyFont="1" applyFill="1" applyBorder="1" applyAlignment="1">
      <alignment horizontal="center" vertical="center"/>
    </xf>
    <xf numFmtId="0" fontId="0" fillId="0" borderId="4" xfId="0" applyBorder="1"/>
    <xf numFmtId="0" fontId="3" fillId="0" borderId="0" xfId="0" applyFont="1" applyAlignment="1">
      <alignment horizontal="right"/>
    </xf>
    <xf numFmtId="167" fontId="0" fillId="0" borderId="4" xfId="0" applyNumberFormat="1" applyBorder="1"/>
    <xf numFmtId="0" fontId="3" fillId="0" borderId="0" xfId="0" applyFont="1" applyAlignment="1">
      <alignment horizontal="center"/>
    </xf>
    <xf numFmtId="0" fontId="3" fillId="0" borderId="4" xfId="0" applyFont="1" applyBorder="1" applyAlignment="1">
      <alignment horizontal="center"/>
    </xf>
    <xf numFmtId="0" fontId="30" fillId="3" borderId="20" xfId="0" applyFont="1" applyFill="1" applyBorder="1" applyAlignment="1">
      <alignment horizontal="center" vertical="center"/>
    </xf>
    <xf numFmtId="170" fontId="28" fillId="3" borderId="20" xfId="0" applyNumberFormat="1" applyFont="1" applyFill="1" applyBorder="1" applyAlignment="1">
      <alignment horizontal="center" vertical="center"/>
    </xf>
    <xf numFmtId="172" fontId="28" fillId="3" borderId="20" xfId="0" applyNumberFormat="1" applyFont="1" applyFill="1" applyBorder="1" applyAlignment="1">
      <alignment horizontal="right" vertical="center"/>
    </xf>
    <xf numFmtId="164" fontId="28" fillId="3" borderId="20" xfId="0" applyNumberFormat="1" applyFont="1" applyFill="1" applyBorder="1" applyAlignment="1">
      <alignment horizontal="center" vertical="center"/>
    </xf>
    <xf numFmtId="0" fontId="4" fillId="12" borderId="0" xfId="0" applyFont="1" applyFill="1" applyAlignment="1">
      <alignment wrapText="1"/>
    </xf>
    <xf numFmtId="0" fontId="0" fillId="12" borderId="0" xfId="0" applyFill="1"/>
    <xf numFmtId="0" fontId="4" fillId="10" borderId="0" xfId="0" applyFont="1" applyFill="1" applyAlignment="1">
      <alignment wrapText="1"/>
    </xf>
    <xf numFmtId="0" fontId="0" fillId="10" borderId="0" xfId="0" applyFill="1"/>
    <xf numFmtId="44" fontId="0" fillId="10" borderId="0" xfId="0" applyNumberFormat="1" applyFill="1"/>
    <xf numFmtId="1" fontId="0" fillId="10" borderId="0" xfId="0" applyNumberFormat="1" applyFill="1"/>
    <xf numFmtId="0" fontId="3" fillId="10" borderId="0" xfId="0" applyFont="1" applyFill="1"/>
    <xf numFmtId="0" fontId="4" fillId="13" borderId="0" xfId="0" applyFont="1" applyFill="1"/>
    <xf numFmtId="0" fontId="0" fillId="13" borderId="0" xfId="0" applyFill="1"/>
    <xf numFmtId="0" fontId="3" fillId="13" borderId="0" xfId="0" applyFont="1" applyFill="1"/>
    <xf numFmtId="166" fontId="0" fillId="13" borderId="0" xfId="0" applyNumberFormat="1" applyFill="1"/>
    <xf numFmtId="165" fontId="0" fillId="13" borderId="0" xfId="0" applyNumberFormat="1" applyFill="1"/>
    <xf numFmtId="3" fontId="0" fillId="10" borderId="0" xfId="0" applyNumberFormat="1" applyFill="1"/>
    <xf numFmtId="9" fontId="0" fillId="10" borderId="0" xfId="0" applyNumberFormat="1" applyFill="1"/>
    <xf numFmtId="0" fontId="32" fillId="15" borderId="0" xfId="0" applyFont="1" applyFill="1"/>
    <xf numFmtId="0" fontId="32" fillId="15" borderId="0" xfId="0" applyFont="1" applyFill="1" applyAlignment="1">
      <alignment wrapText="1"/>
    </xf>
    <xf numFmtId="0" fontId="0" fillId="16" borderId="0" xfId="0" applyFill="1"/>
    <xf numFmtId="164" fontId="0" fillId="16" borderId="0" xfId="0" applyNumberFormat="1" applyFill="1"/>
    <xf numFmtId="0" fontId="4" fillId="17" borderId="0" xfId="0" applyFont="1" applyFill="1"/>
    <xf numFmtId="0" fontId="32" fillId="17" borderId="0" xfId="0" applyFont="1" applyFill="1" applyAlignment="1">
      <alignment wrapText="1"/>
    </xf>
    <xf numFmtId="0" fontId="3" fillId="18" borderId="0" xfId="0" applyFont="1" applyFill="1"/>
    <xf numFmtId="0" fontId="0" fillId="18" borderId="0" xfId="0" applyFill="1"/>
    <xf numFmtId="0" fontId="3" fillId="19" borderId="0" xfId="0" applyFont="1" applyFill="1"/>
    <xf numFmtId="167" fontId="0" fillId="19" borderId="0" xfId="0" applyNumberFormat="1" applyFill="1"/>
    <xf numFmtId="0" fontId="0" fillId="19" borderId="0" xfId="0" applyFill="1"/>
    <xf numFmtId="167" fontId="3" fillId="0" borderId="0" xfId="0" applyNumberFormat="1" applyFont="1" applyAlignment="1">
      <alignment horizontal="right"/>
    </xf>
    <xf numFmtId="167" fontId="33" fillId="15" borderId="1" xfId="0" applyNumberFormat="1" applyFont="1" applyFill="1" applyBorder="1"/>
    <xf numFmtId="167" fontId="0" fillId="17" borderId="1" xfId="0" applyNumberFormat="1" applyFill="1" applyBorder="1"/>
    <xf numFmtId="167" fontId="33" fillId="14" borderId="1" xfId="0" applyNumberFormat="1" applyFont="1" applyFill="1" applyBorder="1"/>
    <xf numFmtId="167" fontId="0" fillId="11" borderId="1" xfId="0" applyNumberFormat="1" applyFill="1" applyBorder="1"/>
    <xf numFmtId="167" fontId="0" fillId="12" borderId="1" xfId="0" applyNumberFormat="1" applyFill="1" applyBorder="1"/>
    <xf numFmtId="167" fontId="0" fillId="20" borderId="1" xfId="0" applyNumberFormat="1" applyFill="1" applyBorder="1"/>
    <xf numFmtId="169" fontId="28" fillId="3" borderId="30" xfId="0" applyNumberFormat="1" applyFont="1" applyFill="1" applyBorder="1" applyAlignment="1">
      <alignment horizontal="center" vertical="center"/>
    </xf>
    <xf numFmtId="171" fontId="28" fillId="3" borderId="30" xfId="0" applyNumberFormat="1" applyFont="1" applyFill="1" applyBorder="1" applyAlignment="1">
      <alignment horizontal="left" vertical="center"/>
    </xf>
    <xf numFmtId="0" fontId="29" fillId="7" borderId="0" xfId="0" applyFont="1" applyFill="1" applyAlignment="1">
      <alignment vertical="center"/>
    </xf>
    <xf numFmtId="0" fontId="10" fillId="7" borderId="0" xfId="0" applyFont="1" applyFill="1"/>
    <xf numFmtId="0" fontId="31" fillId="7" borderId="0" xfId="0" applyFont="1" applyFill="1" applyAlignment="1">
      <alignment horizontal="right" vertical="center"/>
    </xf>
    <xf numFmtId="9" fontId="28" fillId="3" borderId="20" xfId="0" applyNumberFormat="1" applyFont="1" applyFill="1" applyBorder="1" applyAlignment="1">
      <alignment horizontal="center" vertical="center"/>
    </xf>
    <xf numFmtId="3" fontId="28" fillId="3" borderId="20" xfId="0" applyNumberFormat="1" applyFont="1" applyFill="1" applyBorder="1" applyAlignment="1">
      <alignment horizontal="center" vertical="center"/>
    </xf>
    <xf numFmtId="164" fontId="14" fillId="21" borderId="0" xfId="0" applyNumberFormat="1" applyFont="1" applyFill="1" applyAlignment="1">
      <alignment horizontal="left"/>
    </xf>
    <xf numFmtId="0" fontId="14" fillId="21" borderId="5" xfId="0" applyFont="1" applyFill="1" applyBorder="1" applyAlignment="1">
      <alignment horizontal="left"/>
    </xf>
    <xf numFmtId="0" fontId="14" fillId="21" borderId="7" xfId="0" applyFont="1" applyFill="1" applyBorder="1" applyAlignment="1">
      <alignment horizontal="left"/>
    </xf>
    <xf numFmtId="0" fontId="14" fillId="21" borderId="9" xfId="0" applyFont="1" applyFill="1" applyBorder="1" applyAlignment="1">
      <alignment horizontal="left"/>
    </xf>
    <xf numFmtId="0" fontId="14" fillId="21" borderId="0" xfId="0" applyFont="1" applyFill="1"/>
    <xf numFmtId="0" fontId="14" fillId="21" borderId="6" xfId="0" applyFont="1" applyFill="1" applyBorder="1" applyAlignment="1">
      <alignment horizontal="left"/>
    </xf>
    <xf numFmtId="0" fontId="14" fillId="21" borderId="8" xfId="0" applyFont="1" applyFill="1" applyBorder="1" applyAlignment="1">
      <alignment horizontal="left"/>
    </xf>
    <xf numFmtId="0" fontId="14" fillId="21" borderId="10" xfId="0" applyFont="1" applyFill="1" applyBorder="1" applyAlignment="1">
      <alignment horizontal="left"/>
    </xf>
    <xf numFmtId="164" fontId="14" fillId="22" borderId="0" xfId="0" applyNumberFormat="1" applyFont="1" applyFill="1" applyAlignment="1">
      <alignment horizontal="left"/>
    </xf>
    <xf numFmtId="0" fontId="14" fillId="22" borderId="5" xfId="0" applyFont="1" applyFill="1" applyBorder="1" applyAlignment="1">
      <alignment horizontal="left"/>
    </xf>
    <xf numFmtId="0" fontId="14" fillId="22" borderId="7" xfId="0" applyFont="1" applyFill="1" applyBorder="1" applyAlignment="1">
      <alignment horizontal="left"/>
    </xf>
    <xf numFmtId="0" fontId="14" fillId="22" borderId="9" xfId="0" applyFont="1" applyFill="1" applyBorder="1" applyAlignment="1">
      <alignment horizontal="left"/>
    </xf>
    <xf numFmtId="0" fontId="14" fillId="22" borderId="0" xfId="0" applyFont="1" applyFill="1"/>
    <xf numFmtId="0" fontId="12" fillId="6" borderId="25" xfId="0" applyFont="1" applyFill="1" applyBorder="1" applyAlignment="1">
      <alignment horizontal="left" vertical="center"/>
    </xf>
    <xf numFmtId="0" fontId="29" fillId="6" borderId="28" xfId="0" applyFont="1" applyFill="1" applyBorder="1" applyAlignment="1">
      <alignment horizontal="center" vertical="center"/>
    </xf>
    <xf numFmtId="0" fontId="12" fillId="6" borderId="26" xfId="0" applyFont="1" applyFill="1" applyBorder="1" applyAlignment="1">
      <alignment horizontal="left" vertical="center"/>
    </xf>
    <xf numFmtId="3" fontId="11" fillId="6" borderId="27" xfId="0" applyNumberFormat="1" applyFont="1" applyFill="1" applyBorder="1" applyAlignment="1">
      <alignment horizontal="center" vertical="center"/>
    </xf>
    <xf numFmtId="0" fontId="29" fillId="6" borderId="31" xfId="0" applyFont="1" applyFill="1" applyBorder="1" applyAlignment="1">
      <alignment horizontal="center" vertical="center"/>
    </xf>
    <xf numFmtId="0" fontId="29" fillId="6" borderId="32" xfId="0" applyFont="1" applyFill="1" applyBorder="1" applyAlignment="1">
      <alignment horizontal="center" vertical="center"/>
    </xf>
    <xf numFmtId="0" fontId="13" fillId="6" borderId="33" xfId="0" applyFont="1" applyFill="1" applyBorder="1" applyAlignment="1">
      <alignment horizontal="center" vertical="center" shrinkToFit="1"/>
    </xf>
    <xf numFmtId="0" fontId="13" fillId="6" borderId="34" xfId="0" applyFont="1" applyFill="1" applyBorder="1" applyAlignment="1">
      <alignment horizontal="center" vertical="center" shrinkToFit="1"/>
    </xf>
    <xf numFmtId="0" fontId="13" fillId="6" borderId="35" xfId="0" applyFont="1" applyFill="1" applyBorder="1" applyAlignment="1">
      <alignment horizontal="center" vertical="center" shrinkToFit="1"/>
    </xf>
    <xf numFmtId="0" fontId="12" fillId="8" borderId="25" xfId="0" applyFont="1" applyFill="1" applyBorder="1" applyAlignment="1">
      <alignment horizontal="left" vertical="center"/>
    </xf>
    <xf numFmtId="0" fontId="12" fillId="8" borderId="26" xfId="0" applyFont="1" applyFill="1" applyBorder="1" applyAlignment="1">
      <alignment horizontal="left" vertical="center"/>
    </xf>
    <xf numFmtId="3" fontId="11" fillId="8" borderId="27" xfId="0" applyNumberFormat="1" applyFont="1" applyFill="1" applyBorder="1" applyAlignment="1">
      <alignment horizontal="center" vertical="center"/>
    </xf>
    <xf numFmtId="0" fontId="29" fillId="8" borderId="28" xfId="0" applyFont="1" applyFill="1" applyBorder="1" applyAlignment="1">
      <alignment horizontal="center" vertical="center"/>
    </xf>
    <xf numFmtId="0" fontId="29" fillId="8" borderId="31" xfId="0" applyFont="1" applyFill="1" applyBorder="1" applyAlignment="1">
      <alignment horizontal="center" vertical="center"/>
    </xf>
    <xf numFmtId="0" fontId="29" fillId="8" borderId="32" xfId="0" applyFont="1" applyFill="1" applyBorder="1" applyAlignment="1">
      <alignment horizontal="center" vertical="center"/>
    </xf>
    <xf numFmtId="0" fontId="13" fillId="8" borderId="33" xfId="0" applyFont="1" applyFill="1" applyBorder="1" applyAlignment="1">
      <alignment horizontal="center" vertical="center" shrinkToFit="1"/>
    </xf>
    <xf numFmtId="0" fontId="13" fillId="8" borderId="34" xfId="0" applyFont="1" applyFill="1" applyBorder="1" applyAlignment="1">
      <alignment horizontal="center" vertical="center" shrinkToFit="1"/>
    </xf>
    <xf numFmtId="0" fontId="13" fillId="8" borderId="35" xfId="0" applyFont="1" applyFill="1" applyBorder="1" applyAlignment="1">
      <alignment horizontal="center" vertical="center" shrinkToFit="1"/>
    </xf>
    <xf numFmtId="165" fontId="4" fillId="0" borderId="0" xfId="0" applyNumberFormat="1" applyFont="1"/>
    <xf numFmtId="0" fontId="34" fillId="3" borderId="20" xfId="0" applyFont="1" applyFill="1" applyBorder="1" applyAlignment="1">
      <alignment horizontal="left" vertical="center"/>
    </xf>
    <xf numFmtId="0" fontId="17" fillId="5" borderId="0" xfId="0" applyFont="1" applyFill="1"/>
    <xf numFmtId="0" fontId="18" fillId="5" borderId="0" xfId="0" applyFont="1" applyFill="1"/>
    <xf numFmtId="0" fontId="15" fillId="21" borderId="1" xfId="0" applyFont="1" applyFill="1" applyBorder="1"/>
    <xf numFmtId="3" fontId="15" fillId="21" borderId="1" xfId="0" applyNumberFormat="1" applyFont="1" applyFill="1" applyBorder="1"/>
    <xf numFmtId="9" fontId="15" fillId="21" borderId="1" xfId="0" applyNumberFormat="1" applyFont="1" applyFill="1" applyBorder="1"/>
    <xf numFmtId="0" fontId="15" fillId="22" borderId="1" xfId="0" applyFont="1" applyFill="1" applyBorder="1"/>
    <xf numFmtId="9" fontId="15" fillId="22" borderId="1" xfId="0" applyNumberFormat="1" applyFont="1" applyFill="1" applyBorder="1"/>
    <xf numFmtId="0" fontId="19" fillId="6" borderId="17" xfId="0" applyFont="1" applyFill="1" applyBorder="1" applyAlignment="1">
      <alignment horizontal="center"/>
    </xf>
    <xf numFmtId="0" fontId="19" fillId="8" borderId="17" xfId="0" applyFont="1" applyFill="1" applyBorder="1" applyAlignment="1">
      <alignment horizontal="center"/>
    </xf>
    <xf numFmtId="164" fontId="14" fillId="21" borderId="0" xfId="0" applyNumberFormat="1" applyFont="1" applyFill="1" applyAlignment="1">
      <alignment horizontal="left" vertical="center"/>
    </xf>
    <xf numFmtId="0" fontId="14" fillId="21" borderId="5" xfId="0" applyFont="1" applyFill="1" applyBorder="1" applyAlignment="1">
      <alignment horizontal="left" vertical="center"/>
    </xf>
    <xf numFmtId="0" fontId="14" fillId="21" borderId="7" xfId="0" applyFont="1" applyFill="1" applyBorder="1" applyAlignment="1">
      <alignment horizontal="left" vertical="center"/>
    </xf>
    <xf numFmtId="0" fontId="14" fillId="21" borderId="9" xfId="0" applyFont="1" applyFill="1" applyBorder="1" applyAlignment="1">
      <alignment horizontal="left" vertical="center"/>
    </xf>
    <xf numFmtId="0" fontId="14" fillId="21" borderId="0" xfId="0" applyFont="1" applyFill="1" applyAlignment="1">
      <alignment vertical="center"/>
    </xf>
    <xf numFmtId="164" fontId="14" fillId="22" borderId="0" xfId="0" applyNumberFormat="1" applyFont="1" applyFill="1" applyAlignment="1">
      <alignment horizontal="left" vertical="center"/>
    </xf>
    <xf numFmtId="0" fontId="14" fillId="22" borderId="5" xfId="0" applyFont="1" applyFill="1" applyBorder="1" applyAlignment="1">
      <alignment horizontal="left" vertical="center"/>
    </xf>
    <xf numFmtId="0" fontId="14" fillId="22" borderId="7" xfId="0" applyFont="1" applyFill="1" applyBorder="1" applyAlignment="1">
      <alignment horizontal="left" vertical="center"/>
    </xf>
    <xf numFmtId="0" fontId="14" fillId="22" borderId="9" xfId="0" applyFont="1" applyFill="1" applyBorder="1" applyAlignment="1">
      <alignment horizontal="left" vertical="center"/>
    </xf>
    <xf numFmtId="0" fontId="14" fillId="22" borderId="0" xfId="0" applyFont="1" applyFill="1" applyAlignment="1">
      <alignment vertical="center"/>
    </xf>
    <xf numFmtId="0" fontId="14" fillId="21" borderId="6" xfId="0" applyFont="1" applyFill="1" applyBorder="1" applyAlignment="1">
      <alignment horizontal="left" vertical="center"/>
    </xf>
    <xf numFmtId="0" fontId="14" fillId="21" borderId="8" xfId="0" applyFont="1" applyFill="1" applyBorder="1" applyAlignment="1">
      <alignment horizontal="left" vertical="center"/>
    </xf>
    <xf numFmtId="0" fontId="14" fillId="21" borderId="10" xfId="0" applyFont="1" applyFill="1" applyBorder="1" applyAlignment="1">
      <alignment horizontal="left" vertical="center"/>
    </xf>
    <xf numFmtId="0" fontId="0" fillId="0" borderId="0" xfId="0" applyAlignment="1">
      <alignment horizontal="center"/>
    </xf>
    <xf numFmtId="0" fontId="18" fillId="7" borderId="38" xfId="0" applyFont="1" applyFill="1" applyBorder="1"/>
    <xf numFmtId="0" fontId="18" fillId="7" borderId="39" xfId="0" applyFont="1" applyFill="1" applyBorder="1"/>
    <xf numFmtId="0" fontId="18" fillId="7" borderId="40" xfId="0" applyFont="1" applyFill="1" applyBorder="1"/>
    <xf numFmtId="0" fontId="18" fillId="7" borderId="41" xfId="0" applyFont="1" applyFill="1" applyBorder="1"/>
    <xf numFmtId="0" fontId="18" fillId="7" borderId="42" xfId="0" applyFont="1" applyFill="1" applyBorder="1"/>
    <xf numFmtId="0" fontId="22" fillId="3" borderId="20" xfId="0" applyFont="1" applyFill="1" applyBorder="1" applyAlignment="1">
      <alignment horizontal="left" vertical="center"/>
    </xf>
    <xf numFmtId="0" fontId="18" fillId="7" borderId="0" xfId="0" applyFont="1" applyFill="1"/>
    <xf numFmtId="0" fontId="15" fillId="7" borderId="41" xfId="0" applyFont="1" applyFill="1" applyBorder="1"/>
    <xf numFmtId="0" fontId="22" fillId="3" borderId="20" xfId="0" applyFont="1" applyFill="1" applyBorder="1" applyAlignment="1">
      <alignment horizontal="center" vertical="center"/>
    </xf>
    <xf numFmtId="0" fontId="15" fillId="7" borderId="42" xfId="0" applyFont="1" applyFill="1" applyBorder="1"/>
    <xf numFmtId="0" fontId="15" fillId="7" borderId="43" xfId="0" applyFont="1" applyFill="1" applyBorder="1"/>
    <xf numFmtId="0" fontId="15" fillId="7" borderId="44" xfId="0" applyFont="1" applyFill="1" applyBorder="1"/>
    <xf numFmtId="0" fontId="15" fillId="7" borderId="45" xfId="0" applyFont="1" applyFill="1" applyBorder="1"/>
    <xf numFmtId="165" fontId="15" fillId="0" borderId="0" xfId="0" applyNumberFormat="1" applyFont="1"/>
    <xf numFmtId="0" fontId="15" fillId="0" borderId="0" xfId="0" applyFont="1" applyAlignment="1">
      <alignment horizontal="center"/>
    </xf>
    <xf numFmtId="165" fontId="15" fillId="0" borderId="0" xfId="0" applyNumberFormat="1" applyFont="1" applyAlignment="1">
      <alignment horizontal="center"/>
    </xf>
    <xf numFmtId="168" fontId="22" fillId="3" borderId="20" xfId="0" applyNumberFormat="1" applyFont="1" applyFill="1" applyBorder="1" applyAlignment="1">
      <alignment horizontal="center" vertical="center"/>
    </xf>
    <xf numFmtId="167" fontId="22" fillId="3" borderId="20" xfId="0" applyNumberFormat="1" applyFont="1" applyFill="1" applyBorder="1" applyAlignment="1">
      <alignment horizontal="center" vertical="center"/>
    </xf>
    <xf numFmtId="1" fontId="22" fillId="3" borderId="20" xfId="0" applyNumberFormat="1" applyFont="1" applyFill="1" applyBorder="1" applyAlignment="1">
      <alignment horizontal="center" vertical="center"/>
    </xf>
    <xf numFmtId="1" fontId="0" fillId="0" borderId="0" xfId="0" applyNumberFormat="1" applyAlignment="1">
      <alignment horizontal="center"/>
    </xf>
    <xf numFmtId="165" fontId="22" fillId="3" borderId="20" xfId="0" applyNumberFormat="1" applyFont="1" applyFill="1" applyBorder="1" applyAlignment="1">
      <alignment horizontal="center" vertical="center"/>
    </xf>
    <xf numFmtId="173" fontId="22" fillId="3" borderId="20" xfId="0" applyNumberFormat="1" applyFont="1" applyFill="1" applyBorder="1" applyAlignment="1">
      <alignment horizontal="center" vertical="center"/>
    </xf>
    <xf numFmtId="0" fontId="15" fillId="6" borderId="0" xfId="0" applyFont="1" applyFill="1"/>
    <xf numFmtId="0" fontId="17" fillId="6" borderId="0" xfId="0" applyFont="1" applyFill="1" applyAlignment="1">
      <alignment horizontal="center"/>
    </xf>
    <xf numFmtId="0" fontId="17" fillId="8" borderId="0" xfId="0" applyFont="1" applyFill="1" applyAlignment="1">
      <alignment horizontal="center"/>
    </xf>
    <xf numFmtId="0" fontId="35" fillId="6" borderId="0" xfId="0" applyFont="1" applyFill="1" applyAlignment="1">
      <alignment horizontal="center" vertical="center"/>
    </xf>
    <xf numFmtId="0" fontId="15" fillId="8" borderId="0" xfId="0" applyFont="1" applyFill="1"/>
    <xf numFmtId="0" fontId="35" fillId="8" borderId="0" xfId="0" applyFont="1" applyFill="1" applyAlignment="1">
      <alignment horizontal="center" vertical="center"/>
    </xf>
    <xf numFmtId="165" fontId="17" fillId="6" borderId="0" xfId="0" applyNumberFormat="1" applyFont="1" applyFill="1" applyAlignment="1">
      <alignment horizontal="center"/>
    </xf>
    <xf numFmtId="165" fontId="17" fillId="8" borderId="0" xfId="0" applyNumberFormat="1" applyFont="1" applyFill="1" applyAlignment="1">
      <alignment horizontal="center"/>
    </xf>
    <xf numFmtId="173" fontId="17" fillId="6" borderId="0" xfId="0" applyNumberFormat="1" applyFont="1" applyFill="1" applyAlignment="1">
      <alignment horizontal="center"/>
    </xf>
    <xf numFmtId="173" fontId="17" fillId="8" borderId="0" xfId="0" applyNumberFormat="1" applyFont="1" applyFill="1" applyAlignment="1">
      <alignment horizontal="center"/>
    </xf>
    <xf numFmtId="0" fontId="18" fillId="6" borderId="1" xfId="0" applyFont="1" applyFill="1" applyBorder="1" applyAlignment="1">
      <alignment horizontal="left" shrinkToFit="1"/>
    </xf>
    <xf numFmtId="0" fontId="18" fillId="8" borderId="1" xfId="0" applyFont="1" applyFill="1" applyBorder="1" applyAlignment="1">
      <alignment horizontal="left" shrinkToFit="1"/>
    </xf>
    <xf numFmtId="0" fontId="12" fillId="23" borderId="25" xfId="0" applyFont="1" applyFill="1" applyBorder="1" applyAlignment="1">
      <alignment horizontal="left" vertical="center"/>
    </xf>
    <xf numFmtId="0" fontId="12" fillId="23" borderId="26" xfId="0" applyFont="1" applyFill="1" applyBorder="1" applyAlignment="1">
      <alignment horizontal="left" vertical="center"/>
    </xf>
    <xf numFmtId="3" fontId="11" fillId="23" borderId="27" xfId="0" applyNumberFormat="1" applyFont="1" applyFill="1" applyBorder="1" applyAlignment="1">
      <alignment horizontal="center" vertical="center"/>
    </xf>
    <xf numFmtId="0" fontId="29" fillId="23" borderId="28" xfId="0" applyFont="1" applyFill="1" applyBorder="1" applyAlignment="1">
      <alignment horizontal="center" vertical="center"/>
    </xf>
    <xf numFmtId="0" fontId="29" fillId="23" borderId="31" xfId="0" applyFont="1" applyFill="1" applyBorder="1" applyAlignment="1">
      <alignment horizontal="center" vertical="center"/>
    </xf>
    <xf numFmtId="0" fontId="13" fillId="23" borderId="33" xfId="0" applyFont="1" applyFill="1" applyBorder="1" applyAlignment="1">
      <alignment horizontal="center" vertical="center" shrinkToFit="1"/>
    </xf>
    <xf numFmtId="0" fontId="13" fillId="23" borderId="34" xfId="0" applyFont="1" applyFill="1" applyBorder="1" applyAlignment="1">
      <alignment horizontal="center" vertical="center" shrinkToFit="1"/>
    </xf>
    <xf numFmtId="0" fontId="13" fillId="23" borderId="35" xfId="0" applyFont="1" applyFill="1" applyBorder="1" applyAlignment="1">
      <alignment horizontal="center" vertical="center" shrinkToFit="1"/>
    </xf>
    <xf numFmtId="0" fontId="29" fillId="23" borderId="32" xfId="0" applyFont="1" applyFill="1" applyBorder="1" applyAlignment="1">
      <alignment horizontal="center" vertical="center"/>
    </xf>
    <xf numFmtId="0" fontId="18" fillId="23" borderId="1" xfId="0" applyFont="1" applyFill="1" applyBorder="1" applyAlignment="1">
      <alignment horizontal="left" shrinkToFit="1"/>
    </xf>
    <xf numFmtId="0" fontId="19" fillId="23" borderId="17" xfId="0" applyFont="1" applyFill="1" applyBorder="1" applyAlignment="1">
      <alignment horizontal="center"/>
    </xf>
    <xf numFmtId="0" fontId="19" fillId="23" borderId="12" xfId="0" applyFont="1" applyFill="1" applyBorder="1" applyAlignment="1">
      <alignment horizontal="center" vertical="center"/>
    </xf>
    <xf numFmtId="0" fontId="37" fillId="23" borderId="14" xfId="0" applyFont="1" applyFill="1" applyBorder="1" applyAlignment="1">
      <alignment horizontal="center" vertical="center" shrinkToFit="1"/>
    </xf>
    <xf numFmtId="0" fontId="37" fillId="23" borderId="15" xfId="0" applyFont="1" applyFill="1" applyBorder="1" applyAlignment="1">
      <alignment horizontal="center" vertical="center" shrinkToFit="1"/>
    </xf>
    <xf numFmtId="0" fontId="37" fillId="23" borderId="16" xfId="0" applyFont="1" applyFill="1" applyBorder="1" applyAlignment="1">
      <alignment horizontal="center" vertical="center" shrinkToFit="1"/>
    </xf>
    <xf numFmtId="0" fontId="38" fillId="8" borderId="14" xfId="0" applyFont="1" applyFill="1" applyBorder="1" applyAlignment="1">
      <alignment horizontal="center" vertical="center" shrinkToFit="1"/>
    </xf>
    <xf numFmtId="0" fontId="38" fillId="8" borderId="15" xfId="0" applyFont="1" applyFill="1" applyBorder="1" applyAlignment="1">
      <alignment horizontal="center" vertical="center" shrinkToFit="1"/>
    </xf>
    <xf numFmtId="0" fontId="38" fillId="8" borderId="16" xfId="0" applyFont="1" applyFill="1" applyBorder="1" applyAlignment="1">
      <alignment horizontal="center" vertical="center" shrinkToFit="1"/>
    </xf>
    <xf numFmtId="0" fontId="19" fillId="6" borderId="14" xfId="0" applyFont="1" applyFill="1" applyBorder="1" applyAlignment="1">
      <alignment horizontal="center" vertical="center" shrinkToFit="1"/>
    </xf>
    <xf numFmtId="0" fontId="19" fillId="6" borderId="15" xfId="0" applyFont="1" applyFill="1" applyBorder="1" applyAlignment="1">
      <alignment horizontal="center" vertical="center" shrinkToFit="1"/>
    </xf>
    <xf numFmtId="0" fontId="19" fillId="6" borderId="16" xfId="0" applyFont="1" applyFill="1" applyBorder="1" applyAlignment="1">
      <alignment horizontal="center" vertical="center" shrinkToFit="1"/>
    </xf>
    <xf numFmtId="0" fontId="15" fillId="24" borderId="38" xfId="0" applyFont="1" applyFill="1" applyBorder="1"/>
    <xf numFmtId="0" fontId="15" fillId="24" borderId="39" xfId="0" applyFont="1" applyFill="1" applyBorder="1"/>
    <xf numFmtId="0" fontId="15" fillId="24" borderId="0" xfId="0" applyFont="1" applyFill="1"/>
    <xf numFmtId="0" fontId="15" fillId="24" borderId="41" xfId="0" applyFont="1" applyFill="1" applyBorder="1"/>
    <xf numFmtId="0" fontId="15" fillId="24" borderId="0" xfId="0" applyFont="1" applyFill="1" applyAlignment="1">
      <alignment horizontal="right"/>
    </xf>
    <xf numFmtId="0" fontId="18" fillId="24" borderId="0" xfId="0" applyFont="1" applyFill="1"/>
    <xf numFmtId="0" fontId="36" fillId="24" borderId="0" xfId="0" applyFont="1" applyFill="1" applyAlignment="1">
      <alignment horizontal="right"/>
    </xf>
    <xf numFmtId="0" fontId="15" fillId="24" borderId="43" xfId="0" applyFont="1" applyFill="1" applyBorder="1"/>
    <xf numFmtId="0" fontId="15" fillId="24" borderId="44" xfId="0" applyFont="1" applyFill="1" applyBorder="1"/>
    <xf numFmtId="0" fontId="15" fillId="24" borderId="40" xfId="0" applyFont="1" applyFill="1" applyBorder="1"/>
    <xf numFmtId="0" fontId="15" fillId="24" borderId="42" xfId="0" applyFont="1" applyFill="1" applyBorder="1"/>
    <xf numFmtId="0" fontId="15" fillId="24" borderId="45" xfId="0" applyFont="1" applyFill="1" applyBorder="1"/>
    <xf numFmtId="0" fontId="15" fillId="23" borderId="0" xfId="0" applyFont="1" applyFill="1"/>
    <xf numFmtId="0" fontId="17" fillId="23" borderId="0" xfId="0" applyFont="1" applyFill="1" applyAlignment="1">
      <alignment horizontal="center"/>
    </xf>
    <xf numFmtId="0" fontId="35" fillId="23" borderId="0" xfId="0" applyFont="1" applyFill="1" applyAlignment="1">
      <alignment horizontal="center" vertical="center"/>
    </xf>
    <xf numFmtId="165" fontId="17" fillId="23" borderId="0" xfId="0" applyNumberFormat="1" applyFont="1" applyFill="1" applyAlignment="1">
      <alignment horizontal="center"/>
    </xf>
    <xf numFmtId="173" fontId="17" fillId="23" borderId="0" xfId="0" applyNumberFormat="1" applyFont="1" applyFill="1" applyAlignment="1">
      <alignment horizontal="center"/>
    </xf>
    <xf numFmtId="0" fontId="19" fillId="6" borderId="0" xfId="0" applyFont="1" applyFill="1" applyAlignment="1">
      <alignment horizontal="center"/>
    </xf>
    <xf numFmtId="0" fontId="7" fillId="25" borderId="3" xfId="0" applyFont="1" applyFill="1" applyBorder="1"/>
    <xf numFmtId="0" fontId="0" fillId="25" borderId="0" xfId="0" applyFill="1"/>
    <xf numFmtId="0" fontId="0" fillId="0" borderId="0" xfId="0" applyAlignment="1">
      <alignment horizontal="center" vertical="center"/>
    </xf>
    <xf numFmtId="0" fontId="3" fillId="4" borderId="0" xfId="0" applyFont="1" applyFill="1" applyAlignment="1">
      <alignment wrapText="1"/>
    </xf>
    <xf numFmtId="164" fontId="3" fillId="0" borderId="0" xfId="0" applyNumberFormat="1" applyFont="1" applyAlignment="1">
      <alignment wrapText="1"/>
    </xf>
    <xf numFmtId="164" fontId="3" fillId="0" borderId="3" xfId="0" applyNumberFormat="1" applyFont="1" applyBorder="1" applyAlignment="1">
      <alignment wrapText="1"/>
    </xf>
    <xf numFmtId="0" fontId="3" fillId="0" borderId="3" xfId="0" applyFont="1" applyBorder="1" applyAlignment="1">
      <alignment wrapText="1"/>
    </xf>
    <xf numFmtId="0" fontId="3" fillId="0" borderId="0" xfId="0" applyFont="1" applyAlignment="1">
      <alignment wrapText="1"/>
    </xf>
    <xf numFmtId="0" fontId="20" fillId="0" borderId="3" xfId="2" applyFont="1" applyBorder="1"/>
    <xf numFmtId="0" fontId="15" fillId="0" borderId="0" xfId="2" applyFont="1"/>
    <xf numFmtId="0" fontId="20" fillId="0" borderId="0" xfId="2" applyFont="1"/>
    <xf numFmtId="0" fontId="40" fillId="0" borderId="0" xfId="0" applyFont="1"/>
    <xf numFmtId="0" fontId="19" fillId="0" borderId="3" xfId="2" applyFont="1" applyBorder="1" applyAlignment="1">
      <alignment wrapText="1"/>
    </xf>
    <xf numFmtId="0" fontId="19" fillId="0" borderId="0" xfId="2" applyFont="1" applyAlignment="1">
      <alignment wrapText="1"/>
    </xf>
    <xf numFmtId="164" fontId="15" fillId="0" borderId="0" xfId="2" applyNumberFormat="1" applyFont="1" applyAlignment="1">
      <alignment wrapText="1"/>
    </xf>
    <xf numFmtId="164" fontId="15" fillId="0" borderId="3" xfId="2" applyNumberFormat="1" applyFont="1" applyBorder="1" applyAlignment="1">
      <alignment wrapText="1"/>
    </xf>
    <xf numFmtId="0" fontId="15" fillId="0" borderId="3" xfId="2" applyFont="1" applyBorder="1" applyAlignment="1">
      <alignment wrapText="1"/>
    </xf>
    <xf numFmtId="0" fontId="15" fillId="0" borderId="0" xfId="2" applyFont="1" applyAlignment="1">
      <alignment wrapText="1"/>
    </xf>
    <xf numFmtId="0" fontId="21" fillId="0" borderId="0" xfId="9" applyFont="1"/>
    <xf numFmtId="0" fontId="27" fillId="0" borderId="0" xfId="9" applyFont="1"/>
    <xf numFmtId="0" fontId="21" fillId="0" borderId="46" xfId="9" applyFont="1" applyBorder="1"/>
    <xf numFmtId="2" fontId="21" fillId="0" borderId="46" xfId="9" applyNumberFormat="1" applyFont="1" applyBorder="1" applyAlignment="1">
      <alignment horizontal="center"/>
    </xf>
    <xf numFmtId="164" fontId="21" fillId="0" borderId="46" xfId="9" applyNumberFormat="1" applyFont="1" applyBorder="1" applyAlignment="1">
      <alignment horizontal="center"/>
    </xf>
    <xf numFmtId="0" fontId="21" fillId="0" borderId="46" xfId="9" applyFont="1" applyBorder="1" applyAlignment="1">
      <alignment horizontal="center"/>
    </xf>
    <xf numFmtId="3" fontId="21" fillId="0" borderId="46" xfId="9" applyNumberFormat="1" applyFont="1" applyBorder="1" applyAlignment="1">
      <alignment horizontal="center"/>
    </xf>
    <xf numFmtId="9" fontId="21" fillId="0" borderId="46" xfId="10" applyFont="1" applyBorder="1" applyAlignment="1">
      <alignment horizontal="center"/>
    </xf>
    <xf numFmtId="0" fontId="21" fillId="27" borderId="46" xfId="9" applyFont="1" applyFill="1" applyBorder="1"/>
    <xf numFmtId="2" fontId="21" fillId="27" borderId="46" xfId="9" applyNumberFormat="1" applyFont="1" applyFill="1" applyBorder="1" applyAlignment="1">
      <alignment horizontal="center"/>
    </xf>
    <xf numFmtId="164" fontId="21" fillId="27" borderId="46" xfId="9" applyNumberFormat="1" applyFont="1" applyFill="1" applyBorder="1" applyAlignment="1">
      <alignment horizontal="center"/>
    </xf>
    <xf numFmtId="0" fontId="21" fillId="27" borderId="46" xfId="9" applyFont="1" applyFill="1" applyBorder="1" applyAlignment="1">
      <alignment horizontal="center"/>
    </xf>
    <xf numFmtId="3" fontId="21" fillId="27" borderId="46" xfId="9" applyNumberFormat="1" applyFont="1" applyFill="1" applyBorder="1" applyAlignment="1">
      <alignment horizontal="center"/>
    </xf>
    <xf numFmtId="9" fontId="21" fillId="27" borderId="46" xfId="10" applyFont="1" applyFill="1" applyBorder="1" applyAlignment="1">
      <alignment horizontal="center"/>
    </xf>
    <xf numFmtId="0" fontId="21" fillId="0" borderId="0" xfId="9" applyFont="1" applyAlignment="1">
      <alignment horizontal="center"/>
    </xf>
    <xf numFmtId="0" fontId="17" fillId="7" borderId="0" xfId="9" applyFont="1" applyFill="1"/>
    <xf numFmtId="0" fontId="17" fillId="7" borderId="0" xfId="9" applyFont="1" applyFill="1" applyAlignment="1">
      <alignment horizontal="center"/>
    </xf>
    <xf numFmtId="0" fontId="17" fillId="7" borderId="46" xfId="9" applyFont="1" applyFill="1" applyBorder="1" applyAlignment="1">
      <alignment horizontal="center"/>
    </xf>
    <xf numFmtId="0" fontId="17" fillId="6" borderId="0" xfId="9" applyFont="1" applyFill="1" applyAlignment="1">
      <alignment horizontal="center"/>
    </xf>
    <xf numFmtId="0" fontId="17" fillId="7" borderId="0" xfId="9" applyFont="1" applyFill="1" applyAlignment="1">
      <alignment horizontal="center" wrapText="1"/>
    </xf>
    <xf numFmtId="164" fontId="21" fillId="26" borderId="47" xfId="9" applyNumberFormat="1" applyFont="1" applyFill="1" applyBorder="1" applyAlignment="1">
      <alignment horizontal="center"/>
    </xf>
    <xf numFmtId="0" fontId="21" fillId="26" borderId="47" xfId="9" applyFont="1" applyFill="1" applyBorder="1" applyAlignment="1">
      <alignment horizontal="center"/>
    </xf>
    <xf numFmtId="3" fontId="21" fillId="26" borderId="47" xfId="9" applyNumberFormat="1" applyFont="1" applyFill="1" applyBorder="1" applyAlignment="1">
      <alignment horizontal="center"/>
    </xf>
    <xf numFmtId="165" fontId="21" fillId="26" borderId="47" xfId="9" applyNumberFormat="1" applyFont="1" applyFill="1" applyBorder="1" applyAlignment="1">
      <alignment horizontal="center"/>
    </xf>
    <xf numFmtId="164" fontId="21" fillId="28" borderId="47" xfId="9" applyNumberFormat="1" applyFont="1" applyFill="1" applyBorder="1" applyAlignment="1">
      <alignment horizontal="center"/>
    </xf>
    <xf numFmtId="0" fontId="21" fillId="28" borderId="47" xfId="9" applyFont="1" applyFill="1" applyBorder="1" applyAlignment="1">
      <alignment horizontal="center"/>
    </xf>
    <xf numFmtId="3" fontId="21" fillId="28" borderId="47" xfId="9" applyNumberFormat="1" applyFont="1" applyFill="1" applyBorder="1" applyAlignment="1">
      <alignment horizontal="center"/>
    </xf>
    <xf numFmtId="165" fontId="21" fillId="28" borderId="47" xfId="9" applyNumberFormat="1" applyFont="1" applyFill="1" applyBorder="1" applyAlignment="1">
      <alignment horizontal="center"/>
    </xf>
    <xf numFmtId="3" fontId="21" fillId="26" borderId="1" xfId="9" applyNumberFormat="1" applyFont="1" applyFill="1" applyBorder="1" applyAlignment="1">
      <alignment horizontal="center"/>
    </xf>
    <xf numFmtId="4" fontId="21" fillId="26" borderId="1" xfId="9" applyNumberFormat="1" applyFont="1" applyFill="1" applyBorder="1" applyAlignment="1">
      <alignment horizontal="center"/>
    </xf>
    <xf numFmtId="164" fontId="21" fillId="26" borderId="1" xfId="9" applyNumberFormat="1" applyFont="1" applyFill="1" applyBorder="1" applyAlignment="1">
      <alignment horizontal="center"/>
    </xf>
    <xf numFmtId="1" fontId="21" fillId="26" borderId="1" xfId="9" applyNumberFormat="1" applyFont="1" applyFill="1" applyBorder="1" applyAlignment="1">
      <alignment horizontal="center"/>
    </xf>
    <xf numFmtId="3" fontId="21" fillId="28" borderId="1" xfId="9" applyNumberFormat="1" applyFont="1" applyFill="1" applyBorder="1" applyAlignment="1">
      <alignment horizontal="center"/>
    </xf>
    <xf numFmtId="4" fontId="21" fillId="28" borderId="1" xfId="9" applyNumberFormat="1" applyFont="1" applyFill="1" applyBorder="1" applyAlignment="1">
      <alignment horizontal="center"/>
    </xf>
    <xf numFmtId="164" fontId="21" fillId="28" borderId="1" xfId="9" applyNumberFormat="1" applyFont="1" applyFill="1" applyBorder="1" applyAlignment="1">
      <alignment horizontal="center"/>
    </xf>
    <xf numFmtId="1" fontId="21" fillId="28" borderId="1" xfId="9" applyNumberFormat="1" applyFont="1" applyFill="1" applyBorder="1" applyAlignment="1">
      <alignment horizontal="center"/>
    </xf>
    <xf numFmtId="0" fontId="19" fillId="9" borderId="0" xfId="9" applyFont="1" applyFill="1"/>
    <xf numFmtId="0" fontId="19" fillId="9" borderId="0" xfId="9" applyFont="1" applyFill="1" applyAlignment="1">
      <alignment horizontal="center"/>
    </xf>
    <xf numFmtId="0" fontId="42" fillId="5" borderId="1" xfId="9" applyFont="1" applyFill="1" applyBorder="1"/>
    <xf numFmtId="2" fontId="42" fillId="5" borderId="1" xfId="9" applyNumberFormat="1" applyFont="1" applyFill="1" applyBorder="1" applyAlignment="1">
      <alignment horizontal="center"/>
    </xf>
    <xf numFmtId="0" fontId="42" fillId="7" borderId="1" xfId="9" applyFont="1" applyFill="1" applyBorder="1"/>
    <xf numFmtId="2" fontId="42" fillId="7" borderId="1" xfId="9" applyNumberFormat="1" applyFont="1" applyFill="1" applyBorder="1" applyAlignment="1">
      <alignment horizontal="center"/>
    </xf>
    <xf numFmtId="0" fontId="42" fillId="8" borderId="1" xfId="9" applyFont="1" applyFill="1" applyBorder="1"/>
    <xf numFmtId="2" fontId="42" fillId="8" borderId="1" xfId="9" applyNumberFormat="1" applyFont="1" applyFill="1" applyBorder="1" applyAlignment="1">
      <alignment horizontal="center"/>
    </xf>
    <xf numFmtId="0" fontId="42" fillId="6" borderId="1" xfId="9" applyFont="1" applyFill="1" applyBorder="1"/>
    <xf numFmtId="2" fontId="42" fillId="6" borderId="1" xfId="9" applyNumberFormat="1" applyFont="1" applyFill="1" applyBorder="1" applyAlignment="1">
      <alignment horizontal="center"/>
    </xf>
    <xf numFmtId="0" fontId="42" fillId="29" borderId="1" xfId="9" applyFont="1" applyFill="1" applyBorder="1"/>
    <xf numFmtId="2" fontId="42" fillId="29" borderId="1" xfId="9" applyNumberFormat="1" applyFont="1" applyFill="1" applyBorder="1" applyAlignment="1">
      <alignment horizontal="center"/>
    </xf>
    <xf numFmtId="0" fontId="42" fillId="30" borderId="1" xfId="9" applyFont="1" applyFill="1" applyBorder="1"/>
    <xf numFmtId="2" fontId="42" fillId="30" borderId="1" xfId="9" applyNumberFormat="1" applyFont="1" applyFill="1" applyBorder="1" applyAlignment="1">
      <alignment horizontal="center"/>
    </xf>
    <xf numFmtId="169" fontId="21" fillId="0" borderId="46" xfId="9" applyNumberFormat="1" applyFont="1" applyBorder="1" applyAlignment="1">
      <alignment horizontal="center"/>
    </xf>
    <xf numFmtId="169" fontId="21" fillId="27" borderId="46" xfId="9" applyNumberFormat="1" applyFont="1" applyFill="1" applyBorder="1" applyAlignment="1">
      <alignment horizontal="center"/>
    </xf>
    <xf numFmtId="0" fontId="19" fillId="9" borderId="0" xfId="9" applyFont="1" applyFill="1" applyAlignment="1">
      <alignment horizontal="center" wrapText="1"/>
    </xf>
    <xf numFmtId="169" fontId="42" fillId="5" borderId="1" xfId="9" applyNumberFormat="1" applyFont="1" applyFill="1" applyBorder="1" applyAlignment="1">
      <alignment horizontal="center"/>
    </xf>
    <xf numFmtId="169" fontId="42" fillId="7" borderId="1" xfId="9" applyNumberFormat="1" applyFont="1" applyFill="1" applyBorder="1" applyAlignment="1">
      <alignment horizontal="center"/>
    </xf>
    <xf numFmtId="169" fontId="42" fillId="8" borderId="1" xfId="9" applyNumberFormat="1" applyFont="1" applyFill="1" applyBorder="1" applyAlignment="1">
      <alignment horizontal="center"/>
    </xf>
    <xf numFmtId="169" fontId="42" fillId="6" borderId="1" xfId="9" applyNumberFormat="1" applyFont="1" applyFill="1" applyBorder="1" applyAlignment="1">
      <alignment horizontal="center"/>
    </xf>
    <xf numFmtId="169" fontId="42" fillId="29" borderId="1" xfId="9" applyNumberFormat="1" applyFont="1" applyFill="1" applyBorder="1" applyAlignment="1">
      <alignment horizontal="center"/>
    </xf>
    <xf numFmtId="169" fontId="42" fillId="30" borderId="1" xfId="9" applyNumberFormat="1" applyFont="1" applyFill="1" applyBorder="1" applyAlignment="1">
      <alignment horizontal="center"/>
    </xf>
    <xf numFmtId="0" fontId="33" fillId="31" borderId="0" xfId="0" applyFont="1" applyFill="1"/>
    <xf numFmtId="0" fontId="33" fillId="7" borderId="0" xfId="0" applyFont="1" applyFill="1"/>
    <xf numFmtId="164" fontId="0" fillId="0" borderId="48" xfId="0" applyNumberFormat="1" applyBorder="1"/>
    <xf numFmtId="0" fontId="0" fillId="0" borderId="48" xfId="0" applyBorder="1"/>
    <xf numFmtId="165" fontId="3" fillId="0" borderId="48" xfId="0" applyNumberFormat="1" applyFont="1" applyBorder="1"/>
    <xf numFmtId="0" fontId="33" fillId="31" borderId="4" xfId="0" applyFont="1" applyFill="1" applyBorder="1"/>
    <xf numFmtId="164" fontId="0" fillId="0" borderId="49" xfId="0" applyNumberFormat="1" applyBorder="1"/>
    <xf numFmtId="0" fontId="0" fillId="0" borderId="49" xfId="0" applyBorder="1"/>
    <xf numFmtId="165" fontId="3" fillId="0" borderId="49" xfId="0" applyNumberFormat="1" applyFont="1" applyBorder="1"/>
    <xf numFmtId="164" fontId="0" fillId="0" borderId="4" xfId="0" applyNumberFormat="1" applyBorder="1"/>
    <xf numFmtId="0" fontId="33" fillId="7" borderId="4" xfId="0" applyFont="1" applyFill="1" applyBorder="1"/>
    <xf numFmtId="0" fontId="33" fillId="8" borderId="0" xfId="0" applyFont="1" applyFill="1"/>
    <xf numFmtId="0" fontId="33" fillId="8" borderId="4" xfId="0" applyFont="1" applyFill="1" applyBorder="1"/>
    <xf numFmtId="0" fontId="33" fillId="6" borderId="0" xfId="0" applyFont="1" applyFill="1"/>
    <xf numFmtId="0" fontId="33" fillId="6" borderId="4" xfId="0" applyFont="1" applyFill="1" applyBorder="1"/>
    <xf numFmtId="0" fontId="33" fillId="29" borderId="0" xfId="0" applyFont="1" applyFill="1"/>
    <xf numFmtId="0" fontId="33" fillId="29" borderId="4" xfId="0" applyFont="1" applyFill="1" applyBorder="1"/>
    <xf numFmtId="0" fontId="42" fillId="23" borderId="1" xfId="9" applyFont="1" applyFill="1" applyBorder="1"/>
    <xf numFmtId="169" fontId="42" fillId="23" borderId="1" xfId="9" applyNumberFormat="1" applyFont="1" applyFill="1" applyBorder="1" applyAlignment="1">
      <alignment horizontal="center"/>
    </xf>
    <xf numFmtId="2" fontId="42" fillId="23" borderId="1" xfId="9" applyNumberFormat="1" applyFont="1" applyFill="1" applyBorder="1" applyAlignment="1">
      <alignment horizontal="center"/>
    </xf>
    <xf numFmtId="0" fontId="42" fillId="32" borderId="1" xfId="9" applyFont="1" applyFill="1" applyBorder="1"/>
    <xf numFmtId="169" fontId="42" fillId="32" borderId="1" xfId="9" applyNumberFormat="1" applyFont="1" applyFill="1" applyBorder="1" applyAlignment="1">
      <alignment horizontal="center"/>
    </xf>
    <xf numFmtId="2" fontId="42" fillId="32" borderId="1" xfId="9" applyNumberFormat="1" applyFont="1" applyFill="1" applyBorder="1" applyAlignment="1">
      <alignment horizontal="center"/>
    </xf>
    <xf numFmtId="0" fontId="42" fillId="13" borderId="1" xfId="9" applyFont="1" applyFill="1" applyBorder="1"/>
    <xf numFmtId="169" fontId="42" fillId="13" borderId="1" xfId="9" applyNumberFormat="1" applyFont="1" applyFill="1" applyBorder="1" applyAlignment="1">
      <alignment horizontal="center"/>
    </xf>
    <xf numFmtId="2" fontId="42" fillId="13" borderId="1" xfId="9" applyNumberFormat="1" applyFont="1" applyFill="1" applyBorder="1" applyAlignment="1">
      <alignment horizontal="center"/>
    </xf>
    <xf numFmtId="0" fontId="15" fillId="34" borderId="1" xfId="9" applyFont="1" applyFill="1" applyBorder="1"/>
    <xf numFmtId="169" fontId="15" fillId="34" borderId="1" xfId="9" applyNumberFormat="1" applyFont="1" applyFill="1" applyBorder="1" applyAlignment="1">
      <alignment horizontal="center"/>
    </xf>
    <xf numFmtId="2" fontId="15" fillId="34" borderId="1" xfId="9" applyNumberFormat="1" applyFont="1" applyFill="1" applyBorder="1" applyAlignment="1">
      <alignment horizontal="center"/>
    </xf>
    <xf numFmtId="0" fontId="15" fillId="35" borderId="1" xfId="9" applyFont="1" applyFill="1" applyBorder="1"/>
    <xf numFmtId="169" fontId="15" fillId="35" borderId="1" xfId="9" applyNumberFormat="1" applyFont="1" applyFill="1" applyBorder="1" applyAlignment="1">
      <alignment horizontal="center"/>
    </xf>
    <xf numFmtId="2" fontId="15" fillId="35" borderId="1" xfId="9" applyNumberFormat="1" applyFont="1" applyFill="1" applyBorder="1" applyAlignment="1">
      <alignment horizontal="center"/>
    </xf>
    <xf numFmtId="0" fontId="21" fillId="33" borderId="1" xfId="9" applyFont="1" applyFill="1" applyBorder="1"/>
    <xf numFmtId="169" fontId="21" fillId="33" borderId="1" xfId="9" applyNumberFormat="1" applyFont="1" applyFill="1" applyBorder="1" applyAlignment="1">
      <alignment horizontal="center"/>
    </xf>
    <xf numFmtId="2" fontId="21" fillId="33" borderId="1" xfId="9" applyNumberFormat="1" applyFont="1" applyFill="1" applyBorder="1" applyAlignment="1">
      <alignment horizontal="center"/>
    </xf>
    <xf numFmtId="0" fontId="33" fillId="30" borderId="0" xfId="0" applyFont="1" applyFill="1"/>
    <xf numFmtId="0" fontId="33" fillId="30" borderId="4" xfId="0" applyFont="1" applyFill="1" applyBorder="1"/>
    <xf numFmtId="0" fontId="33" fillId="23" borderId="0" xfId="0" applyFont="1" applyFill="1"/>
    <xf numFmtId="0" fontId="33" fillId="23" borderId="4" xfId="0" applyFont="1" applyFill="1" applyBorder="1"/>
    <xf numFmtId="0" fontId="33" fillId="32" borderId="0" xfId="0" applyFont="1" applyFill="1"/>
    <xf numFmtId="0" fontId="33" fillId="32" borderId="4" xfId="0" applyFont="1" applyFill="1" applyBorder="1"/>
    <xf numFmtId="0" fontId="33" fillId="13" borderId="0" xfId="0" applyFont="1" applyFill="1"/>
    <xf numFmtId="0" fontId="33" fillId="13" borderId="4" xfId="0" applyFont="1" applyFill="1" applyBorder="1"/>
    <xf numFmtId="0" fontId="43" fillId="33" borderId="0" xfId="0" applyFont="1" applyFill="1"/>
    <xf numFmtId="0" fontId="43" fillId="33" borderId="4" xfId="0" applyFont="1" applyFill="1" applyBorder="1"/>
    <xf numFmtId="0" fontId="43" fillId="34" borderId="0" xfId="0" applyFont="1" applyFill="1"/>
    <xf numFmtId="0" fontId="43" fillId="34" borderId="4" xfId="0" applyFont="1" applyFill="1" applyBorder="1"/>
    <xf numFmtId="0" fontId="43" fillId="35" borderId="0" xfId="0" applyFont="1" applyFill="1"/>
    <xf numFmtId="0" fontId="43" fillId="35" borderId="4" xfId="0" applyFont="1" applyFill="1" applyBorder="1"/>
    <xf numFmtId="0" fontId="33" fillId="31" borderId="0" xfId="0" applyFont="1" applyFill="1" applyAlignment="1">
      <alignment horizontal="center"/>
    </xf>
    <xf numFmtId="0" fontId="33" fillId="7" borderId="0" xfId="0" applyFont="1" applyFill="1" applyAlignment="1">
      <alignment horizontal="center"/>
    </xf>
    <xf numFmtId="0" fontId="33" fillId="8" borderId="0" xfId="0" applyFont="1" applyFill="1" applyAlignment="1">
      <alignment horizontal="center"/>
    </xf>
    <xf numFmtId="0" fontId="33" fillId="6" borderId="0" xfId="0" applyFont="1" applyFill="1" applyAlignment="1">
      <alignment horizontal="center"/>
    </xf>
    <xf numFmtId="0" fontId="33" fillId="29" borderId="0" xfId="0" applyFont="1" applyFill="1" applyAlignment="1">
      <alignment horizontal="center"/>
    </xf>
    <xf numFmtId="0" fontId="33" fillId="30" borderId="0" xfId="0" applyFont="1" applyFill="1" applyAlignment="1">
      <alignment horizontal="center"/>
    </xf>
    <xf numFmtId="0" fontId="33" fillId="23" borderId="0" xfId="0" applyFont="1" applyFill="1" applyAlignment="1">
      <alignment horizontal="center"/>
    </xf>
    <xf numFmtId="0" fontId="33" fillId="32" borderId="0" xfId="0" applyFont="1" applyFill="1" applyAlignment="1">
      <alignment horizontal="center"/>
    </xf>
    <xf numFmtId="0" fontId="33" fillId="13" borderId="0" xfId="0" applyFont="1" applyFill="1" applyAlignment="1">
      <alignment horizontal="center"/>
    </xf>
    <xf numFmtId="0" fontId="43" fillId="33" borderId="0" xfId="0" applyFont="1" applyFill="1" applyAlignment="1">
      <alignment horizontal="center"/>
    </xf>
    <xf numFmtId="0" fontId="43" fillId="34" borderId="0" xfId="0" applyFont="1" applyFill="1" applyAlignment="1">
      <alignment horizontal="center"/>
    </xf>
    <xf numFmtId="0" fontId="43" fillId="35" borderId="0" xfId="0" applyFont="1" applyFill="1" applyAlignment="1">
      <alignment horizontal="center"/>
    </xf>
    <xf numFmtId="0" fontId="15" fillId="9" borderId="0" xfId="0" applyFont="1" applyFill="1"/>
    <xf numFmtId="0" fontId="15" fillId="9" borderId="50" xfId="0" applyFont="1" applyFill="1" applyBorder="1"/>
    <xf numFmtId="0" fontId="15" fillId="9" borderId="50" xfId="0" applyFont="1" applyFill="1" applyBorder="1" applyAlignment="1">
      <alignment horizontal="center"/>
    </xf>
    <xf numFmtId="0" fontId="21" fillId="3" borderId="0" xfId="9" applyFont="1" applyFill="1"/>
    <xf numFmtId="0" fontId="21" fillId="3" borderId="0" xfId="9" applyFont="1" applyFill="1" applyAlignment="1">
      <alignment horizontal="center"/>
    </xf>
    <xf numFmtId="0" fontId="27" fillId="3" borderId="0" xfId="9" applyFont="1" applyFill="1"/>
    <xf numFmtId="0" fontId="21" fillId="0" borderId="1" xfId="9" applyFont="1" applyBorder="1" applyAlignment="1">
      <alignment horizontal="center"/>
    </xf>
    <xf numFmtId="0" fontId="12" fillId="7" borderId="0" xfId="0" applyFont="1" applyFill="1" applyAlignment="1">
      <alignment horizontal="center" vertical="center"/>
    </xf>
    <xf numFmtId="0" fontId="29" fillId="7" borderId="0" xfId="0" applyFont="1" applyFill="1" applyAlignment="1">
      <alignment horizontal="right" vertical="center"/>
    </xf>
    <xf numFmtId="0" fontId="28" fillId="3" borderId="21" xfId="0" applyFont="1" applyFill="1" applyBorder="1" applyAlignment="1">
      <alignment horizontal="left" vertical="center"/>
    </xf>
    <xf numFmtId="0" fontId="28" fillId="3" borderId="22" xfId="0" applyFont="1" applyFill="1" applyBorder="1" applyAlignment="1">
      <alignment horizontal="left" vertical="center"/>
    </xf>
    <xf numFmtId="0" fontId="28" fillId="3" borderId="29" xfId="0" applyFont="1" applyFill="1" applyBorder="1" applyAlignment="1">
      <alignment horizontal="left" vertical="center"/>
    </xf>
    <xf numFmtId="0" fontId="28" fillId="3" borderId="23" xfId="0" applyFont="1" applyFill="1" applyBorder="1" applyAlignment="1">
      <alignment horizontal="left" vertical="center"/>
    </xf>
    <xf numFmtId="0" fontId="28" fillId="3" borderId="24" xfId="0" applyFont="1" applyFill="1" applyBorder="1" applyAlignment="1">
      <alignment horizontal="left" vertical="center"/>
    </xf>
    <xf numFmtId="0" fontId="12" fillId="2" borderId="0" xfId="0" applyFont="1" applyFill="1" applyAlignment="1">
      <alignment horizontal="center" textRotation="90"/>
    </xf>
    <xf numFmtId="0" fontId="22" fillId="0" borderId="0" xfId="0" applyFont="1" applyAlignment="1">
      <alignment horizontal="left" wrapText="1"/>
    </xf>
    <xf numFmtId="0" fontId="23" fillId="0" borderId="0" xfId="0" applyFont="1" applyAlignment="1">
      <alignment horizontal="left"/>
    </xf>
    <xf numFmtId="0" fontId="37" fillId="8" borderId="36" xfId="0" applyFont="1" applyFill="1" applyBorder="1" applyAlignment="1">
      <alignment horizontal="left" shrinkToFit="1"/>
    </xf>
    <xf numFmtId="0" fontId="37" fillId="8" borderId="37" xfId="0" applyFont="1" applyFill="1" applyBorder="1" applyAlignment="1">
      <alignment horizontal="left" shrinkToFit="1"/>
    </xf>
    <xf numFmtId="0" fontId="37" fillId="6" borderId="18" xfId="0" applyFont="1" applyFill="1" applyBorder="1" applyAlignment="1">
      <alignment horizontal="left" shrinkToFit="1"/>
    </xf>
    <xf numFmtId="0" fontId="37" fillId="6" borderId="19" xfId="0" applyFont="1" applyFill="1" applyBorder="1" applyAlignment="1">
      <alignment horizontal="left" shrinkToFit="1"/>
    </xf>
    <xf numFmtId="0" fontId="37" fillId="6" borderId="0" xfId="0" applyFont="1" applyFill="1" applyAlignment="1">
      <alignment horizontal="left" shrinkToFit="1"/>
    </xf>
    <xf numFmtId="0" fontId="37" fillId="6" borderId="13" xfId="0" applyFont="1" applyFill="1" applyBorder="1" applyAlignment="1">
      <alignment horizontal="left" shrinkToFit="1"/>
    </xf>
    <xf numFmtId="0" fontId="37" fillId="6" borderId="36" xfId="0" applyFont="1" applyFill="1" applyBorder="1" applyAlignment="1">
      <alignment horizontal="left" shrinkToFit="1"/>
    </xf>
    <xf numFmtId="0" fontId="37" fillId="6" borderId="37" xfId="0" applyFont="1" applyFill="1" applyBorder="1" applyAlignment="1">
      <alignment horizontal="left" shrinkToFit="1"/>
    </xf>
    <xf numFmtId="0" fontId="26" fillId="2" borderId="13" xfId="0" applyFont="1" applyFill="1" applyBorder="1" applyAlignment="1">
      <alignment horizontal="left" textRotation="90"/>
    </xf>
    <xf numFmtId="0" fontId="37" fillId="23" borderId="18" xfId="0" applyFont="1" applyFill="1" applyBorder="1" applyAlignment="1">
      <alignment horizontal="left" shrinkToFit="1"/>
    </xf>
    <xf numFmtId="0" fontId="37" fillId="23" borderId="19" xfId="0" applyFont="1" applyFill="1" applyBorder="1" applyAlignment="1">
      <alignment horizontal="left" shrinkToFit="1"/>
    </xf>
    <xf numFmtId="0" fontId="37" fillId="23" borderId="0" xfId="0" applyFont="1" applyFill="1" applyAlignment="1">
      <alignment horizontal="left" shrinkToFit="1"/>
    </xf>
    <xf numFmtId="0" fontId="37" fillId="23" borderId="13" xfId="0" applyFont="1" applyFill="1" applyBorder="1" applyAlignment="1">
      <alignment horizontal="left" shrinkToFit="1"/>
    </xf>
    <xf numFmtId="0" fontId="37" fillId="23" borderId="36" xfId="0" applyFont="1" applyFill="1" applyBorder="1" applyAlignment="1">
      <alignment horizontal="left" shrinkToFit="1"/>
    </xf>
    <xf numFmtId="0" fontId="37" fillId="23" borderId="37" xfId="0" applyFont="1" applyFill="1" applyBorder="1" applyAlignment="1">
      <alignment horizontal="left" shrinkToFit="1"/>
    </xf>
    <xf numFmtId="0" fontId="37" fillId="8" borderId="18" xfId="0" applyFont="1" applyFill="1" applyBorder="1" applyAlignment="1">
      <alignment horizontal="left" shrinkToFit="1"/>
    </xf>
    <xf numFmtId="0" fontId="37" fillId="8" borderId="19" xfId="0" applyFont="1" applyFill="1" applyBorder="1" applyAlignment="1">
      <alignment horizontal="left" shrinkToFit="1"/>
    </xf>
    <xf numFmtId="0" fontId="37" fillId="8" borderId="0" xfId="0" applyFont="1" applyFill="1" applyAlignment="1">
      <alignment horizontal="left" shrinkToFit="1"/>
    </xf>
    <xf numFmtId="0" fontId="37" fillId="8" borderId="13" xfId="0" applyFont="1" applyFill="1" applyBorder="1" applyAlignment="1">
      <alignment horizontal="left" shrinkToFit="1"/>
    </xf>
    <xf numFmtId="0" fontId="17" fillId="7" borderId="0" xfId="0" applyFont="1" applyFill="1" applyAlignment="1">
      <alignment horizontal="center" wrapText="1"/>
    </xf>
    <xf numFmtId="0" fontId="17" fillId="24" borderId="41" xfId="0" applyFont="1" applyFill="1" applyBorder="1" applyAlignment="1">
      <alignment horizontal="center" vertical="center" wrapText="1"/>
    </xf>
    <xf numFmtId="0" fontId="17" fillId="24" borderId="0" xfId="0" applyFont="1" applyFill="1" applyAlignment="1">
      <alignment horizontal="center" vertical="center" wrapText="1"/>
    </xf>
    <xf numFmtId="0" fontId="41" fillId="7" borderId="0" xfId="9" applyFont="1" applyFill="1" applyAlignment="1">
      <alignment horizontal="center"/>
    </xf>
    <xf numFmtId="0" fontId="41" fillId="6" borderId="0" xfId="9" applyFont="1" applyFill="1" applyAlignment="1">
      <alignment horizontal="center"/>
    </xf>
    <xf numFmtId="0" fontId="20" fillId="9" borderId="0" xfId="9" applyFont="1" applyFill="1" applyAlignment="1">
      <alignment horizontal="center"/>
    </xf>
    <xf numFmtId="0" fontId="20" fillId="9" borderId="0" xfId="0" applyFont="1" applyFill="1" applyAlignment="1">
      <alignment horizontal="center"/>
    </xf>
    <xf numFmtId="0" fontId="19" fillId="3" borderId="0" xfId="0" applyFont="1" applyFill="1" applyAlignment="1">
      <alignment horizontal="center"/>
    </xf>
    <xf numFmtId="0" fontId="19" fillId="3" borderId="0" xfId="0" applyFont="1" applyFill="1" applyAlignment="1">
      <alignment horizontal="right" vertical="center" textRotation="90"/>
    </xf>
  </cellXfs>
  <cellStyles count="11">
    <cellStyle name="Currency" xfId="1" builtinId="4"/>
    <cellStyle name="Normal" xfId="0" builtinId="0"/>
    <cellStyle name="Normal 2" xfId="2" xr:uid="{00000000-0005-0000-0000-000003000000}"/>
    <cellStyle name="Normal 3" xfId="3" xr:uid="{00000000-0005-0000-0000-000004000000}"/>
    <cellStyle name="Normal 4" xfId="5" xr:uid="{00000000-0005-0000-0000-000032000000}"/>
    <cellStyle name="Normal 5" xfId="9" xr:uid="{42E48EA9-3142-4E72-9863-AD3F8C911067}"/>
    <cellStyle name="Normal 6" xfId="4" xr:uid="{00000000-0005-0000-0000-000005000000}"/>
    <cellStyle name="Percent 2" xfId="10" xr:uid="{222E6831-E05F-444E-8F35-D92414F3854F}"/>
    <cellStyle name="常规 2" xfId="6" xr:uid="{3A80F567-DAA4-42EB-B714-32541A8B412F}"/>
    <cellStyle name="常规 2 2" xfId="8" xr:uid="{EFB1E07C-AFDE-4B41-9CAF-70EC03EE26A1}"/>
    <cellStyle name="百分比 2" xfId="7" xr:uid="{4381CF93-EA94-46FF-B615-C9B5765F7CCA}"/>
  </cellStyles>
  <dxfs count="33">
    <dxf>
      <fill>
        <patternFill>
          <bgColor theme="6"/>
        </patternFill>
      </fill>
    </dxf>
    <dxf>
      <fill>
        <patternFill>
          <bgColor rgb="FFFFC000"/>
        </patternFill>
      </fill>
    </dxf>
    <dxf>
      <font>
        <b val="0"/>
        <i/>
        <strike val="0"/>
        <color rgb="FFFF0000"/>
      </font>
    </dxf>
    <dxf>
      <font>
        <b val="0"/>
        <i/>
        <color theme="0" tint="-0.24994659260841701"/>
      </font>
    </dxf>
    <dxf>
      <font>
        <b val="0"/>
        <i/>
        <strike val="0"/>
        <color rgb="FFFF0000"/>
      </font>
    </dxf>
    <dxf>
      <font>
        <color theme="0" tint="-0.34998626667073579"/>
      </font>
    </dxf>
    <dxf>
      <font>
        <b val="0"/>
        <i/>
        <strike val="0"/>
        <color rgb="FFFF0000"/>
      </font>
    </dxf>
    <dxf>
      <font>
        <b val="0"/>
        <i/>
        <strike val="0"/>
        <color theme="0" tint="-0.34998626667073579"/>
      </font>
    </dxf>
    <dxf>
      <font>
        <b val="0"/>
        <i/>
        <color theme="2" tint="-0.24994659260841701"/>
      </font>
    </dxf>
    <dxf>
      <font>
        <b val="0"/>
        <i/>
        <color theme="2" tint="-0.24994659260841701"/>
      </font>
    </dxf>
    <dxf>
      <font>
        <b val="0"/>
        <i/>
        <color theme="2" tint="-0.24994659260841701"/>
      </font>
    </dxf>
    <dxf>
      <font>
        <b val="0"/>
        <i/>
        <color theme="2" tint="-0.24994659260841701"/>
      </font>
    </dxf>
    <dxf>
      <font>
        <b val="0"/>
        <i/>
        <color theme="2" tint="-0.24994659260841701"/>
      </font>
    </dxf>
    <dxf>
      <font>
        <b val="0"/>
        <i/>
        <color theme="2" tint="-0.24994659260841701"/>
      </font>
    </dxf>
    <dxf>
      <font>
        <b val="0"/>
        <i/>
        <color theme="2" tint="-0.24994659260841701"/>
      </font>
    </dxf>
    <dxf>
      <font>
        <b val="0"/>
        <i/>
        <color theme="2" tint="-0.24994659260841701"/>
      </font>
    </dxf>
    <dxf>
      <font>
        <b val="0"/>
        <i/>
        <color theme="2" tint="-0.24994659260841701"/>
      </font>
    </dxf>
    <dxf>
      <font>
        <b val="0"/>
        <i/>
        <color theme="2" tint="-0.24994659260841701"/>
      </font>
    </dxf>
    <dxf>
      <font>
        <condense val="0"/>
        <extend val="0"/>
        <color indexed="9"/>
      </font>
      <fill>
        <patternFill>
          <bgColor theme="0"/>
        </patternFill>
      </fill>
    </dxf>
    <dxf>
      <font>
        <condense val="0"/>
        <extend val="0"/>
        <color indexed="9"/>
      </font>
      <fill>
        <patternFill patternType="none">
          <bgColor indexed="65"/>
        </patternFill>
      </fill>
    </dxf>
    <dxf>
      <font>
        <color theme="0"/>
      </font>
      <fill>
        <patternFill patternType="none">
          <bgColor indexed="65"/>
        </patternFill>
      </fill>
      <border>
        <left/>
        <right/>
        <top/>
        <bottom/>
      </border>
    </dxf>
    <dxf>
      <font>
        <color theme="0"/>
      </font>
      <fill>
        <patternFill patternType="none">
          <bgColor indexed="65"/>
        </patternFill>
      </fill>
      <border>
        <left/>
        <right/>
        <top/>
        <bottom/>
      </border>
    </dxf>
    <dxf>
      <font>
        <b val="0"/>
        <i/>
        <color rgb="FFFF0000"/>
      </font>
    </dxf>
    <dxf>
      <font>
        <b val="0"/>
        <i/>
        <color theme="2" tint="-0.24994659260841701"/>
      </font>
    </dxf>
    <dxf>
      <font>
        <b val="0"/>
        <i/>
        <color rgb="FFC00000"/>
      </font>
    </dxf>
    <dxf>
      <font>
        <b val="0"/>
        <i/>
        <color rgb="FFFF0000"/>
      </font>
    </dxf>
    <dxf>
      <font>
        <b val="0"/>
        <i/>
        <color theme="2" tint="-0.24994659260841701"/>
      </font>
    </dxf>
    <dxf>
      <font>
        <b val="0"/>
        <i/>
        <color rgb="FFC00000"/>
      </font>
    </dxf>
    <dxf>
      <font>
        <b val="0"/>
        <i/>
        <color rgb="FFFF0000"/>
      </font>
    </dxf>
    <dxf>
      <font>
        <b val="0"/>
        <i/>
        <color theme="2" tint="-0.24994659260841701"/>
      </font>
    </dxf>
    <dxf>
      <font>
        <b val="0"/>
        <i/>
        <color rgb="FFC00000"/>
      </font>
    </dxf>
    <dxf>
      <font>
        <condense val="0"/>
        <extend val="0"/>
        <color indexed="9"/>
      </font>
      <fill>
        <patternFill>
          <bgColor theme="0"/>
        </patternFill>
      </fill>
    </dxf>
    <dxf>
      <font>
        <condense val="0"/>
        <extend val="0"/>
        <color indexed="9"/>
      </font>
      <fill>
        <patternFill patternType="none">
          <bgColor indexed="65"/>
        </patternFill>
      </fill>
    </dxf>
  </dxfs>
  <tableStyles count="0" defaultTableStyle="TableStyleMedium9" defaultPivotStyle="PivotStyleLight16"/>
  <colors>
    <mruColors>
      <color rgb="FFE1E1E2"/>
      <color rgb="FF222A35"/>
      <color rgb="FF8330E8"/>
      <color rgb="FF9F3323"/>
      <color rgb="FF969696"/>
      <color rgb="FFC7EBFC"/>
      <color rgb="FFF1F1F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sheetMetadata" Target="metadata.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2.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4291812249584313"/>
          <c:y val="3.7957332256545052E-2"/>
          <c:w val="0.80802313723523422"/>
          <c:h val="0.81551184501151952"/>
        </c:manualLayout>
      </c:layout>
      <c:scatterChart>
        <c:scatterStyle val="lineMarker"/>
        <c:varyColors val="0"/>
        <c:ser>
          <c:idx val="0"/>
          <c:order val="0"/>
          <c:tx>
            <c:strRef>
              <c:f>temp!$P$3</c:f>
              <c:strCache>
                <c:ptCount val="1"/>
              </c:strCache>
            </c:strRef>
          </c:tx>
          <c:spPr>
            <a:ln>
              <a:solidFill>
                <a:schemeClr val="accent5"/>
              </a:solidFill>
            </a:ln>
          </c:spPr>
          <c:marker>
            <c:symbol val="none"/>
          </c:marker>
          <c:xVal>
            <c:numRef>
              <c:f>temp!$AB$3:$AB$53</c:f>
              <c:numCache>
                <c:formatCode>General</c:formatCode>
                <c:ptCount val="5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numCache>
            </c:numRef>
          </c:xVal>
          <c:yVal>
            <c:numRef>
              <c:f>temp!$AE$3:$AE$53</c:f>
              <c:numCache>
                <c:formatCode>General</c:formatCode>
                <c:ptCount val="5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numCache>
            </c:numRef>
          </c:yVal>
          <c:smooth val="1"/>
          <c:extLst>
            <c:ext xmlns:c16="http://schemas.microsoft.com/office/drawing/2014/chart" uri="{C3380CC4-5D6E-409C-BE32-E72D297353CC}">
              <c16:uniqueId val="{00000000-DEE7-4613-A38B-88A863DC7DA6}"/>
            </c:ext>
          </c:extLst>
        </c:ser>
        <c:ser>
          <c:idx val="1"/>
          <c:order val="1"/>
          <c:tx>
            <c:strRef>
              <c:f>temp!$P$4</c:f>
              <c:strCache>
                <c:ptCount val="1"/>
              </c:strCache>
            </c:strRef>
          </c:tx>
          <c:spPr>
            <a:ln>
              <a:solidFill>
                <a:schemeClr val="accent3"/>
              </a:solidFill>
            </a:ln>
          </c:spPr>
          <c:marker>
            <c:symbol val="none"/>
          </c:marker>
          <c:xVal>
            <c:numRef>
              <c:f>temp!$AC$3:$AC$53</c:f>
              <c:numCache>
                <c:formatCode>General</c:formatCode>
                <c:ptCount val="5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numCache>
            </c:numRef>
          </c:xVal>
          <c:yVal>
            <c:numRef>
              <c:f>temp!$AF$3:$AF$53</c:f>
              <c:numCache>
                <c:formatCode>General</c:formatCode>
                <c:ptCount val="5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numCache>
            </c:numRef>
          </c:yVal>
          <c:smooth val="1"/>
          <c:extLst>
            <c:ext xmlns:c16="http://schemas.microsoft.com/office/drawing/2014/chart" uri="{C3380CC4-5D6E-409C-BE32-E72D297353CC}">
              <c16:uniqueId val="{00000001-DEE7-4613-A38B-88A863DC7DA6}"/>
            </c:ext>
          </c:extLst>
        </c:ser>
        <c:ser>
          <c:idx val="2"/>
          <c:order val="2"/>
          <c:tx>
            <c:strRef>
              <c:f>temp!$P$5</c:f>
              <c:strCache>
                <c:ptCount val="1"/>
              </c:strCache>
            </c:strRef>
          </c:tx>
          <c:spPr>
            <a:ln>
              <a:solidFill>
                <a:schemeClr val="accent2"/>
              </a:solidFill>
            </a:ln>
          </c:spPr>
          <c:marker>
            <c:symbol val="none"/>
          </c:marker>
          <c:xVal>
            <c:numRef>
              <c:f>temp!$AD$3:$AD$53</c:f>
              <c:numCache>
                <c:formatCode>General</c:formatCode>
                <c:ptCount val="5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numCache>
            </c:numRef>
          </c:xVal>
          <c:yVal>
            <c:numRef>
              <c:f>temp!$AG$3:$AG$53</c:f>
              <c:numCache>
                <c:formatCode>General</c:formatCode>
                <c:ptCount val="5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numCache>
            </c:numRef>
          </c:yVal>
          <c:smooth val="1"/>
          <c:extLst>
            <c:ext xmlns:c16="http://schemas.microsoft.com/office/drawing/2014/chart" uri="{C3380CC4-5D6E-409C-BE32-E72D297353CC}">
              <c16:uniqueId val="{00000002-DEE7-4613-A38B-88A863DC7DA6}"/>
            </c:ext>
          </c:extLst>
        </c:ser>
        <c:ser>
          <c:idx val="3"/>
          <c:order val="3"/>
          <c:tx>
            <c:strRef>
              <c:f>temp!$AH$22</c:f>
              <c:strCache>
                <c:ptCount val="1"/>
                <c:pt idx="0">
                  <c:v>LED Power (W)</c:v>
                </c:pt>
              </c:strCache>
            </c:strRef>
          </c:tx>
          <c:spPr>
            <a:ln>
              <a:noFill/>
            </a:ln>
          </c:spPr>
          <c:marker>
            <c:symbol val="none"/>
          </c:marker>
          <c:dLbls>
            <c:dLbl>
              <c:idx val="0"/>
              <c:layout>
                <c:manualLayout>
                  <c:x val="0.31795401090080722"/>
                  <c:y val="9.1829422903503377E-2"/>
                </c:manualLayout>
              </c:layout>
              <c:tx>
                <c:strRef>
                  <c:f>temp!$AH$3</c:f>
                  <c:strCache>
                    <c:ptCount val="1"/>
                    <c:pt idx="0">
                      <c:v>LED Power (W)</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{DCFF6845-A7B4-4D8E-B0FF-A30B89F5B81E}</c15:txfldGUID>
                      <c15:f>temp!$AH$3</c15:f>
                      <c15:dlblFieldTableCache>
                        <c:ptCount val="1"/>
                        <c:pt idx="0">
                          <c:v>LED Power (W)</c:v>
                        </c:pt>
                      </c15:dlblFieldTableCache>
                    </c15:dlblFTEntry>
                  </c15:dlblFieldTable>
                  <c15:showDataLabelsRange val="1"/>
                </c:ext>
                <c:ext xmlns:c16="http://schemas.microsoft.com/office/drawing/2014/chart" uri="{C3380CC4-5D6E-409C-BE32-E72D297353CC}">
                  <c16:uniqueId val="{00000003-DEE7-4613-A38B-88A863DC7DA6}"/>
                </c:ext>
              </c:extLst>
            </c:dLbl>
            <c:spPr>
              <a:noFill/>
              <a:ln>
                <a:noFill/>
              </a:ln>
              <a:effectLst/>
            </c:spPr>
            <c:txPr>
              <a:bodyPr/>
              <a:lstStyle/>
              <a:p>
                <a:pPr>
                  <a:defRPr b="1"/>
                </a:pPr>
                <a:endParaRPr lang="en-US"/>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temp!$AH$25</c:f>
              <c:numCache>
                <c:formatCode>General</c:formatCode>
                <c:ptCount val="1"/>
                <c:pt idx="0">
                  <c:v>0</c:v>
                </c:pt>
              </c:numCache>
            </c:numRef>
          </c:xVal>
          <c:yVal>
            <c:numRef>
              <c:f>temp!$AH$26</c:f>
              <c:numCache>
                <c:formatCode>General</c:formatCode>
                <c:ptCount val="1"/>
                <c:pt idx="0">
                  <c:v>0</c:v>
                </c:pt>
              </c:numCache>
            </c:numRef>
          </c:yVal>
          <c:smooth val="0"/>
          <c:extLst>
            <c:ext xmlns:c15="http://schemas.microsoft.com/office/drawing/2012/chart" uri="{02D57815-91ED-43cb-92C2-25804820EDAC}">
              <c15:datalabelsRange>
                <c15:f>temp!$AH$22</c15:f>
                <c15:dlblRangeCache>
                  <c:ptCount val="1"/>
                  <c:pt idx="0">
                    <c:v>LED Power (W)</c:v>
                  </c:pt>
                </c15:dlblRangeCache>
              </c15:datalabelsRange>
            </c:ext>
            <c:ext xmlns:c16="http://schemas.microsoft.com/office/drawing/2014/chart" uri="{C3380CC4-5D6E-409C-BE32-E72D297353CC}">
              <c16:uniqueId val="{00000004-DEE7-4613-A38B-88A863DC7DA6}"/>
            </c:ext>
          </c:extLst>
        </c:ser>
        <c:ser>
          <c:idx val="4"/>
          <c:order val="4"/>
          <c:tx>
            <c:strRef>
              <c:f>temp!$AH$23</c:f>
              <c:strCache>
                <c:ptCount val="1"/>
                <c:pt idx="0">
                  <c:v>LED Luminous Efficacy (lm/W)</c:v>
                </c:pt>
              </c:strCache>
            </c:strRef>
          </c:tx>
          <c:spPr>
            <a:ln>
              <a:noFill/>
            </a:ln>
          </c:spPr>
          <c:marker>
            <c:symbol val="none"/>
          </c:marker>
          <c:dLbls>
            <c:dLbl>
              <c:idx val="0"/>
              <c:layout>
                <c:manualLayout>
                  <c:x val="-0.13412940630988088"/>
                  <c:y val="-0.38962765247565623"/>
                </c:manualLayout>
              </c:layout>
              <c:spPr/>
              <c:txPr>
                <a:bodyPr rot="-5400000" vert="horz"/>
                <a:lstStyle/>
                <a:p>
                  <a:pPr algn="ctr">
                    <a:defRPr b="1"/>
                  </a:pPr>
                  <a:endParaRPr lang="en-US"/>
                </a:p>
              </c:txPr>
              <c:dLblPos val="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5-DEE7-4613-A38B-88A863DC7DA6}"/>
                </c:ext>
              </c:extLst>
            </c:dLbl>
            <c:spPr>
              <a:noFill/>
              <a:ln>
                <a:noFill/>
              </a:ln>
              <a:effectLst/>
            </c:spPr>
            <c:txPr>
              <a:bodyPr/>
              <a:lstStyle/>
              <a:p>
                <a:pPr>
                  <a:defRPr b="1"/>
                </a:pPr>
                <a:endParaRPr lang="en-US"/>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temp!$AH$25</c:f>
              <c:numCache>
                <c:formatCode>General</c:formatCode>
                <c:ptCount val="1"/>
                <c:pt idx="0">
                  <c:v>0</c:v>
                </c:pt>
              </c:numCache>
            </c:numRef>
          </c:xVal>
          <c:yVal>
            <c:numRef>
              <c:f>temp!$AH$26</c:f>
              <c:numCache>
                <c:formatCode>General</c:formatCode>
                <c:ptCount val="1"/>
                <c:pt idx="0">
                  <c:v>0</c:v>
                </c:pt>
              </c:numCache>
            </c:numRef>
          </c:yVal>
          <c:smooth val="0"/>
          <c:extLst>
            <c:ext xmlns:c16="http://schemas.microsoft.com/office/drawing/2014/chart" uri="{C3380CC4-5D6E-409C-BE32-E72D297353CC}">
              <c16:uniqueId val="{00000006-DEE7-4613-A38B-88A863DC7DA6}"/>
            </c:ext>
          </c:extLst>
        </c:ser>
        <c:dLbls>
          <c:showLegendKey val="0"/>
          <c:showVal val="0"/>
          <c:showCatName val="0"/>
          <c:showSerName val="0"/>
          <c:showPercent val="0"/>
          <c:showBubbleSize val="0"/>
        </c:dLbls>
        <c:axId val="333993360"/>
        <c:axId val="333993752"/>
      </c:scatterChart>
      <c:valAx>
        <c:axId val="333993360"/>
        <c:scaling>
          <c:orientation val="minMax"/>
        </c:scaling>
        <c:delete val="0"/>
        <c:axPos val="b"/>
        <c:numFmt formatCode="General" sourceLinked="1"/>
        <c:majorTickMark val="out"/>
        <c:minorTickMark val="none"/>
        <c:tickLblPos val="nextTo"/>
        <c:txPr>
          <a:bodyPr rot="0" vert="horz"/>
          <a:lstStyle/>
          <a:p>
            <a:pPr>
              <a:defRPr/>
            </a:pPr>
            <a:endParaRPr lang="en-US"/>
          </a:p>
        </c:txPr>
        <c:crossAx val="333993752"/>
        <c:crosses val="autoZero"/>
        <c:crossBetween val="midCat"/>
      </c:valAx>
      <c:valAx>
        <c:axId val="333993752"/>
        <c:scaling>
          <c:orientation val="minMax"/>
        </c:scaling>
        <c:delete val="0"/>
        <c:axPos val="l"/>
        <c:majorGridlines/>
        <c:numFmt formatCode="General" sourceLinked="1"/>
        <c:majorTickMark val="out"/>
        <c:minorTickMark val="none"/>
        <c:tickLblPos val="nextTo"/>
        <c:txPr>
          <a:bodyPr rot="0" vert="horz"/>
          <a:lstStyle/>
          <a:p>
            <a:pPr>
              <a:defRPr/>
            </a:pPr>
            <a:endParaRPr lang="en-US"/>
          </a:p>
        </c:txPr>
        <c:crossAx val="333993360"/>
        <c:crosses val="autoZero"/>
        <c:crossBetween val="midCat"/>
      </c:valAx>
    </c:plotArea>
    <c:plotVisOnly val="1"/>
    <c:dispBlanksAs val="gap"/>
    <c:showDLblsOverMax val="0"/>
  </c:chart>
  <c:spPr>
    <a:ln>
      <a:noFill/>
    </a:ln>
  </c:spPr>
  <c:txPr>
    <a:bodyPr/>
    <a:lstStyle/>
    <a:p>
      <a:pPr>
        <a:defRPr sz="1000" b="0" i="0" u="none" strike="noStrike" baseline="0">
          <a:solidFill>
            <a:srgbClr val="000000"/>
          </a:solidFill>
          <a:latin typeface="+mn-lt"/>
          <a:ea typeface="Calibri"/>
          <a:cs typeface="Calibri"/>
        </a:defRPr>
      </a:pPr>
      <a:endParaRPr lang="en-US"/>
    </a:p>
  </c:txPr>
  <c:printSettings>
    <c:headerFooter/>
    <c:pageMargins b="0.75000000000001465" l="0.70000000000000062" r="0.70000000000000062" t="0.75000000000001465" header="0.30000000000000032" footer="0.30000000000000032"/>
    <c:pageSetup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smoothMarker"/>
        <c:varyColors val="0"/>
        <c:ser>
          <c:idx val="0"/>
          <c:order val="0"/>
          <c:tx>
            <c:strRef>
              <c:f>'Bulk Graph'!$A$6</c:f>
              <c:strCache>
                <c:ptCount val="1"/>
                <c:pt idx="0">
                  <c:v>(none)</c:v>
                </c:pt>
              </c:strCache>
            </c:strRef>
          </c:tx>
          <c:spPr>
            <a:ln w="19050" cap="rnd">
              <a:solidFill>
                <a:schemeClr val="tx1"/>
              </a:solidFill>
              <a:round/>
            </a:ln>
            <a:effectLst/>
          </c:spPr>
          <c:marker>
            <c:symbol val="none"/>
          </c:marker>
          <c:xVal>
            <c:numRef>
              <c:f>BGCalc3!$E$4:$E$54</c:f>
              <c:numCache>
                <c:formatCode>General</c:formatCode>
                <c:ptCount val="51"/>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numCache>
            </c:numRef>
          </c:xVal>
          <c:yVal>
            <c:numRef>
              <c:f>BGCalc3!$F$4:$F$54</c:f>
              <c:numCache>
                <c:formatCode>General</c:formatCode>
                <c:ptCount val="51"/>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numCache>
            </c:numRef>
          </c:yVal>
          <c:smooth val="1"/>
          <c:extLst>
            <c:ext xmlns:c16="http://schemas.microsoft.com/office/drawing/2014/chart" uri="{C3380CC4-5D6E-409C-BE32-E72D297353CC}">
              <c16:uniqueId val="{00000000-1F76-491F-A31A-1907798165C2}"/>
            </c:ext>
          </c:extLst>
        </c:ser>
        <c:ser>
          <c:idx val="1"/>
          <c:order val="1"/>
          <c:tx>
            <c:strRef>
              <c:f>'Bulk Graph'!$A$7</c:f>
              <c:strCache>
                <c:ptCount val="1"/>
                <c:pt idx="0">
                  <c:v>(none)</c:v>
                </c:pt>
              </c:strCache>
            </c:strRef>
          </c:tx>
          <c:spPr>
            <a:ln w="19050" cap="rnd">
              <a:solidFill>
                <a:schemeClr val="accent1"/>
              </a:solidFill>
              <a:round/>
            </a:ln>
            <a:effectLst/>
          </c:spPr>
          <c:marker>
            <c:symbol val="none"/>
          </c:marker>
          <c:xVal>
            <c:numRef>
              <c:f>BGCalc3!$G$4:$G$54</c:f>
              <c:numCache>
                <c:formatCode>General</c:formatCode>
                <c:ptCount val="51"/>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numCache>
            </c:numRef>
          </c:xVal>
          <c:yVal>
            <c:numRef>
              <c:f>BGCalc3!$H$4:$H$54</c:f>
              <c:numCache>
                <c:formatCode>General</c:formatCode>
                <c:ptCount val="51"/>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numCache>
            </c:numRef>
          </c:yVal>
          <c:smooth val="1"/>
          <c:extLst>
            <c:ext xmlns:c16="http://schemas.microsoft.com/office/drawing/2014/chart" uri="{C3380CC4-5D6E-409C-BE32-E72D297353CC}">
              <c16:uniqueId val="{00000001-1F76-491F-A31A-1907798165C2}"/>
            </c:ext>
          </c:extLst>
        </c:ser>
        <c:ser>
          <c:idx val="2"/>
          <c:order val="2"/>
          <c:tx>
            <c:strRef>
              <c:f>'Bulk Graph'!$A$8</c:f>
              <c:strCache>
                <c:ptCount val="1"/>
                <c:pt idx="0">
                  <c:v>(none)</c:v>
                </c:pt>
              </c:strCache>
            </c:strRef>
          </c:tx>
          <c:spPr>
            <a:ln w="19050" cap="rnd">
              <a:solidFill>
                <a:schemeClr val="accent3"/>
              </a:solidFill>
              <a:round/>
            </a:ln>
            <a:effectLst/>
          </c:spPr>
          <c:marker>
            <c:symbol val="none"/>
          </c:marker>
          <c:xVal>
            <c:numRef>
              <c:f>BGCalc3!$I$4:$I$54</c:f>
              <c:numCache>
                <c:formatCode>General</c:formatCode>
                <c:ptCount val="51"/>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numCache>
            </c:numRef>
          </c:xVal>
          <c:yVal>
            <c:numRef>
              <c:f>BGCalc3!$J$4:$J$54</c:f>
              <c:numCache>
                <c:formatCode>General</c:formatCode>
                <c:ptCount val="51"/>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numCache>
            </c:numRef>
          </c:yVal>
          <c:smooth val="1"/>
          <c:extLst>
            <c:ext xmlns:c16="http://schemas.microsoft.com/office/drawing/2014/chart" uri="{C3380CC4-5D6E-409C-BE32-E72D297353CC}">
              <c16:uniqueId val="{00000002-1F76-491F-A31A-1907798165C2}"/>
            </c:ext>
          </c:extLst>
        </c:ser>
        <c:ser>
          <c:idx val="3"/>
          <c:order val="3"/>
          <c:tx>
            <c:strRef>
              <c:f>'Bulk Graph'!$A$9</c:f>
              <c:strCache>
                <c:ptCount val="1"/>
                <c:pt idx="0">
                  <c:v>(none)</c:v>
                </c:pt>
              </c:strCache>
            </c:strRef>
          </c:tx>
          <c:spPr>
            <a:ln w="19050" cap="rnd">
              <a:solidFill>
                <a:schemeClr val="accent2"/>
              </a:solidFill>
              <a:round/>
            </a:ln>
            <a:effectLst/>
          </c:spPr>
          <c:marker>
            <c:symbol val="none"/>
          </c:marker>
          <c:xVal>
            <c:numRef>
              <c:f>BGCalc3!$K$4:$K$54</c:f>
              <c:numCache>
                <c:formatCode>General</c:formatCode>
                <c:ptCount val="51"/>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numCache>
            </c:numRef>
          </c:xVal>
          <c:yVal>
            <c:numRef>
              <c:f>BGCalc3!$L$4:$L$54</c:f>
              <c:numCache>
                <c:formatCode>General</c:formatCode>
                <c:ptCount val="51"/>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numCache>
            </c:numRef>
          </c:yVal>
          <c:smooth val="1"/>
          <c:extLst>
            <c:ext xmlns:c16="http://schemas.microsoft.com/office/drawing/2014/chart" uri="{C3380CC4-5D6E-409C-BE32-E72D297353CC}">
              <c16:uniqueId val="{00000003-1F76-491F-A31A-1907798165C2}"/>
            </c:ext>
          </c:extLst>
        </c:ser>
        <c:ser>
          <c:idx val="4"/>
          <c:order val="4"/>
          <c:tx>
            <c:strRef>
              <c:f>'Bulk Graph'!$A$10</c:f>
              <c:strCache>
                <c:ptCount val="1"/>
                <c:pt idx="0">
                  <c:v>(none)</c:v>
                </c:pt>
              </c:strCache>
            </c:strRef>
          </c:tx>
          <c:spPr>
            <a:ln w="19050" cap="rnd">
              <a:solidFill>
                <a:schemeClr val="accent4"/>
              </a:solidFill>
              <a:round/>
            </a:ln>
            <a:effectLst/>
          </c:spPr>
          <c:marker>
            <c:symbol val="none"/>
          </c:marker>
          <c:xVal>
            <c:numRef>
              <c:f>BGCalc3!$M$4:$M$54</c:f>
              <c:numCache>
                <c:formatCode>General</c:formatCode>
                <c:ptCount val="51"/>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numCache>
            </c:numRef>
          </c:xVal>
          <c:yVal>
            <c:numRef>
              <c:f>BGCalc3!$N$4:$N$54</c:f>
              <c:numCache>
                <c:formatCode>General</c:formatCode>
                <c:ptCount val="51"/>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numCache>
            </c:numRef>
          </c:yVal>
          <c:smooth val="1"/>
          <c:extLst>
            <c:ext xmlns:c16="http://schemas.microsoft.com/office/drawing/2014/chart" uri="{C3380CC4-5D6E-409C-BE32-E72D297353CC}">
              <c16:uniqueId val="{00000004-1F76-491F-A31A-1907798165C2}"/>
            </c:ext>
          </c:extLst>
        </c:ser>
        <c:ser>
          <c:idx val="5"/>
          <c:order val="5"/>
          <c:tx>
            <c:strRef>
              <c:f>'Bulk Graph'!$A$11</c:f>
              <c:strCache>
                <c:ptCount val="1"/>
                <c:pt idx="0">
                  <c:v>(none)</c:v>
                </c:pt>
              </c:strCache>
            </c:strRef>
          </c:tx>
          <c:spPr>
            <a:ln w="19050" cap="rnd">
              <a:solidFill>
                <a:schemeClr val="accent6"/>
              </a:solidFill>
              <a:round/>
            </a:ln>
            <a:effectLst/>
          </c:spPr>
          <c:marker>
            <c:symbol val="none"/>
          </c:marker>
          <c:xVal>
            <c:numRef>
              <c:f>BGCalc3!$O$4:$O$54</c:f>
              <c:numCache>
                <c:formatCode>General</c:formatCode>
                <c:ptCount val="51"/>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numCache>
            </c:numRef>
          </c:xVal>
          <c:yVal>
            <c:numRef>
              <c:f>BGCalc3!$P$4:$P$54</c:f>
              <c:numCache>
                <c:formatCode>General</c:formatCode>
                <c:ptCount val="51"/>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numCache>
            </c:numRef>
          </c:yVal>
          <c:smooth val="1"/>
          <c:extLst>
            <c:ext xmlns:c16="http://schemas.microsoft.com/office/drawing/2014/chart" uri="{C3380CC4-5D6E-409C-BE32-E72D297353CC}">
              <c16:uniqueId val="{00000005-1F76-491F-A31A-1907798165C2}"/>
            </c:ext>
          </c:extLst>
        </c:ser>
        <c:ser>
          <c:idx val="6"/>
          <c:order val="6"/>
          <c:tx>
            <c:strRef>
              <c:f>'Bulk Graph'!$A$12</c:f>
              <c:strCache>
                <c:ptCount val="1"/>
                <c:pt idx="0">
                  <c:v>(none)</c:v>
                </c:pt>
              </c:strCache>
            </c:strRef>
          </c:tx>
          <c:spPr>
            <a:ln w="19050" cap="rnd">
              <a:solidFill>
                <a:schemeClr val="accent5"/>
              </a:solidFill>
              <a:round/>
            </a:ln>
            <a:effectLst/>
          </c:spPr>
          <c:marker>
            <c:symbol val="none"/>
          </c:marker>
          <c:xVal>
            <c:numRef>
              <c:f>BGCalc3!$Q$4:$Q$54</c:f>
              <c:numCache>
                <c:formatCode>General</c:formatCode>
                <c:ptCount val="51"/>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numCache>
            </c:numRef>
          </c:xVal>
          <c:yVal>
            <c:numRef>
              <c:f>BGCalc3!$R$4:$R$54</c:f>
              <c:numCache>
                <c:formatCode>General</c:formatCode>
                <c:ptCount val="51"/>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numCache>
            </c:numRef>
          </c:yVal>
          <c:smooth val="1"/>
          <c:extLst>
            <c:ext xmlns:c16="http://schemas.microsoft.com/office/drawing/2014/chart" uri="{C3380CC4-5D6E-409C-BE32-E72D297353CC}">
              <c16:uniqueId val="{00000006-1F76-491F-A31A-1907798165C2}"/>
            </c:ext>
          </c:extLst>
        </c:ser>
        <c:ser>
          <c:idx val="7"/>
          <c:order val="7"/>
          <c:tx>
            <c:strRef>
              <c:f>'Bulk Graph'!$A$13</c:f>
              <c:strCache>
                <c:ptCount val="1"/>
                <c:pt idx="0">
                  <c:v>(none)</c:v>
                </c:pt>
              </c:strCache>
            </c:strRef>
          </c:tx>
          <c:spPr>
            <a:ln w="19050" cap="rnd">
              <a:solidFill>
                <a:schemeClr val="bg2">
                  <a:lumMod val="75000"/>
                </a:schemeClr>
              </a:solidFill>
              <a:round/>
            </a:ln>
            <a:effectLst/>
          </c:spPr>
          <c:marker>
            <c:symbol val="none"/>
          </c:marker>
          <c:xVal>
            <c:numRef>
              <c:f>BGCalc3!$S$4:$S$54</c:f>
              <c:numCache>
                <c:formatCode>General</c:formatCode>
                <c:ptCount val="51"/>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numCache>
            </c:numRef>
          </c:xVal>
          <c:yVal>
            <c:numRef>
              <c:f>BGCalc3!$T$4:$T$54</c:f>
              <c:numCache>
                <c:formatCode>General</c:formatCode>
                <c:ptCount val="51"/>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numCache>
            </c:numRef>
          </c:yVal>
          <c:smooth val="1"/>
          <c:extLst>
            <c:ext xmlns:c16="http://schemas.microsoft.com/office/drawing/2014/chart" uri="{C3380CC4-5D6E-409C-BE32-E72D297353CC}">
              <c16:uniqueId val="{00000007-1F76-491F-A31A-1907798165C2}"/>
            </c:ext>
          </c:extLst>
        </c:ser>
        <c:ser>
          <c:idx val="8"/>
          <c:order val="8"/>
          <c:tx>
            <c:strRef>
              <c:f>'Bulk Graph'!$A$14</c:f>
              <c:strCache>
                <c:ptCount val="1"/>
                <c:pt idx="0">
                  <c:v>(none)</c:v>
                </c:pt>
              </c:strCache>
            </c:strRef>
          </c:tx>
          <c:spPr>
            <a:ln w="19050" cap="rnd">
              <a:solidFill>
                <a:schemeClr val="accent3">
                  <a:lumMod val="60000"/>
                  <a:lumOff val="40000"/>
                </a:schemeClr>
              </a:solidFill>
              <a:round/>
            </a:ln>
            <a:effectLst/>
          </c:spPr>
          <c:marker>
            <c:symbol val="none"/>
          </c:marker>
          <c:xVal>
            <c:numRef>
              <c:f>BGCalc3!$U$4:$U$54</c:f>
              <c:numCache>
                <c:formatCode>General</c:formatCode>
                <c:ptCount val="51"/>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numCache>
            </c:numRef>
          </c:xVal>
          <c:yVal>
            <c:numRef>
              <c:f>BGCalc3!$V$4:$V$54</c:f>
              <c:numCache>
                <c:formatCode>General</c:formatCode>
                <c:ptCount val="51"/>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numCache>
            </c:numRef>
          </c:yVal>
          <c:smooth val="1"/>
          <c:extLst>
            <c:ext xmlns:c16="http://schemas.microsoft.com/office/drawing/2014/chart" uri="{C3380CC4-5D6E-409C-BE32-E72D297353CC}">
              <c16:uniqueId val="{00000009-1F76-491F-A31A-1907798165C2}"/>
            </c:ext>
          </c:extLst>
        </c:ser>
        <c:ser>
          <c:idx val="9"/>
          <c:order val="9"/>
          <c:tx>
            <c:strRef>
              <c:f>'Bulk Graph'!$A$15</c:f>
              <c:strCache>
                <c:ptCount val="1"/>
                <c:pt idx="0">
                  <c:v>(none)</c:v>
                </c:pt>
              </c:strCache>
            </c:strRef>
          </c:tx>
          <c:spPr>
            <a:ln w="19050" cap="rnd">
              <a:solidFill>
                <a:schemeClr val="accent2">
                  <a:lumMod val="60000"/>
                  <a:lumOff val="40000"/>
                </a:schemeClr>
              </a:solidFill>
              <a:round/>
            </a:ln>
            <a:effectLst/>
          </c:spPr>
          <c:marker>
            <c:symbol val="none"/>
          </c:marker>
          <c:xVal>
            <c:numRef>
              <c:f>BGCalc3!$W$4:$W$54</c:f>
              <c:numCache>
                <c:formatCode>General</c:formatCode>
                <c:ptCount val="51"/>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numCache>
            </c:numRef>
          </c:xVal>
          <c:yVal>
            <c:numRef>
              <c:f>BGCalc3!$X$4:$X$54</c:f>
              <c:numCache>
                <c:formatCode>General</c:formatCode>
                <c:ptCount val="51"/>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numCache>
            </c:numRef>
          </c:yVal>
          <c:smooth val="1"/>
          <c:extLst>
            <c:ext xmlns:c16="http://schemas.microsoft.com/office/drawing/2014/chart" uri="{C3380CC4-5D6E-409C-BE32-E72D297353CC}">
              <c16:uniqueId val="{0000000A-1F76-491F-A31A-1907798165C2}"/>
            </c:ext>
          </c:extLst>
        </c:ser>
        <c:ser>
          <c:idx val="10"/>
          <c:order val="10"/>
          <c:tx>
            <c:strRef>
              <c:f>'Bulk Graph'!$A$16</c:f>
              <c:strCache>
                <c:ptCount val="1"/>
                <c:pt idx="0">
                  <c:v>(none)</c:v>
                </c:pt>
              </c:strCache>
            </c:strRef>
          </c:tx>
          <c:spPr>
            <a:ln w="19050" cap="rnd">
              <a:solidFill>
                <a:schemeClr val="accent4">
                  <a:lumMod val="60000"/>
                  <a:lumOff val="40000"/>
                </a:schemeClr>
              </a:solidFill>
              <a:round/>
            </a:ln>
            <a:effectLst/>
          </c:spPr>
          <c:marker>
            <c:symbol val="none"/>
          </c:marker>
          <c:xVal>
            <c:numRef>
              <c:f>BGCalc3!$Y$4:$Y$54</c:f>
              <c:numCache>
                <c:formatCode>General</c:formatCode>
                <c:ptCount val="51"/>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numCache>
            </c:numRef>
          </c:xVal>
          <c:yVal>
            <c:numRef>
              <c:f>BGCalc3!$Z$4:$Z$54</c:f>
              <c:numCache>
                <c:formatCode>General</c:formatCode>
                <c:ptCount val="51"/>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numCache>
            </c:numRef>
          </c:yVal>
          <c:smooth val="1"/>
          <c:extLst>
            <c:ext xmlns:c16="http://schemas.microsoft.com/office/drawing/2014/chart" uri="{C3380CC4-5D6E-409C-BE32-E72D297353CC}">
              <c16:uniqueId val="{0000000B-1F76-491F-A31A-1907798165C2}"/>
            </c:ext>
          </c:extLst>
        </c:ser>
        <c:ser>
          <c:idx val="11"/>
          <c:order val="11"/>
          <c:tx>
            <c:strRef>
              <c:f>'Bulk Graph'!$A$17</c:f>
              <c:strCache>
                <c:ptCount val="1"/>
                <c:pt idx="0">
                  <c:v>(none)</c:v>
                </c:pt>
              </c:strCache>
            </c:strRef>
          </c:tx>
          <c:spPr>
            <a:ln w="19050" cap="rnd">
              <a:solidFill>
                <a:schemeClr val="accent6">
                  <a:lumMod val="60000"/>
                  <a:lumOff val="40000"/>
                </a:schemeClr>
              </a:solidFill>
              <a:round/>
            </a:ln>
            <a:effectLst/>
          </c:spPr>
          <c:marker>
            <c:symbol val="none"/>
          </c:marker>
          <c:xVal>
            <c:numRef>
              <c:f>BGCalc3!$AA$4:$AA$54</c:f>
              <c:numCache>
                <c:formatCode>General</c:formatCode>
                <c:ptCount val="51"/>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numCache>
            </c:numRef>
          </c:xVal>
          <c:yVal>
            <c:numRef>
              <c:f>BGCalc3!$AB$4:$AB$54</c:f>
              <c:numCache>
                <c:formatCode>General</c:formatCode>
                <c:ptCount val="51"/>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numCache>
            </c:numRef>
          </c:yVal>
          <c:smooth val="1"/>
          <c:extLst>
            <c:ext xmlns:c16="http://schemas.microsoft.com/office/drawing/2014/chart" uri="{C3380CC4-5D6E-409C-BE32-E72D297353CC}">
              <c16:uniqueId val="{0000000C-1F76-491F-A31A-1907798165C2}"/>
            </c:ext>
          </c:extLst>
        </c:ser>
        <c:dLbls>
          <c:showLegendKey val="0"/>
          <c:showVal val="0"/>
          <c:showCatName val="0"/>
          <c:showSerName val="0"/>
          <c:showPercent val="0"/>
          <c:showBubbleSize val="0"/>
        </c:dLbls>
        <c:axId val="1128111728"/>
        <c:axId val="1128112688"/>
      </c:scatterChart>
      <c:valAx>
        <c:axId val="1128111728"/>
        <c:scaling>
          <c:orientation val="minMax"/>
        </c:scaling>
        <c:delete val="0"/>
        <c:axPos val="b"/>
        <c:majorGridlines>
          <c:spPr>
            <a:ln w="9525" cap="flat" cmpd="sng" algn="ctr">
              <a:solidFill>
                <a:schemeClr val="bg2"/>
              </a:solidFill>
              <a:round/>
            </a:ln>
            <a:effectLst/>
          </c:spPr>
        </c:majorGridlines>
        <c:numFmt formatCode="General"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US"/>
          </a:p>
        </c:txPr>
        <c:crossAx val="1128112688"/>
        <c:crosses val="autoZero"/>
        <c:crossBetween val="midCat"/>
      </c:valAx>
      <c:valAx>
        <c:axId val="1128112688"/>
        <c:scaling>
          <c:orientation val="minMax"/>
        </c:scaling>
        <c:delete val="0"/>
        <c:axPos val="l"/>
        <c:majorGridlines>
          <c:spPr>
            <a:ln w="9525" cap="flat" cmpd="sng" algn="ctr">
              <a:solidFill>
                <a:schemeClr val="bg2"/>
              </a:solidFill>
              <a:round/>
            </a:ln>
            <a:effectLst/>
          </c:spPr>
        </c:majorGridlines>
        <c:numFmt formatCode="General" sourceLinked="1"/>
        <c:majorTickMark val="none"/>
        <c:minorTickMark val="none"/>
        <c:tickLblPos val="nextTo"/>
        <c:spPr>
          <a:noFill/>
          <a:ln w="9525" cap="flat" cmpd="sng" algn="ctr">
            <a:solidFill>
              <a:schemeClr val="tx2"/>
            </a:solidFill>
            <a:round/>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US"/>
          </a:p>
        </c:txPr>
        <c:crossAx val="1128111728"/>
        <c:crosses val="autoZero"/>
        <c:crossBetween val="midCat"/>
        <c:majorUnit val="10"/>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chemeClr val="tx2"/>
          </a:solidFill>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169334</xdr:colOff>
      <xdr:row>37</xdr:row>
      <xdr:rowOff>135467</xdr:rowOff>
    </xdr:from>
    <xdr:to>
      <xdr:col>11</xdr:col>
      <xdr:colOff>8466</xdr:colOff>
      <xdr:row>40</xdr:row>
      <xdr:rowOff>0</xdr:rowOff>
    </xdr:to>
    <xdr:sp macro="" textlink="">
      <xdr:nvSpPr>
        <xdr:cNvPr id="4" name="Rectangle 3">
          <a:extLst>
            <a:ext uri="{FF2B5EF4-FFF2-40B4-BE49-F238E27FC236}">
              <a16:creationId xmlns:a16="http://schemas.microsoft.com/office/drawing/2014/main" id="{00000000-0008-0000-0100-000004000000}"/>
            </a:ext>
          </a:extLst>
        </xdr:cNvPr>
        <xdr:cNvSpPr/>
      </xdr:nvSpPr>
      <xdr:spPr bwMode="auto">
        <a:xfrm>
          <a:off x="2091267" y="6883400"/>
          <a:ext cx="9330266" cy="787400"/>
        </a:xfrm>
        <a:prstGeom prst="rect">
          <a:avLst/>
        </a:prstGeom>
        <a:gradFill flip="none" rotWithShape="1">
          <a:gsLst>
            <a:gs pos="0">
              <a:schemeClr val="accent5"/>
            </a:gs>
            <a:gs pos="100000">
              <a:schemeClr val="accent1"/>
            </a:gs>
          </a:gsLst>
          <a:lin ang="0" scaled="1"/>
          <a:tileRect/>
        </a:gra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lang="en-US" sz="1100"/>
        </a:p>
      </xdr:txBody>
    </xdr:sp>
    <xdr:clientData/>
  </xdr:twoCellAnchor>
  <xdr:twoCellAnchor>
    <xdr:from>
      <xdr:col>2</xdr:col>
      <xdr:colOff>256309</xdr:colOff>
      <xdr:row>8</xdr:row>
      <xdr:rowOff>0</xdr:rowOff>
    </xdr:from>
    <xdr:to>
      <xdr:col>7</xdr:col>
      <xdr:colOff>247650</xdr:colOff>
      <xdr:row>37</xdr:row>
      <xdr:rowOff>114300</xdr:rowOff>
    </xdr:to>
    <xdr:graphicFrame macro="">
      <xdr:nvGraphicFramePr>
        <xdr:cNvPr id="2" name="Chart 1">
          <a:extLst>
            <a:ext uri="{FF2B5EF4-FFF2-40B4-BE49-F238E27FC236}">
              <a16:creationId xmlns:a16="http://schemas.microsoft.com/office/drawing/2014/main" id="{00000000-0008-0000-0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98425</xdr:colOff>
      <xdr:row>1</xdr:row>
      <xdr:rowOff>34925</xdr:rowOff>
    </xdr:from>
    <xdr:to>
      <xdr:col>10</xdr:col>
      <xdr:colOff>209550</xdr:colOff>
      <xdr:row>1</xdr:row>
      <xdr:rowOff>34925</xdr:rowOff>
    </xdr:to>
    <xdr:cxnSp macro="">
      <xdr:nvCxnSpPr>
        <xdr:cNvPr id="10" name="Straight Connector 9">
          <a:extLst>
            <a:ext uri="{FF2B5EF4-FFF2-40B4-BE49-F238E27FC236}">
              <a16:creationId xmlns:a16="http://schemas.microsoft.com/office/drawing/2014/main" id="{00000000-0008-0000-0100-00000A000000}"/>
            </a:ext>
          </a:extLst>
        </xdr:cNvPr>
        <xdr:cNvCxnSpPr/>
      </xdr:nvCxnSpPr>
      <xdr:spPr bwMode="auto">
        <a:xfrm>
          <a:off x="2155825" y="501650"/>
          <a:ext cx="10160000" cy="0"/>
        </a:xfrm>
        <a:prstGeom prst="line">
          <a:avLst/>
        </a:prstGeom>
        <a:solidFill>
          <a:srgbClr val="FFFFFF"/>
        </a:solidFill>
        <a:ln w="19050" cap="flat" cmpd="sng" algn="ctr">
          <a:solidFill>
            <a:schemeClr val="accent1"/>
          </a:solidFill>
          <a:prstDash val="solid"/>
          <a:round/>
          <a:headEnd type="none" w="med" len="med"/>
          <a:tailEnd type="none" w="med" len="med"/>
        </a:ln>
        <a:effectLst/>
      </xdr:spPr>
    </xdr:cxnSp>
    <xdr:clientData/>
  </xdr:twoCellAnchor>
  <xdr:twoCellAnchor>
    <xdr:from>
      <xdr:col>2</xdr:col>
      <xdr:colOff>38101</xdr:colOff>
      <xdr:row>37</xdr:row>
      <xdr:rowOff>135467</xdr:rowOff>
    </xdr:from>
    <xdr:to>
      <xdr:col>6</xdr:col>
      <xdr:colOff>550335</xdr:colOff>
      <xdr:row>40</xdr:row>
      <xdr:rowOff>25400</xdr:rowOff>
    </xdr:to>
    <xdr:sp macro="" textlink="">
      <xdr:nvSpPr>
        <xdr:cNvPr id="11" name="TextBox 10">
          <a:extLst>
            <a:ext uri="{FF2B5EF4-FFF2-40B4-BE49-F238E27FC236}">
              <a16:creationId xmlns:a16="http://schemas.microsoft.com/office/drawing/2014/main" id="{00000000-0008-0000-0100-00000B000000}"/>
            </a:ext>
          </a:extLst>
        </xdr:cNvPr>
        <xdr:cNvSpPr txBox="1"/>
      </xdr:nvSpPr>
      <xdr:spPr>
        <a:xfrm>
          <a:off x="2154768" y="6883400"/>
          <a:ext cx="5981700" cy="812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r>
            <a:rPr lang="en-US" sz="800">
              <a:solidFill>
                <a:schemeClr val="bg1"/>
              </a:solidFill>
            </a:rPr>
            <a:t>Copyright © 2009-2026 Cree LED. All rights reserved. The information in this document is subject to change without notice. Cree</a:t>
          </a:r>
          <a:r>
            <a:rPr lang="en-US" sz="800" baseline="30000">
              <a:solidFill>
                <a:schemeClr val="bg1"/>
              </a:solidFill>
            </a:rPr>
            <a:t>®</a:t>
          </a:r>
          <a:r>
            <a:rPr lang="en-US" sz="800">
              <a:solidFill>
                <a:schemeClr val="bg1"/>
              </a:solidFill>
            </a:rPr>
            <a:t>, XLamp</a:t>
          </a:r>
          <a:r>
            <a:rPr lang="en-US" sz="800" baseline="30000">
              <a:solidFill>
                <a:schemeClr val="bg1"/>
              </a:solidFill>
            </a:rPr>
            <a:t>®</a:t>
          </a:r>
          <a:r>
            <a:rPr lang="en-US" sz="800">
              <a:solidFill>
                <a:schemeClr val="bg1"/>
              </a:solidFill>
            </a:rPr>
            <a:t>,</a:t>
          </a:r>
          <a:r>
            <a:rPr lang="en-US" sz="800" baseline="0">
              <a:solidFill>
                <a:schemeClr val="bg1"/>
              </a:solidFill>
            </a:rPr>
            <a:t> J Series</a:t>
          </a:r>
          <a:r>
            <a:rPr lang="en-US" sz="800" baseline="30000">
              <a:solidFill>
                <a:schemeClr val="bg1"/>
              </a:solidFill>
            </a:rPr>
            <a:t>®</a:t>
          </a:r>
          <a:r>
            <a:rPr lang="en-US" sz="800" baseline="0">
              <a:solidFill>
                <a:schemeClr val="bg1"/>
              </a:solidFill>
            </a:rPr>
            <a:t>, </a:t>
          </a:r>
          <a:r>
            <a:rPr lang="en-US" sz="800">
              <a:solidFill>
                <a:schemeClr val="bg1"/>
              </a:solidFill>
            </a:rPr>
            <a:t>the Cree logo and the Cree LED logo are registered trademarks of Cree LED. This document is provided for informational purposes only and is not a warranty or a specification. For product specifications, please see the data sheets available at www.cree-led.com. </a:t>
          </a:r>
        </a:p>
      </xdr:txBody>
    </xdr:sp>
    <xdr:clientData/>
  </xdr:twoCellAnchor>
  <xdr:twoCellAnchor>
    <xdr:from>
      <xdr:col>7</xdr:col>
      <xdr:colOff>285750</xdr:colOff>
      <xdr:row>8</xdr:row>
      <xdr:rowOff>166254</xdr:rowOff>
    </xdr:from>
    <xdr:to>
      <xdr:col>10</xdr:col>
      <xdr:colOff>0</xdr:colOff>
      <xdr:row>33</xdr:row>
      <xdr:rowOff>95249</xdr:rowOff>
    </xdr:to>
    <xdr:sp macro="" textlink="">
      <xdr:nvSpPr>
        <xdr:cNvPr id="15" name="TextBox 14">
          <a:extLst>
            <a:ext uri="{FF2B5EF4-FFF2-40B4-BE49-F238E27FC236}">
              <a16:creationId xmlns:a16="http://schemas.microsoft.com/office/drawing/2014/main" id="{00000000-0008-0000-0100-00000F000000}"/>
            </a:ext>
          </a:extLst>
        </xdr:cNvPr>
        <xdr:cNvSpPr txBox="1"/>
      </xdr:nvSpPr>
      <xdr:spPr>
        <a:xfrm>
          <a:off x="8858250" y="1890279"/>
          <a:ext cx="1895475" cy="407237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en-US" sz="1100"/>
        </a:p>
      </xdr:txBody>
    </xdr:sp>
    <xdr:clientData/>
  </xdr:twoCellAnchor>
  <xdr:twoCellAnchor>
    <xdr:from>
      <xdr:col>5</xdr:col>
      <xdr:colOff>152400</xdr:colOff>
      <xdr:row>0</xdr:row>
      <xdr:rowOff>66675</xdr:rowOff>
    </xdr:from>
    <xdr:to>
      <xdr:col>9</xdr:col>
      <xdr:colOff>723901</xdr:colOff>
      <xdr:row>1</xdr:row>
      <xdr:rowOff>76199</xdr:rowOff>
    </xdr:to>
    <xdr:sp macro="" textlink="">
      <xdr:nvSpPr>
        <xdr:cNvPr id="8" name="TextBox 7">
          <a:extLst>
            <a:ext uri="{FF2B5EF4-FFF2-40B4-BE49-F238E27FC236}">
              <a16:creationId xmlns:a16="http://schemas.microsoft.com/office/drawing/2014/main" id="{00000000-0008-0000-0100-000008000000}"/>
            </a:ext>
          </a:extLst>
        </xdr:cNvPr>
        <xdr:cNvSpPr txBox="1"/>
      </xdr:nvSpPr>
      <xdr:spPr>
        <a:xfrm>
          <a:off x="5591175" y="66675"/>
          <a:ext cx="5267326" cy="4762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900">
              <a:solidFill>
                <a:schemeClr val="dk1"/>
              </a:solidFill>
              <a:latin typeface="+mn-lt"/>
              <a:ea typeface="+mn-ea"/>
              <a:cs typeface="+mn-cs"/>
            </a:rPr>
            <a:t>This document is provided for informational purposes only and is not a warranty or a specification.  Cree LED recommends validating</a:t>
          </a:r>
          <a:r>
            <a:rPr lang="en-US" sz="900" baseline="0">
              <a:solidFill>
                <a:schemeClr val="dk1"/>
              </a:solidFill>
              <a:latin typeface="+mn-lt"/>
              <a:ea typeface="+mn-ea"/>
              <a:cs typeface="+mn-cs"/>
            </a:rPr>
            <a:t> the system results with real world prototyping.</a:t>
          </a:r>
          <a:endParaRPr lang="en-US" sz="900"/>
        </a:p>
      </xdr:txBody>
    </xdr:sp>
    <xdr:clientData/>
  </xdr:twoCellAnchor>
  <xdr:twoCellAnchor editAs="oneCell">
    <xdr:from>
      <xdr:col>6</xdr:col>
      <xdr:colOff>1041400</xdr:colOff>
      <xdr:row>38</xdr:row>
      <xdr:rowOff>21375</xdr:rowOff>
    </xdr:from>
    <xdr:to>
      <xdr:col>10</xdr:col>
      <xdr:colOff>194743</xdr:colOff>
      <xdr:row>39</xdr:row>
      <xdr:rowOff>144613</xdr:rowOff>
    </xdr:to>
    <xdr:pic>
      <xdr:nvPicPr>
        <xdr:cNvPr id="6" name="Picture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627533" y="6938642"/>
          <a:ext cx="2633143" cy="70743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238125</xdr:colOff>
      <xdr:row>1</xdr:row>
      <xdr:rowOff>0</xdr:rowOff>
    </xdr:from>
    <xdr:to>
      <xdr:col>16</xdr:col>
      <xdr:colOff>361950</xdr:colOff>
      <xdr:row>1</xdr:row>
      <xdr:rowOff>0</xdr:rowOff>
    </xdr:to>
    <xdr:cxnSp macro="">
      <xdr:nvCxnSpPr>
        <xdr:cNvPr id="6" name="Straight Connector 5">
          <a:extLst>
            <a:ext uri="{FF2B5EF4-FFF2-40B4-BE49-F238E27FC236}">
              <a16:creationId xmlns:a16="http://schemas.microsoft.com/office/drawing/2014/main" id="{00000000-0008-0000-0200-000006000000}"/>
            </a:ext>
          </a:extLst>
        </xdr:cNvPr>
        <xdr:cNvCxnSpPr/>
      </xdr:nvCxnSpPr>
      <xdr:spPr bwMode="auto">
        <a:xfrm>
          <a:off x="238125" y="923925"/>
          <a:ext cx="10687050" cy="0"/>
        </a:xfrm>
        <a:prstGeom prst="line">
          <a:avLst/>
        </a:prstGeom>
        <a:solidFill>
          <a:srgbClr val="FFFFFF"/>
        </a:solidFill>
        <a:ln w="19050" cap="flat" cmpd="sng" algn="ctr">
          <a:solidFill>
            <a:schemeClr val="accent1"/>
          </a:solidFill>
          <a:prstDash val="solid"/>
          <a:round/>
          <a:headEnd type="none" w="med" len="med"/>
          <a:tailEnd type="none" w="med" len="med"/>
        </a:ln>
        <a:effectLst/>
      </xdr:spPr>
    </xdr:cxnSp>
    <xdr:clientData/>
  </xdr:twoCellAnchor>
  <xdr:twoCellAnchor>
    <xdr:from>
      <xdr:col>7</xdr:col>
      <xdr:colOff>123825</xdr:colOff>
      <xdr:row>0</xdr:row>
      <xdr:rowOff>28575</xdr:rowOff>
    </xdr:from>
    <xdr:to>
      <xdr:col>15</xdr:col>
      <xdr:colOff>542925</xdr:colOff>
      <xdr:row>1</xdr:row>
      <xdr:rowOff>19050</xdr:rowOff>
    </xdr:to>
    <xdr:sp macro="" textlink="">
      <xdr:nvSpPr>
        <xdr:cNvPr id="7" name="TextBox 6">
          <a:extLst>
            <a:ext uri="{FF2B5EF4-FFF2-40B4-BE49-F238E27FC236}">
              <a16:creationId xmlns:a16="http://schemas.microsoft.com/office/drawing/2014/main" id="{00000000-0008-0000-0200-000007000000}"/>
            </a:ext>
          </a:extLst>
        </xdr:cNvPr>
        <xdr:cNvSpPr txBox="1"/>
      </xdr:nvSpPr>
      <xdr:spPr>
        <a:xfrm>
          <a:off x="3629025" y="28575"/>
          <a:ext cx="5133975" cy="3905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900">
              <a:solidFill>
                <a:schemeClr val="dk1"/>
              </a:solidFill>
              <a:latin typeface="+mn-lt"/>
              <a:ea typeface="+mn-ea"/>
              <a:cs typeface="+mn-cs"/>
            </a:rPr>
            <a:t>This document is provided for informational purposes only and is not a warranty or a specification.  Cree LED recommends validating</a:t>
          </a:r>
          <a:r>
            <a:rPr lang="en-US" sz="900" baseline="0">
              <a:solidFill>
                <a:schemeClr val="dk1"/>
              </a:solidFill>
              <a:latin typeface="+mn-lt"/>
              <a:ea typeface="+mn-ea"/>
              <a:cs typeface="+mn-cs"/>
            </a:rPr>
            <a:t> the system results with real world prototyping.</a:t>
          </a:r>
          <a:endParaRPr lang="en-US" sz="900"/>
        </a:p>
      </xdr:txBody>
    </xdr:sp>
    <xdr:clientData/>
  </xdr:twoCellAnchor>
  <xdr:twoCellAnchor>
    <xdr:from>
      <xdr:col>0</xdr:col>
      <xdr:colOff>0</xdr:colOff>
      <xdr:row>36</xdr:row>
      <xdr:rowOff>38100</xdr:rowOff>
    </xdr:from>
    <xdr:to>
      <xdr:col>17</xdr:col>
      <xdr:colOff>15240</xdr:colOff>
      <xdr:row>38</xdr:row>
      <xdr:rowOff>2540</xdr:rowOff>
    </xdr:to>
    <xdr:sp macro="" textlink="">
      <xdr:nvSpPr>
        <xdr:cNvPr id="8" name="Rectangle 7">
          <a:extLst>
            <a:ext uri="{FF2B5EF4-FFF2-40B4-BE49-F238E27FC236}">
              <a16:creationId xmlns:a16="http://schemas.microsoft.com/office/drawing/2014/main" id="{00000000-0008-0000-0200-000008000000}"/>
            </a:ext>
          </a:extLst>
        </xdr:cNvPr>
        <xdr:cNvSpPr/>
      </xdr:nvSpPr>
      <xdr:spPr bwMode="auto">
        <a:xfrm>
          <a:off x="0" y="6461760"/>
          <a:ext cx="9189720" cy="787400"/>
        </a:xfrm>
        <a:prstGeom prst="rect">
          <a:avLst/>
        </a:prstGeom>
        <a:gradFill flip="none" rotWithShape="1">
          <a:gsLst>
            <a:gs pos="0">
              <a:schemeClr val="accent5"/>
            </a:gs>
            <a:gs pos="100000">
              <a:schemeClr val="accent1"/>
            </a:gs>
          </a:gsLst>
          <a:lin ang="0" scaled="1"/>
          <a:tileRect/>
        </a:gra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lang="en-US" sz="1100"/>
        </a:p>
      </xdr:txBody>
    </xdr:sp>
    <xdr:clientData/>
  </xdr:twoCellAnchor>
  <xdr:twoCellAnchor editAs="oneCell">
    <xdr:from>
      <xdr:col>11</xdr:col>
      <xdr:colOff>173566</xdr:colOff>
      <xdr:row>36</xdr:row>
      <xdr:rowOff>78102</xdr:rowOff>
    </xdr:from>
    <xdr:to>
      <xdr:col>15</xdr:col>
      <xdr:colOff>635009</xdr:colOff>
      <xdr:row>37</xdr:row>
      <xdr:rowOff>130220</xdr:rowOff>
    </xdr:to>
    <xdr:pic>
      <xdr:nvPicPr>
        <xdr:cNvPr id="11" name="Picture 10">
          <a:extLst>
            <a:ext uri="{FF2B5EF4-FFF2-40B4-BE49-F238E27FC236}">
              <a16:creationId xmlns:a16="http://schemas.microsoft.com/office/drawing/2014/main" id="{00000000-0008-0000-0200-00000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14346" y="6501762"/>
          <a:ext cx="2633143" cy="707438"/>
        </a:xfrm>
        <a:prstGeom prst="rect">
          <a:avLst/>
        </a:prstGeom>
      </xdr:spPr>
    </xdr:pic>
    <xdr:clientData/>
  </xdr:twoCellAnchor>
  <xdr:twoCellAnchor>
    <xdr:from>
      <xdr:col>0</xdr:col>
      <xdr:colOff>0</xdr:colOff>
      <xdr:row>36</xdr:row>
      <xdr:rowOff>60960</xdr:rowOff>
    </xdr:from>
    <xdr:to>
      <xdr:col>10</xdr:col>
      <xdr:colOff>403860</xdr:colOff>
      <xdr:row>38</xdr:row>
      <xdr:rowOff>5080</xdr:rowOff>
    </xdr:to>
    <xdr:sp macro="" textlink="">
      <xdr:nvSpPr>
        <xdr:cNvPr id="9" name="TextBox 8">
          <a:extLst>
            <a:ext uri="{FF2B5EF4-FFF2-40B4-BE49-F238E27FC236}">
              <a16:creationId xmlns:a16="http://schemas.microsoft.com/office/drawing/2014/main" id="{00000000-0008-0000-0200-000009000000}"/>
            </a:ext>
          </a:extLst>
        </xdr:cNvPr>
        <xdr:cNvSpPr txBox="1"/>
      </xdr:nvSpPr>
      <xdr:spPr>
        <a:xfrm>
          <a:off x="0" y="6484620"/>
          <a:ext cx="5981700" cy="7670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r>
            <a:rPr lang="en-US" sz="800">
              <a:solidFill>
                <a:schemeClr val="bg1"/>
              </a:solidFill>
            </a:rPr>
            <a:t>Copyright © 2009-2026 Cree LED. All rights reserved. The information in this document is subject to change without notice. Cree®, XLamp®, J Series®, the Cree logo and the Cree LED logo are registered trademarks of Cree LED. This document is provided for informational purposes only and is not a warranty or a specification. For product specifications, please see the data sheets available at www.cree-led.com. </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5715</xdr:colOff>
      <xdr:row>3</xdr:row>
      <xdr:rowOff>161925</xdr:rowOff>
    </xdr:from>
    <xdr:to>
      <xdr:col>20</xdr:col>
      <xdr:colOff>85725</xdr:colOff>
      <xdr:row>25</xdr:row>
      <xdr:rowOff>123825</xdr:rowOff>
    </xdr:to>
    <xdr:sp macro="" textlink="">
      <xdr:nvSpPr>
        <xdr:cNvPr id="2" name="TextBox 1">
          <a:extLst>
            <a:ext uri="{FF2B5EF4-FFF2-40B4-BE49-F238E27FC236}">
              <a16:creationId xmlns:a16="http://schemas.microsoft.com/office/drawing/2014/main" id="{00000000-0008-0000-0600-000002000000}"/>
            </a:ext>
          </a:extLst>
        </xdr:cNvPr>
        <xdr:cNvSpPr txBox="1"/>
      </xdr:nvSpPr>
      <xdr:spPr>
        <a:xfrm>
          <a:off x="4949190" y="657225"/>
          <a:ext cx="6061710" cy="36576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solidFill>
                <a:srgbClr val="FF0000"/>
              </a:solidFill>
            </a:rPr>
            <a:t>Warning!</a:t>
          </a:r>
        </a:p>
        <a:p>
          <a:endParaRPr lang="en-US" sz="1100" b="1"/>
        </a:p>
        <a:p>
          <a:r>
            <a:rPr lang="en-US" sz="1100"/>
            <a:t>The flux</a:t>
          </a:r>
          <a:r>
            <a:rPr lang="en-US" sz="1100" baseline="0"/>
            <a:t> conversion factors provided here are estimates based on the best data available at the time. Conversions from one flux type (e.g., luminous flux in lumens) to another type (e.g., PPF in umol/s) will introduce inaccuracy since the conversion factors are highly sensitive to the exact SPD of the LED. </a:t>
          </a:r>
        </a:p>
        <a:p>
          <a:endParaRPr lang="en-US" sz="1100" baseline="0"/>
        </a:p>
        <a:p>
          <a:r>
            <a:rPr lang="en-US" sz="1100" baseline="0"/>
            <a:t>Due to production variability, there is no way to have a single SPD represent the performance of all LEDs, even within a single bin. SPDs will also change slightly over operating conditions. There is no way to derive a single conversion factor that is precise.</a:t>
          </a:r>
        </a:p>
        <a:p>
          <a:endParaRPr lang="en-US" sz="1100" baseline="0"/>
        </a:p>
        <a:p>
          <a:r>
            <a:rPr lang="en-US" sz="1100" baseline="0"/>
            <a:t>Please proceed with caution in using flux conversion factors and understand that converted flux values will be less accurate than flux values of the type used in production.</a:t>
          </a:r>
        </a:p>
        <a:p>
          <a:endParaRPr lang="en-US" sz="1100" baseline="0"/>
        </a:p>
        <a:p>
          <a:endParaRPr lang="en-US" sz="1100" baseline="0"/>
        </a:p>
        <a:p>
          <a:r>
            <a:rPr lang="en-US" sz="1100" i="1" baseline="0"/>
            <a:t>Move this box or delete it to access the flux conversion controls below.</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466725</xdr:colOff>
      <xdr:row>1</xdr:row>
      <xdr:rowOff>28575</xdr:rowOff>
    </xdr:from>
    <xdr:to>
      <xdr:col>25</xdr:col>
      <xdr:colOff>600074</xdr:colOff>
      <xdr:row>2</xdr:row>
      <xdr:rowOff>19050</xdr:rowOff>
    </xdr:to>
    <xdr:sp macro="" textlink="">
      <xdr:nvSpPr>
        <xdr:cNvPr id="2" name="TextBox 1">
          <a:extLst>
            <a:ext uri="{FF2B5EF4-FFF2-40B4-BE49-F238E27FC236}">
              <a16:creationId xmlns:a16="http://schemas.microsoft.com/office/drawing/2014/main" id="{E34C2E97-E173-4703-B076-07EC0DEB32F0}"/>
            </a:ext>
          </a:extLst>
        </xdr:cNvPr>
        <xdr:cNvSpPr txBox="1"/>
      </xdr:nvSpPr>
      <xdr:spPr>
        <a:xfrm>
          <a:off x="4514850" y="190500"/>
          <a:ext cx="10839449" cy="3905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r>
            <a:rPr lang="en-US" sz="1050">
              <a:solidFill>
                <a:schemeClr val="dk1"/>
              </a:solidFill>
              <a:latin typeface="+mn-lt"/>
              <a:ea typeface="+mn-ea"/>
              <a:cs typeface="+mn-cs"/>
            </a:rPr>
            <a:t>This document is provided for informational purposes only and is not a warranty or a specification.  Cree LED recommends validating</a:t>
          </a:r>
          <a:r>
            <a:rPr lang="en-US" sz="1050" baseline="0">
              <a:solidFill>
                <a:schemeClr val="dk1"/>
              </a:solidFill>
              <a:latin typeface="+mn-lt"/>
              <a:ea typeface="+mn-ea"/>
              <a:cs typeface="+mn-cs"/>
            </a:rPr>
            <a:t> the system results with real world prototyping.</a:t>
          </a:r>
          <a:endParaRPr lang="en-US" sz="1050"/>
        </a:p>
      </xdr:txBody>
    </xdr:sp>
    <xdr:clientData/>
  </xdr:twoCellAnchor>
  <xdr:twoCellAnchor>
    <xdr:from>
      <xdr:col>0</xdr:col>
      <xdr:colOff>9525</xdr:colOff>
      <xdr:row>36</xdr:row>
      <xdr:rowOff>19050</xdr:rowOff>
    </xdr:from>
    <xdr:to>
      <xdr:col>26</xdr:col>
      <xdr:colOff>0</xdr:colOff>
      <xdr:row>40</xdr:row>
      <xdr:rowOff>154940</xdr:rowOff>
    </xdr:to>
    <xdr:sp macro="" textlink="">
      <xdr:nvSpPr>
        <xdr:cNvPr id="3" name="Rectangle 2">
          <a:extLst>
            <a:ext uri="{FF2B5EF4-FFF2-40B4-BE49-F238E27FC236}">
              <a16:creationId xmlns:a16="http://schemas.microsoft.com/office/drawing/2014/main" id="{879E32A1-BBA5-415C-B1D2-3B4412BC8D8C}"/>
            </a:ext>
          </a:extLst>
        </xdr:cNvPr>
        <xdr:cNvSpPr/>
      </xdr:nvSpPr>
      <xdr:spPr bwMode="auto">
        <a:xfrm>
          <a:off x="9525" y="6572250"/>
          <a:ext cx="15363825" cy="783590"/>
        </a:xfrm>
        <a:prstGeom prst="rect">
          <a:avLst/>
        </a:prstGeom>
        <a:gradFill flip="none" rotWithShape="1">
          <a:gsLst>
            <a:gs pos="0">
              <a:schemeClr val="accent5"/>
            </a:gs>
            <a:gs pos="100000">
              <a:schemeClr val="accent1"/>
            </a:gs>
          </a:gsLst>
          <a:lin ang="0" scaled="1"/>
          <a:tileRect/>
        </a:gra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lang="en-US" sz="1100"/>
        </a:p>
      </xdr:txBody>
    </xdr:sp>
    <xdr:clientData/>
  </xdr:twoCellAnchor>
  <xdr:twoCellAnchor editAs="oneCell">
    <xdr:from>
      <xdr:col>21</xdr:col>
      <xdr:colOff>287866</xdr:colOff>
      <xdr:row>36</xdr:row>
      <xdr:rowOff>78102</xdr:rowOff>
    </xdr:from>
    <xdr:to>
      <xdr:col>25</xdr:col>
      <xdr:colOff>396884</xdr:colOff>
      <xdr:row>40</xdr:row>
      <xdr:rowOff>139745</xdr:rowOff>
    </xdr:to>
    <xdr:pic>
      <xdr:nvPicPr>
        <xdr:cNvPr id="4" name="Picture 3">
          <a:extLst>
            <a:ext uri="{FF2B5EF4-FFF2-40B4-BE49-F238E27FC236}">
              <a16:creationId xmlns:a16="http://schemas.microsoft.com/office/drawing/2014/main" id="{FA76F952-5DD6-4A20-9EE9-71F5C506604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565591" y="6631302"/>
          <a:ext cx="2585518" cy="709343"/>
        </a:xfrm>
        <a:prstGeom prst="rect">
          <a:avLst/>
        </a:prstGeom>
      </xdr:spPr>
    </xdr:pic>
    <xdr:clientData/>
  </xdr:twoCellAnchor>
  <xdr:twoCellAnchor>
    <xdr:from>
      <xdr:col>0</xdr:col>
      <xdr:colOff>9524</xdr:colOff>
      <xdr:row>36</xdr:row>
      <xdr:rowOff>41910</xdr:rowOff>
    </xdr:from>
    <xdr:to>
      <xdr:col>9</xdr:col>
      <xdr:colOff>200025</xdr:colOff>
      <xdr:row>40</xdr:row>
      <xdr:rowOff>157480</xdr:rowOff>
    </xdr:to>
    <xdr:sp macro="" textlink="">
      <xdr:nvSpPr>
        <xdr:cNvPr id="5" name="TextBox 4">
          <a:extLst>
            <a:ext uri="{FF2B5EF4-FFF2-40B4-BE49-F238E27FC236}">
              <a16:creationId xmlns:a16="http://schemas.microsoft.com/office/drawing/2014/main" id="{C0C9D592-6D2B-49D8-8B58-55030CCECB43}"/>
            </a:ext>
          </a:extLst>
        </xdr:cNvPr>
        <xdr:cNvSpPr txBox="1"/>
      </xdr:nvSpPr>
      <xdr:spPr>
        <a:xfrm>
          <a:off x="9524" y="6595110"/>
          <a:ext cx="6477001" cy="7632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r>
            <a:rPr lang="en-US" sz="800">
              <a:solidFill>
                <a:schemeClr val="bg1"/>
              </a:solidFill>
            </a:rPr>
            <a:t>Copyright © 2009-2026 Cree LED. All rights reserved. The information in this document is subject to change without notice. Cree®, XLamp®, J Series®, the Cree logo and the Cree LED logo are registered trademarks of Cree LED. This document is provided for informational purposes only and is not a warranty or a specification. For product specifications, please see the data sheets available at www.cree-led.com. </a:t>
          </a:r>
        </a:p>
      </xdr:txBody>
    </xdr:sp>
    <xdr:clientData/>
  </xdr:twoCellAnchor>
  <xdr:twoCellAnchor>
    <xdr:from>
      <xdr:col>0</xdr:col>
      <xdr:colOff>38100</xdr:colOff>
      <xdr:row>2</xdr:row>
      <xdr:rowOff>19050</xdr:rowOff>
    </xdr:from>
    <xdr:to>
      <xdr:col>25</xdr:col>
      <xdr:colOff>581025</xdr:colOff>
      <xdr:row>2</xdr:row>
      <xdr:rowOff>19050</xdr:rowOff>
    </xdr:to>
    <xdr:cxnSp macro="">
      <xdr:nvCxnSpPr>
        <xdr:cNvPr id="6" name="Straight Connector 5">
          <a:extLst>
            <a:ext uri="{FF2B5EF4-FFF2-40B4-BE49-F238E27FC236}">
              <a16:creationId xmlns:a16="http://schemas.microsoft.com/office/drawing/2014/main" id="{0FCCB509-EA57-4AB6-9D17-26A421EAC42E}"/>
            </a:ext>
          </a:extLst>
        </xdr:cNvPr>
        <xdr:cNvCxnSpPr/>
      </xdr:nvCxnSpPr>
      <xdr:spPr bwMode="auto">
        <a:xfrm>
          <a:off x="38100" y="581025"/>
          <a:ext cx="15297150" cy="0"/>
        </a:xfrm>
        <a:prstGeom prst="line">
          <a:avLst/>
        </a:prstGeom>
        <a:solidFill>
          <a:srgbClr val="FFFFFF"/>
        </a:solidFill>
        <a:ln w="19050" cap="flat" cmpd="sng" algn="ctr">
          <a:solidFill>
            <a:schemeClr val="accent1"/>
          </a:solidFill>
          <a:prstDash val="solid"/>
          <a:round/>
          <a:headEnd type="none" w="med" len="med"/>
          <a:tailEnd type="none" w="med" len="med"/>
        </a:ln>
        <a:effectLst/>
      </xdr:spPr>
    </xdr:cxnSp>
    <xdr:clientData/>
  </xdr:twoCellAnchor>
</xdr:wsDr>
</file>

<file path=xl/drawings/drawing5.xml><?xml version="1.0" encoding="utf-8"?>
<xdr:wsDr xmlns:xdr="http://schemas.openxmlformats.org/drawingml/2006/spreadsheetDrawing" xmlns:a="http://schemas.openxmlformats.org/drawingml/2006/main">
  <xdr:twoCellAnchor>
    <xdr:from>
      <xdr:col>3</xdr:col>
      <xdr:colOff>438150</xdr:colOff>
      <xdr:row>0</xdr:row>
      <xdr:rowOff>114300</xdr:rowOff>
    </xdr:from>
    <xdr:to>
      <xdr:col>17</xdr:col>
      <xdr:colOff>38100</xdr:colOff>
      <xdr:row>2</xdr:row>
      <xdr:rowOff>19050</xdr:rowOff>
    </xdr:to>
    <xdr:sp macro="" textlink="">
      <xdr:nvSpPr>
        <xdr:cNvPr id="2" name="TextBox 1">
          <a:extLst>
            <a:ext uri="{FF2B5EF4-FFF2-40B4-BE49-F238E27FC236}">
              <a16:creationId xmlns:a16="http://schemas.microsoft.com/office/drawing/2014/main" id="{EF1E6A44-77F9-4663-A920-68504C7F35DC}"/>
            </a:ext>
          </a:extLst>
        </xdr:cNvPr>
        <xdr:cNvSpPr txBox="1"/>
      </xdr:nvSpPr>
      <xdr:spPr>
        <a:xfrm>
          <a:off x="3971925" y="114300"/>
          <a:ext cx="6848475" cy="466725"/>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r>
            <a:rPr lang="en-US" sz="1050">
              <a:solidFill>
                <a:schemeClr val="dk1"/>
              </a:solidFill>
              <a:latin typeface="+mn-lt"/>
              <a:ea typeface="+mn-ea"/>
              <a:cs typeface="+mn-cs"/>
            </a:rPr>
            <a:t>This document is provided for informational purposes only and is not a warranty or a specification.  Cree LED recommends validating</a:t>
          </a:r>
          <a:r>
            <a:rPr lang="en-US" sz="1050" baseline="0">
              <a:solidFill>
                <a:schemeClr val="dk1"/>
              </a:solidFill>
              <a:latin typeface="+mn-lt"/>
              <a:ea typeface="+mn-ea"/>
              <a:cs typeface="+mn-cs"/>
            </a:rPr>
            <a:t> the system results with real world prototyping.</a:t>
          </a:r>
          <a:endParaRPr lang="en-US" sz="1050"/>
        </a:p>
      </xdr:txBody>
    </xdr:sp>
    <xdr:clientData/>
  </xdr:twoCellAnchor>
  <xdr:twoCellAnchor>
    <xdr:from>
      <xdr:col>0</xdr:col>
      <xdr:colOff>0</xdr:colOff>
      <xdr:row>36</xdr:row>
      <xdr:rowOff>19050</xdr:rowOff>
    </xdr:from>
    <xdr:to>
      <xdr:col>17</xdr:col>
      <xdr:colOff>9526</xdr:colOff>
      <xdr:row>40</xdr:row>
      <xdr:rowOff>154940</xdr:rowOff>
    </xdr:to>
    <xdr:sp macro="" textlink="">
      <xdr:nvSpPr>
        <xdr:cNvPr id="3" name="Rectangle 2">
          <a:extLst>
            <a:ext uri="{FF2B5EF4-FFF2-40B4-BE49-F238E27FC236}">
              <a16:creationId xmlns:a16="http://schemas.microsoft.com/office/drawing/2014/main" id="{8574ABB6-8E9C-4EEB-A710-5A05E2833FC9}"/>
            </a:ext>
          </a:extLst>
        </xdr:cNvPr>
        <xdr:cNvSpPr/>
      </xdr:nvSpPr>
      <xdr:spPr bwMode="auto">
        <a:xfrm>
          <a:off x="0" y="6677025"/>
          <a:ext cx="12087226" cy="783590"/>
        </a:xfrm>
        <a:prstGeom prst="rect">
          <a:avLst/>
        </a:prstGeom>
        <a:gradFill flip="none" rotWithShape="1">
          <a:gsLst>
            <a:gs pos="0">
              <a:schemeClr val="accent5"/>
            </a:gs>
            <a:gs pos="100000">
              <a:schemeClr val="accent1"/>
            </a:gs>
          </a:gsLst>
          <a:lin ang="0" scaled="1"/>
          <a:tileRect/>
        </a:gra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lang="en-US" sz="1100"/>
        </a:p>
      </xdr:txBody>
    </xdr:sp>
    <xdr:clientData/>
  </xdr:twoCellAnchor>
  <xdr:twoCellAnchor editAs="oneCell">
    <xdr:from>
      <xdr:col>11</xdr:col>
      <xdr:colOff>459316</xdr:colOff>
      <xdr:row>36</xdr:row>
      <xdr:rowOff>59052</xdr:rowOff>
    </xdr:from>
    <xdr:to>
      <xdr:col>16</xdr:col>
      <xdr:colOff>377834</xdr:colOff>
      <xdr:row>40</xdr:row>
      <xdr:rowOff>120695</xdr:rowOff>
    </xdr:to>
    <xdr:pic>
      <xdr:nvPicPr>
        <xdr:cNvPr id="4" name="Picture 3">
          <a:extLst>
            <a:ext uri="{FF2B5EF4-FFF2-40B4-BE49-F238E27FC236}">
              <a16:creationId xmlns:a16="http://schemas.microsoft.com/office/drawing/2014/main" id="{E55E36A4-AB29-4C54-BB7C-6BD5CD5BA5A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888816" y="6355077"/>
          <a:ext cx="2585518" cy="709343"/>
        </a:xfrm>
        <a:prstGeom prst="rect">
          <a:avLst/>
        </a:prstGeom>
      </xdr:spPr>
    </xdr:pic>
    <xdr:clientData/>
  </xdr:twoCellAnchor>
  <xdr:twoCellAnchor>
    <xdr:from>
      <xdr:col>0</xdr:col>
      <xdr:colOff>114299</xdr:colOff>
      <xdr:row>36</xdr:row>
      <xdr:rowOff>22860</xdr:rowOff>
    </xdr:from>
    <xdr:to>
      <xdr:col>6</xdr:col>
      <xdr:colOff>38100</xdr:colOff>
      <xdr:row>40</xdr:row>
      <xdr:rowOff>138430</xdr:rowOff>
    </xdr:to>
    <xdr:sp macro="" textlink="">
      <xdr:nvSpPr>
        <xdr:cNvPr id="5" name="TextBox 4">
          <a:extLst>
            <a:ext uri="{FF2B5EF4-FFF2-40B4-BE49-F238E27FC236}">
              <a16:creationId xmlns:a16="http://schemas.microsoft.com/office/drawing/2014/main" id="{3D6B0AB2-FC84-4BE6-A04E-B6A6842175E6}"/>
            </a:ext>
          </a:extLst>
        </xdr:cNvPr>
        <xdr:cNvSpPr txBox="1"/>
      </xdr:nvSpPr>
      <xdr:spPr>
        <a:xfrm>
          <a:off x="114299" y="6680835"/>
          <a:ext cx="5962651" cy="7632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r>
            <a:rPr lang="en-US" sz="800">
              <a:solidFill>
                <a:schemeClr val="bg1"/>
              </a:solidFill>
            </a:rPr>
            <a:t>Copyright © 2009-2026 Cree LED. All rights reserved. The information in this document is subject to change without notice. Cree®, XLamp®, J Series®, the Cree logo and the Cree LED logo are registered trademarks of Cree LED. This document is provided for informational purposes only and is not a warranty or a specification. For product specifications, please see the data sheets available at www.cree-led.com. </a:t>
          </a:r>
        </a:p>
      </xdr:txBody>
    </xdr:sp>
    <xdr:clientData/>
  </xdr:twoCellAnchor>
  <xdr:twoCellAnchor>
    <xdr:from>
      <xdr:col>0</xdr:col>
      <xdr:colOff>66675</xdr:colOff>
      <xdr:row>1</xdr:row>
      <xdr:rowOff>381000</xdr:rowOff>
    </xdr:from>
    <xdr:to>
      <xdr:col>17</xdr:col>
      <xdr:colOff>28575</xdr:colOff>
      <xdr:row>1</xdr:row>
      <xdr:rowOff>381000</xdr:rowOff>
    </xdr:to>
    <xdr:cxnSp macro="">
      <xdr:nvCxnSpPr>
        <xdr:cNvPr id="6" name="Straight Connector 5">
          <a:extLst>
            <a:ext uri="{FF2B5EF4-FFF2-40B4-BE49-F238E27FC236}">
              <a16:creationId xmlns:a16="http://schemas.microsoft.com/office/drawing/2014/main" id="{68B02754-B70A-465F-8B1D-599A83D46595}"/>
            </a:ext>
          </a:extLst>
        </xdr:cNvPr>
        <xdr:cNvCxnSpPr/>
      </xdr:nvCxnSpPr>
      <xdr:spPr bwMode="auto">
        <a:xfrm>
          <a:off x="66675" y="542925"/>
          <a:ext cx="12039600" cy="0"/>
        </a:xfrm>
        <a:prstGeom prst="line">
          <a:avLst/>
        </a:prstGeom>
        <a:solidFill>
          <a:srgbClr val="FFFFFF"/>
        </a:solidFill>
        <a:ln w="19050" cap="flat" cmpd="sng" algn="ctr">
          <a:solidFill>
            <a:schemeClr val="accent1"/>
          </a:solidFill>
          <a:prstDash val="solid"/>
          <a:round/>
          <a:headEnd type="none" w="med" len="med"/>
          <a:tailEnd type="none" w="med" len="med"/>
        </a:ln>
        <a:effectLst/>
      </xdr:spPr>
    </xdr:cxnSp>
    <xdr:clientData/>
  </xdr:twoCellAnchor>
  <xdr:twoCellAnchor>
    <xdr:from>
      <xdr:col>6</xdr:col>
      <xdr:colOff>495300</xdr:colOff>
      <xdr:row>2</xdr:row>
      <xdr:rowOff>157162</xdr:rowOff>
    </xdr:from>
    <xdr:to>
      <xdr:col>16</xdr:col>
      <xdr:colOff>523875</xdr:colOff>
      <xdr:row>34</xdr:row>
      <xdr:rowOff>0</xdr:rowOff>
    </xdr:to>
    <xdr:graphicFrame macro="">
      <xdr:nvGraphicFramePr>
        <xdr:cNvPr id="7" name="Chart 6">
          <a:extLst>
            <a:ext uri="{FF2B5EF4-FFF2-40B4-BE49-F238E27FC236}">
              <a16:creationId xmlns:a16="http://schemas.microsoft.com/office/drawing/2014/main" id="{B9454900-F187-775D-446D-0D0193C9D7D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142874</xdr:colOff>
      <xdr:row>2</xdr:row>
      <xdr:rowOff>147637</xdr:rowOff>
    </xdr:from>
    <xdr:to>
      <xdr:col>4</xdr:col>
      <xdr:colOff>342900</xdr:colOff>
      <xdr:row>2</xdr:row>
      <xdr:rowOff>457200</xdr:rowOff>
    </xdr:to>
    <xdr:sp macro="" textlink="">
      <xdr:nvSpPr>
        <xdr:cNvPr id="8" name="TextBox 7">
          <a:extLst>
            <a:ext uri="{FF2B5EF4-FFF2-40B4-BE49-F238E27FC236}">
              <a16:creationId xmlns:a16="http://schemas.microsoft.com/office/drawing/2014/main" id="{D7600512-B5B5-D89C-D3D9-F89B6983896C}"/>
            </a:ext>
          </a:extLst>
        </xdr:cNvPr>
        <xdr:cNvSpPr txBox="1"/>
      </xdr:nvSpPr>
      <xdr:spPr>
        <a:xfrm>
          <a:off x="142874" y="709612"/>
          <a:ext cx="4248151" cy="30956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a:t>Note:</a:t>
          </a:r>
          <a:r>
            <a:rPr lang="en-US" sz="1000" baseline="0"/>
            <a:t> currently, only LEDs binned in lumens can be used in this mode.</a:t>
          </a:r>
          <a:endParaRPr lang="en-US" sz="1000"/>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0</xdr:col>
      <xdr:colOff>180975</xdr:colOff>
      <xdr:row>1</xdr:row>
      <xdr:rowOff>9525</xdr:rowOff>
    </xdr:from>
    <xdr:to>
      <xdr:col>13</xdr:col>
      <xdr:colOff>390525</xdr:colOff>
      <xdr:row>52</xdr:row>
      <xdr:rowOff>38100</xdr:rowOff>
    </xdr:to>
    <xdr:sp macro="" textlink="">
      <xdr:nvSpPr>
        <xdr:cNvPr id="2" name="TextBox 1">
          <a:extLst>
            <a:ext uri="{FF2B5EF4-FFF2-40B4-BE49-F238E27FC236}">
              <a16:creationId xmlns:a16="http://schemas.microsoft.com/office/drawing/2014/main" id="{00000000-0008-0000-0700-000002000000}"/>
            </a:ext>
          </a:extLst>
        </xdr:cNvPr>
        <xdr:cNvSpPr txBox="1"/>
      </xdr:nvSpPr>
      <xdr:spPr>
        <a:xfrm>
          <a:off x="180975" y="171450"/>
          <a:ext cx="8210550" cy="82867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p>
          <a:r>
            <a:rPr lang="en-US" sz="1100" b="1">
              <a:solidFill>
                <a:schemeClr val="dk1"/>
              </a:solidFill>
              <a:latin typeface="+mn-lt"/>
              <a:ea typeface="+mn-ea"/>
              <a:cs typeface="+mn-cs"/>
            </a:rPr>
            <a:t>Product</a:t>
          </a:r>
          <a:r>
            <a:rPr lang="en-US" sz="1100" b="1" baseline="0">
              <a:solidFill>
                <a:schemeClr val="dk1"/>
              </a:solidFill>
              <a:latin typeface="+mn-lt"/>
              <a:ea typeface="+mn-ea"/>
              <a:cs typeface="+mn-cs"/>
            </a:rPr>
            <a:t> Characterization Tool (PCT)</a:t>
          </a:r>
          <a:endParaRPr lang="en-US" sz="1100" b="1">
            <a:solidFill>
              <a:schemeClr val="dk1"/>
            </a:solidFill>
            <a:latin typeface="+mn-lt"/>
            <a:ea typeface="+mn-ea"/>
            <a:cs typeface="+mn-cs"/>
          </a:endParaRPr>
        </a:p>
        <a:p>
          <a:r>
            <a:rPr lang="en-US" sz="1100" b="1">
              <a:solidFill>
                <a:schemeClr val="dk1"/>
              </a:solidFill>
              <a:latin typeface="+mn-lt"/>
              <a:ea typeface="+mn-ea"/>
              <a:cs typeface="+mn-cs"/>
            </a:rPr>
            <a:t>SOFTWARE LICENSE AGREEMENT</a:t>
          </a:r>
        </a:p>
        <a:p>
          <a:r>
            <a:rPr lang="en-US" sz="1100">
              <a:solidFill>
                <a:schemeClr val="dk1"/>
              </a:solidFill>
              <a:latin typeface="+mn-lt"/>
              <a:ea typeface="+mn-ea"/>
              <a:cs typeface="+mn-cs"/>
            </a:rPr>
            <a:t> </a:t>
          </a:r>
        </a:p>
        <a:p>
          <a:r>
            <a:rPr lang="en-US" sz="1100">
              <a:solidFill>
                <a:schemeClr val="dk1"/>
              </a:solidFill>
              <a:latin typeface="+mn-lt"/>
              <a:ea typeface="+mn-ea"/>
              <a:cs typeface="+mn-cs"/>
            </a:rPr>
            <a:t>CreeLED, Inc., (“Cree LED”) grants to you a nonexclusive license to use this software in accordance with this agreement and applicable law.  The term “you” means you personally, unless you are downloading this software as representative of an organization, in which case “you” means that organization.  </a:t>
          </a:r>
        </a:p>
        <a:p>
          <a:r>
            <a:rPr lang="en-US" sz="1100">
              <a:solidFill>
                <a:schemeClr val="dk1"/>
              </a:solidFill>
              <a:latin typeface="+mn-lt"/>
              <a:ea typeface="+mn-ea"/>
              <a:cs typeface="+mn-cs"/>
            </a:rPr>
            <a:t> </a:t>
          </a:r>
        </a:p>
        <a:p>
          <a:r>
            <a:rPr lang="en-US" sz="1100">
              <a:solidFill>
                <a:schemeClr val="dk1"/>
              </a:solidFill>
              <a:latin typeface="+mn-lt"/>
              <a:ea typeface="+mn-ea"/>
              <a:cs typeface="+mn-cs"/>
            </a:rPr>
            <a:t>The term “software” refers to all of the materials provided in this download, and may consist of executable code, scripts, Excel worksheets, documentation in pdf format, or other items.  </a:t>
          </a:r>
        </a:p>
        <a:p>
          <a:r>
            <a:rPr lang="en-US" sz="1100">
              <a:solidFill>
                <a:schemeClr val="dk1"/>
              </a:solidFill>
              <a:latin typeface="+mn-lt"/>
              <a:ea typeface="+mn-ea"/>
              <a:cs typeface="+mn-cs"/>
            </a:rPr>
            <a:t> </a:t>
          </a:r>
        </a:p>
        <a:p>
          <a:r>
            <a:rPr lang="en-US" sz="1100">
              <a:solidFill>
                <a:schemeClr val="dk1"/>
              </a:solidFill>
              <a:latin typeface="+mn-lt"/>
              <a:ea typeface="+mn-ea"/>
              <a:cs typeface="+mn-cs"/>
            </a:rPr>
            <a:t>This software is provided without charge.  You are solely responsible for paying any taxes or other governmental charges that may result from your acceptance of this license or download or use of this software.</a:t>
          </a:r>
        </a:p>
        <a:p>
          <a:r>
            <a:rPr lang="en-US" sz="1100">
              <a:solidFill>
                <a:schemeClr val="dk1"/>
              </a:solidFill>
              <a:latin typeface="+mn-lt"/>
              <a:ea typeface="+mn-ea"/>
              <a:cs typeface="+mn-cs"/>
            </a:rPr>
            <a:t> </a:t>
          </a:r>
        </a:p>
        <a:p>
          <a:r>
            <a:rPr lang="en-US" sz="1100">
              <a:solidFill>
                <a:schemeClr val="dk1"/>
              </a:solidFill>
              <a:latin typeface="+mn-lt"/>
              <a:ea typeface="+mn-ea"/>
              <a:cs typeface="+mn-cs"/>
            </a:rPr>
            <a:t>You may use this software solely for your own internal use, and you may make as many copies as are reasonably necessary for such use.  You may not modify this software or incorporate it into any other software or electronic or printed material.  You may not translate this software or reverse engineer any compiled code, except to the extent allowed by applicable law.  </a:t>
          </a:r>
        </a:p>
        <a:p>
          <a:r>
            <a:rPr lang="en-US" sz="1100">
              <a:solidFill>
                <a:schemeClr val="dk1"/>
              </a:solidFill>
              <a:latin typeface="+mn-lt"/>
              <a:ea typeface="+mn-ea"/>
              <a:cs typeface="+mn-cs"/>
            </a:rPr>
            <a:t> </a:t>
          </a:r>
        </a:p>
        <a:p>
          <a:r>
            <a:rPr lang="en-US" sz="1100">
              <a:solidFill>
                <a:schemeClr val="dk1"/>
              </a:solidFill>
              <a:latin typeface="+mn-lt"/>
              <a:ea typeface="+mn-ea"/>
              <a:cs typeface="+mn-cs"/>
            </a:rPr>
            <a:t>You may not distribute this software or make it available for use by others through a website or other means. You may not transfer, assign, or sublicense any of your rights under this agreement.</a:t>
          </a:r>
        </a:p>
        <a:p>
          <a:r>
            <a:rPr lang="en-US" sz="1100">
              <a:solidFill>
                <a:schemeClr val="dk1"/>
              </a:solidFill>
              <a:latin typeface="+mn-lt"/>
              <a:ea typeface="+mn-ea"/>
              <a:cs typeface="+mn-cs"/>
            </a:rPr>
            <a:t> </a:t>
          </a:r>
        </a:p>
        <a:p>
          <a:r>
            <a:rPr lang="en-US" sz="1100">
              <a:solidFill>
                <a:schemeClr val="dk1"/>
              </a:solidFill>
              <a:latin typeface="+mn-lt"/>
              <a:ea typeface="+mn-ea"/>
              <a:cs typeface="+mn-cs"/>
            </a:rPr>
            <a:t>This software is protected by copyright law.  Cree LED and/or its licensors retain all right, title and interest in the copyright to this software, subject to the express terms of this agreement.</a:t>
          </a:r>
        </a:p>
        <a:p>
          <a:r>
            <a:rPr lang="en-US" sz="1100">
              <a:solidFill>
                <a:schemeClr val="dk1"/>
              </a:solidFill>
              <a:latin typeface="+mn-lt"/>
              <a:ea typeface="+mn-ea"/>
              <a:cs typeface="+mn-cs"/>
            </a:rPr>
            <a:t> </a:t>
          </a:r>
        </a:p>
        <a:p>
          <a:r>
            <a:rPr lang="en-US" sz="1100">
              <a:solidFill>
                <a:schemeClr val="dk1"/>
              </a:solidFill>
              <a:latin typeface="+mn-lt"/>
              <a:ea typeface="+mn-ea"/>
              <a:cs typeface="+mn-cs"/>
            </a:rPr>
            <a:t>This software is provided AS IS, without express or implied warranty of any kind.  CREE LED EXPRESSLY DISCLAIMS ANY WARRANTIES OF NONINFRINGEMENT OR IMPLIED WARRANTIES OF MERCHANTABILITY OR FITNESS FOR ANY PARTICULAR PURPOSE.  For avoidance of doubt, this software is not intended for consumer use.</a:t>
          </a:r>
        </a:p>
        <a:p>
          <a:r>
            <a:rPr lang="en-US" sz="1100">
              <a:solidFill>
                <a:schemeClr val="dk1"/>
              </a:solidFill>
              <a:latin typeface="+mn-lt"/>
              <a:ea typeface="+mn-ea"/>
              <a:cs typeface="+mn-cs"/>
            </a:rPr>
            <a:t> </a:t>
          </a:r>
        </a:p>
        <a:p>
          <a:r>
            <a:rPr lang="en-US" sz="1100">
              <a:solidFill>
                <a:schemeClr val="dk1"/>
              </a:solidFill>
              <a:latin typeface="+mn-lt"/>
              <a:ea typeface="+mn-ea"/>
              <a:cs typeface="+mn-cs"/>
            </a:rPr>
            <a:t>Cree LED may, at its sole discretion, respond to inquiries concerning use and operation of this software, or from time to time provide modifications to this software.  Cree LED has no obligation, however, to provide any assistance, support, corrections, updates, or new versions relating to this software.   </a:t>
          </a:r>
        </a:p>
        <a:p>
          <a:r>
            <a:rPr lang="en-US" sz="1100">
              <a:solidFill>
                <a:schemeClr val="dk1"/>
              </a:solidFill>
              <a:latin typeface="+mn-lt"/>
              <a:ea typeface="+mn-ea"/>
              <a:cs typeface="+mn-cs"/>
            </a:rPr>
            <a:t> </a:t>
          </a:r>
        </a:p>
        <a:p>
          <a:pPr hangingPunct="0"/>
          <a:r>
            <a:rPr lang="en-US" sz="1100">
              <a:solidFill>
                <a:schemeClr val="dk1"/>
              </a:solidFill>
              <a:latin typeface="+mn-lt"/>
              <a:ea typeface="+mn-ea"/>
              <a:cs typeface="+mn-cs"/>
            </a:rPr>
            <a:t>NEITHER CREE LED NOR ITS LICENSORS, IF ANY, SHALL HAVE ANY LIABILITY FOR ANY ACTUAL, CONSEQUENTIAL, INCIDENTAL, SPECIAL, INDIRECT, OR OTHER DAMAGES ARISING OUT OF THE USE OR LICENSE OF THIS SOFTWARE, AND YOU ASSUME ALL RISK RELATING TO USE OF THIS SOFTWARE REGARDLESS OF THE THEORY OF LIABILITY (INCLUDING NEGLIGENCE AND STRICT LIABILITY).  This limitation upon liability applies without regard to whether other provisions of this agreement have been breached or have proven ineffective.  </a:t>
          </a:r>
        </a:p>
        <a:p>
          <a:r>
            <a:rPr lang="en-US" sz="1100">
              <a:solidFill>
                <a:schemeClr val="dk1"/>
              </a:solidFill>
              <a:latin typeface="+mn-lt"/>
              <a:ea typeface="+mn-ea"/>
              <a:cs typeface="+mn-cs"/>
            </a:rPr>
            <a:t> </a:t>
          </a:r>
        </a:p>
        <a:p>
          <a:r>
            <a:rPr lang="en-US" sz="1100">
              <a:solidFill>
                <a:schemeClr val="dk1"/>
              </a:solidFill>
              <a:latin typeface="+mn-lt"/>
              <a:ea typeface="+mn-ea"/>
              <a:cs typeface="+mn-cs"/>
            </a:rPr>
            <a:t>Cree LED is headquartered in, and manages its websites from, the State of North Carolina in the United States of America.  This Agreement shall be governed by and construed in accordance with the laws of the State of North Carolina and the laws of the United States of America prevailing in such State, without regard to conflicts of laws provisions.  </a:t>
          </a:r>
        </a:p>
        <a:p>
          <a:r>
            <a:rPr lang="en-US" sz="1100">
              <a:solidFill>
                <a:schemeClr val="dk1"/>
              </a:solidFill>
              <a:latin typeface="+mn-lt"/>
              <a:ea typeface="+mn-ea"/>
              <a:cs typeface="+mn-cs"/>
            </a:rPr>
            <a:t> </a:t>
          </a:r>
        </a:p>
        <a:p>
          <a:r>
            <a:rPr lang="en-US" sz="1100">
              <a:solidFill>
                <a:schemeClr val="dk1"/>
              </a:solidFill>
              <a:latin typeface="+mn-lt"/>
              <a:ea typeface="+mn-ea"/>
              <a:cs typeface="+mn-cs"/>
            </a:rPr>
            <a:t>This Agreement sets forth the entire agreement and understanding between you and Cree LED concerning the software.  No modification to the terms of this agreement will be binding unless in writing and signed by both you and Cree LED.   Failure to insist upon strict compliance with any provision of this agreement shall not be deemed a waiver of that provision.  If any of the terms of this agreement are or become or are declared to be invalid or void by any court or tribunal of competent jurisdiction, such term or terms shall be null and void and shall be deemed severed from this agreement and all the remaining terms of this agreement shall remain in full force and effect. </a:t>
          </a:r>
        </a:p>
        <a:p>
          <a:endParaRPr lang="en-US" sz="1100"/>
        </a:p>
      </xdr:txBody>
    </xdr:sp>
    <xdr:clientData/>
  </xdr:twoCellAnchor>
</xdr:wsDr>
</file>

<file path=xl/theme/theme1.xml><?xml version="1.0" encoding="utf-8"?>
<a:theme xmlns:a="http://schemas.openxmlformats.org/drawingml/2006/main" name="Office Theme">
  <a:themeElements>
    <a:clrScheme name="Cree LED 2024">
      <a:dk1>
        <a:srgbClr val="222A35"/>
      </a:dk1>
      <a:lt1>
        <a:sysClr val="window" lastClr="FFFFFF"/>
      </a:lt1>
      <a:dk2>
        <a:srgbClr val="222A35"/>
      </a:dk2>
      <a:lt2>
        <a:srgbClr val="E7E8EE"/>
      </a:lt2>
      <a:accent1>
        <a:srgbClr val="005596"/>
      </a:accent1>
      <a:accent2>
        <a:srgbClr val="83992A"/>
      </a:accent2>
      <a:accent3>
        <a:srgbClr val="800735"/>
      </a:accent3>
      <a:accent4>
        <a:srgbClr val="D98D26"/>
      </a:accent4>
      <a:accent5>
        <a:srgbClr val="009BDF"/>
      </a:accent5>
      <a:accent6>
        <a:srgbClr val="016A7B"/>
      </a:accent6>
      <a:hlink>
        <a:srgbClr val="0563C1"/>
      </a:hlink>
      <a:folHlink>
        <a:srgbClr val="7030A0"/>
      </a:folHlink>
    </a:clrScheme>
    <a:fontScheme name="Cree 2015">
      <a:majorFont>
        <a:latin typeface="Roboto"/>
        <a:ea typeface=""/>
        <a:cs typeface=""/>
      </a:majorFont>
      <a:minorFont>
        <a:latin typeface="Roboto"/>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4"/>
  </sheetPr>
  <dimension ref="A1:Q44"/>
  <sheetViews>
    <sheetView tabSelected="1" topLeftCell="B1" zoomScaleNormal="100" workbookViewId="0">
      <pane ySplit="10" topLeftCell="A11" activePane="bottomLeft" state="frozen"/>
      <selection activeCell="A10" sqref="A10"/>
      <selection pane="bottomLeft" activeCell="G5" sqref="G5"/>
    </sheetView>
  </sheetViews>
  <sheetFormatPr defaultColWidth="9.140625" defaultRowHeight="12.75"/>
  <cols>
    <col min="1" max="1" width="4" style="44" hidden="1" customWidth="1"/>
    <col min="2" max="2" width="8.42578125" style="44" customWidth="1"/>
    <col min="3" max="6" width="9.7109375" style="44" customWidth="1"/>
    <col min="7" max="7" width="2.7109375" style="44" customWidth="1"/>
    <col min="8" max="11" width="9.7109375" style="44" customWidth="1"/>
    <col min="12" max="12" width="2.7109375" style="44" customWidth="1"/>
    <col min="13" max="16" width="9.7109375" style="44" customWidth="1"/>
    <col min="17" max="17" width="2.7109375" style="44" customWidth="1"/>
    <col min="18" max="16384" width="9.140625" style="44"/>
  </cols>
  <sheetData>
    <row r="1" spans="1:17" ht="15" customHeight="1" thickBot="1">
      <c r="B1" s="130" t="s">
        <v>0</v>
      </c>
      <c r="C1" s="86" t="s">
        <v>1</v>
      </c>
      <c r="D1" s="86" t="s">
        <v>2</v>
      </c>
      <c r="E1" s="86" t="s">
        <v>3</v>
      </c>
      <c r="F1" s="86" t="s">
        <v>4</v>
      </c>
      <c r="G1" s="131"/>
      <c r="H1" s="410" t="s">
        <v>5</v>
      </c>
      <c r="I1" s="410"/>
      <c r="J1" s="410"/>
      <c r="K1" s="86" t="s">
        <v>6</v>
      </c>
      <c r="L1" s="131"/>
      <c r="M1" s="132" t="s">
        <v>7</v>
      </c>
      <c r="N1" s="95">
        <v>0.1</v>
      </c>
      <c r="O1" s="132" t="s">
        <v>8</v>
      </c>
      <c r="P1" s="95">
        <v>0.05</v>
      </c>
      <c r="Q1" s="131"/>
    </row>
    <row r="2" spans="1:17" ht="7.5" customHeight="1" thickBot="1">
      <c r="B2" s="45"/>
      <c r="C2" s="46">
        <f>VLOOKUP(C1,Lookups!$J$2:$L$15,3,FALSE)</f>
        <v>3</v>
      </c>
      <c r="D2" s="46">
        <f>VLOOKUP(D1,Lookups!$J$2:$L$15,3,FALSE)</f>
        <v>4</v>
      </c>
      <c r="E2" s="46">
        <f>VLOOKUP(E1,Lookups!$J$2:$L$15,3,FALSE)</f>
        <v>1</v>
      </c>
      <c r="F2" s="46">
        <f>VLOOKUP(F1,Lookups!$J$2:$L$15,3,FALSE)</f>
        <v>2</v>
      </c>
      <c r="G2" s="46"/>
      <c r="H2" s="46"/>
      <c r="I2" s="45"/>
      <c r="J2" s="46"/>
      <c r="K2" s="47"/>
      <c r="L2" s="46"/>
      <c r="M2" s="46"/>
      <c r="N2" s="47"/>
      <c r="O2" s="46"/>
      <c r="P2" s="46" t="s">
        <v>9</v>
      </c>
      <c r="Q2" s="46"/>
    </row>
    <row r="3" spans="1:17" ht="12" customHeight="1" thickBot="1">
      <c r="A3" s="49"/>
      <c r="B3" s="130" t="s">
        <v>10</v>
      </c>
      <c r="C3" s="410" t="s">
        <v>11</v>
      </c>
      <c r="D3" s="410"/>
      <c r="E3" s="134">
        <v>1200</v>
      </c>
      <c r="F3" s="410" t="s">
        <v>12</v>
      </c>
      <c r="G3" s="410"/>
      <c r="H3" s="410"/>
      <c r="I3" s="133">
        <v>0.9</v>
      </c>
      <c r="J3" s="410" t="s">
        <v>13</v>
      </c>
      <c r="K3" s="410"/>
      <c r="L3" s="410"/>
      <c r="M3" s="133">
        <v>0.9</v>
      </c>
      <c r="N3" s="409"/>
      <c r="O3" s="409"/>
      <c r="P3" s="409"/>
      <c r="Q3" s="409"/>
    </row>
    <row r="4" spans="1:17" ht="7.5" customHeight="1" thickBot="1">
      <c r="A4" s="49"/>
      <c r="B4" s="50"/>
      <c r="C4" s="51"/>
      <c r="D4" s="51"/>
      <c r="E4" s="51"/>
      <c r="F4" s="52"/>
      <c r="G4" s="53"/>
      <c r="H4" s="51"/>
      <c r="I4" s="51"/>
      <c r="J4" s="51"/>
      <c r="K4" s="54"/>
      <c r="L4" s="55"/>
      <c r="M4" s="51"/>
      <c r="N4" s="51"/>
      <c r="O4" s="51"/>
      <c r="P4" s="54"/>
      <c r="Q4" s="46"/>
    </row>
    <row r="5" spans="1:17" ht="7.5" customHeight="1" thickTop="1" thickBot="1">
      <c r="A5" s="49"/>
      <c r="B5" s="50"/>
      <c r="C5" s="225"/>
      <c r="D5" s="226"/>
      <c r="E5" s="226"/>
      <c r="F5" s="227"/>
      <c r="G5" s="53"/>
      <c r="H5" s="157"/>
      <c r="I5" s="158"/>
      <c r="J5" s="158"/>
      <c r="K5" s="159"/>
      <c r="L5" s="55"/>
      <c r="M5" s="148"/>
      <c r="N5" s="150"/>
      <c r="O5" s="150"/>
      <c r="P5" s="151"/>
      <c r="Q5" s="46"/>
    </row>
    <row r="6" spans="1:17" ht="16.5" customHeight="1" thickBot="1">
      <c r="B6" s="416" t="s">
        <v>14</v>
      </c>
      <c r="C6" s="228" t="s">
        <v>15</v>
      </c>
      <c r="D6" s="411" t="s">
        <v>16</v>
      </c>
      <c r="E6" s="412"/>
      <c r="F6" s="413"/>
      <c r="G6" s="56"/>
      <c r="H6" s="160" t="s">
        <v>15</v>
      </c>
      <c r="I6" s="411" t="s">
        <v>16</v>
      </c>
      <c r="J6" s="412"/>
      <c r="K6" s="413"/>
      <c r="L6" s="56"/>
      <c r="M6" s="149" t="s">
        <v>15</v>
      </c>
      <c r="N6" s="411" t="s">
        <v>16</v>
      </c>
      <c r="O6" s="412"/>
      <c r="P6" s="413"/>
      <c r="Q6" s="46"/>
    </row>
    <row r="7" spans="1:17" ht="16.5" customHeight="1" thickBot="1">
      <c r="B7" s="416"/>
      <c r="C7" s="228" t="s">
        <v>17</v>
      </c>
      <c r="D7" s="414" t="s">
        <v>18</v>
      </c>
      <c r="E7" s="415"/>
      <c r="F7" s="128"/>
      <c r="G7" s="56"/>
      <c r="H7" s="160" t="s">
        <v>17</v>
      </c>
      <c r="I7" s="414" t="s">
        <v>18</v>
      </c>
      <c r="J7" s="415"/>
      <c r="K7" s="128"/>
      <c r="L7" s="56"/>
      <c r="M7" s="149" t="s">
        <v>17</v>
      </c>
      <c r="N7" s="414" t="s">
        <v>18</v>
      </c>
      <c r="O7" s="415"/>
      <c r="P7" s="128"/>
      <c r="Q7" s="46"/>
    </row>
    <row r="8" spans="1:17" ht="16.5" customHeight="1" thickBot="1">
      <c r="B8" s="416"/>
      <c r="C8" s="228" t="s">
        <v>19</v>
      </c>
      <c r="D8" s="93">
        <v>0</v>
      </c>
      <c r="E8" s="92" t="s">
        <v>20</v>
      </c>
      <c r="F8" s="128">
        <v>25</v>
      </c>
      <c r="G8" s="56"/>
      <c r="H8" s="160" t="s">
        <v>19</v>
      </c>
      <c r="I8" s="93">
        <v>0</v>
      </c>
      <c r="J8" s="92" t="s">
        <v>20</v>
      </c>
      <c r="K8" s="128">
        <v>25</v>
      </c>
      <c r="L8" s="56"/>
      <c r="M8" s="149" t="s">
        <v>19</v>
      </c>
      <c r="N8" s="93">
        <v>0</v>
      </c>
      <c r="O8" s="92" t="s">
        <v>20</v>
      </c>
      <c r="P8" s="128">
        <v>25</v>
      </c>
      <c r="Q8" s="46"/>
    </row>
    <row r="9" spans="1:17" ht="16.5" customHeight="1" thickBot="1">
      <c r="B9" s="416"/>
      <c r="C9" s="229" t="s">
        <v>21</v>
      </c>
      <c r="D9" s="94">
        <v>0</v>
      </c>
      <c r="E9" s="233" t="s">
        <v>22</v>
      </c>
      <c r="F9" s="129">
        <v>1</v>
      </c>
      <c r="G9" s="57"/>
      <c r="H9" s="161" t="s">
        <v>21</v>
      </c>
      <c r="I9" s="94">
        <v>0</v>
      </c>
      <c r="J9" s="162" t="s">
        <v>22</v>
      </c>
      <c r="K9" s="129">
        <v>1</v>
      </c>
      <c r="L9" s="57"/>
      <c r="M9" s="152" t="s">
        <v>21</v>
      </c>
      <c r="N9" s="94">
        <v>0</v>
      </c>
      <c r="O9" s="153" t="s">
        <v>22</v>
      </c>
      <c r="P9" s="129">
        <v>1</v>
      </c>
      <c r="Q9" s="46"/>
    </row>
    <row r="10" spans="1:17" ht="13.5" thickBot="1">
      <c r="B10" s="416"/>
      <c r="C10" s="230" t="str">
        <f>IF($D$6="(none)","",INDEX('led1'!$B$48:$B$60,C$2))</f>
        <v/>
      </c>
      <c r="D10" s="231" t="str">
        <f>IF($D$6="(none)","",INDEX('led1'!$B$48:$B$60,D$2))</f>
        <v/>
      </c>
      <c r="E10" s="231" t="str">
        <f>IF($D$6="(none)","",INDEX('led1'!$B$48:$B$60,E$2))</f>
        <v/>
      </c>
      <c r="F10" s="232" t="str">
        <f>IF($D$6="(none)","",INDEX('led1'!$B$48:$B$60,F$2))</f>
        <v/>
      </c>
      <c r="G10" s="56"/>
      <c r="H10" s="163" t="str">
        <f>IF($I$6="(none)","",INDEX('led2'!$B$48:$B$60,C$2))</f>
        <v/>
      </c>
      <c r="I10" s="164" t="str">
        <f>IF($I$6="(none)","",INDEX('led2'!$B$48:$B$60,D$2))</f>
        <v/>
      </c>
      <c r="J10" s="164" t="str">
        <f>IF($I$6="(none)","",INDEX('led2'!$B$48:$B$60,E$2))</f>
        <v/>
      </c>
      <c r="K10" s="165" t="str">
        <f>IF($I$6="(none)","",INDEX('led2'!$B$48:$B$60,F$2))</f>
        <v/>
      </c>
      <c r="L10" s="56"/>
      <c r="M10" s="154" t="str">
        <f>IF($N$6="(none)","",INDEX('led3'!$B$48:$B$60,C$2))</f>
        <v/>
      </c>
      <c r="N10" s="155" t="str">
        <f>IF($N$6="(none)","",INDEX('led3'!$B$48:$B$60,D$2))</f>
        <v/>
      </c>
      <c r="O10" s="155" t="str">
        <f>IF($N$6="(none)","",INDEX('led3'!$B$48:$B$60,E$2))</f>
        <v/>
      </c>
      <c r="P10" s="156" t="str">
        <f>IF($N$6="(none)","",INDEX('led3'!$B$48:$B$60,F$2))</f>
        <v/>
      </c>
      <c r="Q10" s="46"/>
    </row>
    <row r="11" spans="1:17" ht="15.75" thickTop="1">
      <c r="A11" s="44">
        <v>1</v>
      </c>
      <c r="B11" s="135" t="str">
        <f ca="1">IF(temp!$AO$7=-100,"",Lookups!AB2)</f>
        <v/>
      </c>
      <c r="C11" s="136" t="e">
        <f ca="1">IF(OR($B11=0,C$2=0),NA(),INDEX('led1'!$K$85:$W$113,$A11,C$2))</f>
        <v>#N/A</v>
      </c>
      <c r="D11" s="137" t="e">
        <f ca="1">IF(OR($B11=0,D$2=0),NA(),INDEX('led1'!$K$85:$W$113,$A11,D$2))</f>
        <v>#N/A</v>
      </c>
      <c r="E11" s="137" t="e">
        <f ca="1">IF(OR($B11=0,E$2=0),NA(),INDEX('led1'!$K$85:$W$113,$A11,E$2))</f>
        <v>#N/A</v>
      </c>
      <c r="F11" s="138" t="e">
        <f ca="1">IF(OR($B11=0,F$2=0),NA(),INDEX('led1'!$K$85:$W$113,$A11,F$2))</f>
        <v>#N/A</v>
      </c>
      <c r="G11" s="139"/>
      <c r="H11" s="136" t="e">
        <f ca="1">IF(OR($B11=0,C$2=0),NA(),INDEX('led2'!$K$85:$W$113,$A11,C$2))</f>
        <v>#N/A</v>
      </c>
      <c r="I11" s="137" t="e">
        <f ca="1">IF(OR($B11=0,D$2=0),NA(),INDEX('led2'!$K$85:$W$113,$A11,D$2))</f>
        <v>#N/A</v>
      </c>
      <c r="J11" s="137" t="e">
        <f ca="1">IF(OR($B11=0,E$2=0),NA(),INDEX('led2'!$K$85:$W$113,$A11,E$2))</f>
        <v>#N/A</v>
      </c>
      <c r="K11" s="138" t="e">
        <f ca="1">IF(OR($B11=0,F$2=0),NA(),INDEX('led2'!$K$85:$W$113,$A11,F$2))</f>
        <v>#N/A</v>
      </c>
      <c r="L11" s="139"/>
      <c r="M11" s="136" t="e">
        <f ca="1">IF(OR($B11=0,C$2=0),NA(),INDEX('led3'!$K$85:$W$113,$A11,C$2))</f>
        <v>#N/A</v>
      </c>
      <c r="N11" s="137" t="e">
        <f ca="1">IF(OR($B11=0,D$2=0),NA(),INDEX('led3'!$K$85:$W$113,$A11,D$2))</f>
        <v>#N/A</v>
      </c>
      <c r="O11" s="137" t="e">
        <f ca="1">IF(OR($B11=0,E$2=0),NA(),INDEX('led3'!$K$85:$W$113,$A11,E$2))</f>
        <v>#N/A</v>
      </c>
      <c r="P11" s="138" t="e">
        <f ca="1">IF(OR($B11=0,F$2=0),NA(),INDEX('led3'!$K$85:$W$113,$A11,F$2))</f>
        <v>#N/A</v>
      </c>
      <c r="Q11" s="139"/>
    </row>
    <row r="12" spans="1:17" ht="15">
      <c r="A12" s="44">
        <v>2</v>
      </c>
      <c r="B12" s="143" t="str">
        <f ca="1">IF(temp!$AO$7=-100,"",Lookups!AB3)</f>
        <v/>
      </c>
      <c r="C12" s="144" t="e">
        <f ca="1">IF(OR($B12=0,C$2=0),NA(),INDEX('led1'!$K$85:$W$113,$A12,C$2))</f>
        <v>#N/A</v>
      </c>
      <c r="D12" s="145" t="e">
        <f ca="1">IF(OR($B12=0,D$2=0),NA(),INDEX('led1'!$K$85:$W$113,$A12,D$2))</f>
        <v>#N/A</v>
      </c>
      <c r="E12" s="145" t="e">
        <f ca="1">IF(OR($B12=0,E$2=0),NA(),INDEX('led1'!$K$85:$W$113,$A12,E$2))</f>
        <v>#N/A</v>
      </c>
      <c r="F12" s="146" t="e">
        <f ca="1">IF(OR($B12=0,F$2=0),NA(),INDEX('led1'!$K$85:$W$113,$A12,F$2))</f>
        <v>#N/A</v>
      </c>
      <c r="G12" s="147"/>
      <c r="H12" s="144" t="e">
        <f ca="1">IF(OR($B12=0,C$2=0),NA(),INDEX('led2'!$K$85:$W$113,$A12,C$2))</f>
        <v>#N/A</v>
      </c>
      <c r="I12" s="145" t="e">
        <f ca="1">IF(OR($B12=0,D$2=0),NA(),INDEX('led2'!$K$85:$W$113,$A12,D$2))</f>
        <v>#N/A</v>
      </c>
      <c r="J12" s="145" t="e">
        <f ca="1">IF(OR($B12=0,E$2=0),NA(),INDEX('led2'!$K$85:$W$113,$A12,E$2))</f>
        <v>#N/A</v>
      </c>
      <c r="K12" s="146" t="e">
        <f ca="1">IF(OR($B12=0,F$2=0),NA(),INDEX('led2'!$K$85:$W$113,$A12,F$2))</f>
        <v>#N/A</v>
      </c>
      <c r="L12" s="147"/>
      <c r="M12" s="144" t="e">
        <f ca="1">IF(OR($B12=0,C$2=0),NA(),INDEX('led3'!$K$85:$W$113,$A12,C$2))</f>
        <v>#N/A</v>
      </c>
      <c r="N12" s="145" t="e">
        <f ca="1">IF(OR($B12=0,D$2=0),NA(),INDEX('led3'!$K$85:$W$113,$A12,D$2))</f>
        <v>#N/A</v>
      </c>
      <c r="O12" s="145" t="e">
        <f ca="1">IF(OR($B12=0,E$2=0),NA(),INDEX('led3'!$K$85:$W$113,$A12,E$2))</f>
        <v>#N/A</v>
      </c>
      <c r="P12" s="146" t="e">
        <f ca="1">IF(OR($B12=0,F$2=0),NA(),INDEX('led3'!$K$85:$W$113,$A12,F$2))</f>
        <v>#N/A</v>
      </c>
      <c r="Q12" s="147"/>
    </row>
    <row r="13" spans="1:17" ht="15">
      <c r="A13" s="44">
        <v>3</v>
      </c>
      <c r="B13" s="135" t="str">
        <f ca="1">IF(temp!$AO$7=-100,"",Lookups!AB4)</f>
        <v/>
      </c>
      <c r="C13" s="136" t="e">
        <f ca="1">IF(OR($B13=0,C$2=0),NA(),INDEX('led1'!$K$85:$W$113,$A13,C$2))</f>
        <v>#N/A</v>
      </c>
      <c r="D13" s="137" t="e">
        <f ca="1">IF(OR($B13=0,D$2=0),NA(),INDEX('led1'!$K$85:$W$113,$A13,D$2))</f>
        <v>#N/A</v>
      </c>
      <c r="E13" s="137" t="e">
        <f ca="1">IF(OR($B13=0,E$2=0),NA(),INDEX('led1'!$K$85:$W$113,$A13,E$2))</f>
        <v>#N/A</v>
      </c>
      <c r="F13" s="138" t="e">
        <f ca="1">IF(OR($B13=0,F$2=0),NA(),INDEX('led1'!$K$85:$W$113,$A13,F$2))</f>
        <v>#N/A</v>
      </c>
      <c r="G13" s="139"/>
      <c r="H13" s="136" t="e">
        <f ca="1">IF(OR($B13=0,C$2=0),NA(),INDEX('led2'!$K$85:$W$113,$A13,C$2))</f>
        <v>#N/A</v>
      </c>
      <c r="I13" s="137" t="e">
        <f ca="1">IF(OR($B13=0,D$2=0),NA(),INDEX('led2'!$K$85:$W$113,$A13,D$2))</f>
        <v>#N/A</v>
      </c>
      <c r="J13" s="137" t="e">
        <f ca="1">IF(OR($B13=0,E$2=0),NA(),INDEX('led2'!$K$85:$W$113,$A13,E$2))</f>
        <v>#N/A</v>
      </c>
      <c r="K13" s="138" t="e">
        <f ca="1">IF(OR($B13=0,F$2=0),NA(),INDEX('led2'!$K$85:$W$113,$A13,F$2))</f>
        <v>#N/A</v>
      </c>
      <c r="L13" s="139"/>
      <c r="M13" s="136" t="e">
        <f ca="1">IF(OR($B13=0,C$2=0),NA(),INDEX('led3'!$K$85:$W$113,$A13,C$2))</f>
        <v>#N/A</v>
      </c>
      <c r="N13" s="137" t="e">
        <f ca="1">IF(OR($B13=0,D$2=0),NA(),INDEX('led3'!$K$85:$W$113,$A13,D$2))</f>
        <v>#N/A</v>
      </c>
      <c r="O13" s="137" t="e">
        <f ca="1">IF(OR($B13=0,E$2=0),NA(),INDEX('led3'!$K$85:$W$113,$A13,E$2))</f>
        <v>#N/A</v>
      </c>
      <c r="P13" s="138" t="e">
        <f ca="1">IF(OR($B13=0,F$2=0),NA(),INDEX('led3'!$K$85:$W$113,$A13,F$2))</f>
        <v>#N/A</v>
      </c>
      <c r="Q13" s="139"/>
    </row>
    <row r="14" spans="1:17" ht="15">
      <c r="A14" s="44">
        <v>4</v>
      </c>
      <c r="B14" s="143" t="str">
        <f ca="1">IF(temp!$AO$7=-100,"",Lookups!AB5)</f>
        <v/>
      </c>
      <c r="C14" s="144" t="e">
        <f ca="1">IF(OR($B14=0,C$2=0),NA(),INDEX('led1'!$K$85:$W$113,$A14,C$2))</f>
        <v>#N/A</v>
      </c>
      <c r="D14" s="145" t="e">
        <f ca="1">IF(OR($B14=0,D$2=0),NA(),INDEX('led1'!$K$85:$W$113,$A14,D$2))</f>
        <v>#N/A</v>
      </c>
      <c r="E14" s="145" t="e">
        <f ca="1">IF(OR($B14=0,E$2=0),NA(),INDEX('led1'!$K$85:$W$113,$A14,E$2))</f>
        <v>#N/A</v>
      </c>
      <c r="F14" s="146" t="e">
        <f ca="1">IF(OR($B14=0,F$2=0),NA(),INDEX('led1'!$K$85:$W$113,$A14,F$2))</f>
        <v>#N/A</v>
      </c>
      <c r="G14" s="147"/>
      <c r="H14" s="144" t="e">
        <f ca="1">IF(OR($B14=0,C$2=0),NA(),INDEX('led2'!$K$85:$W$113,$A14,C$2))</f>
        <v>#N/A</v>
      </c>
      <c r="I14" s="145" t="e">
        <f ca="1">IF(OR($B14=0,D$2=0),NA(),INDEX('led2'!$K$85:$W$113,$A14,D$2))</f>
        <v>#N/A</v>
      </c>
      <c r="J14" s="145" t="e">
        <f ca="1">IF(OR($B14=0,E$2=0),NA(),INDEX('led2'!$K$85:$W$113,$A14,E$2))</f>
        <v>#N/A</v>
      </c>
      <c r="K14" s="146" t="e">
        <f ca="1">IF(OR($B14=0,F$2=0),NA(),INDEX('led2'!$K$85:$W$113,$A14,F$2))</f>
        <v>#N/A</v>
      </c>
      <c r="L14" s="147"/>
      <c r="M14" s="144" t="e">
        <f ca="1">IF(OR($B14=0,C$2=0),NA(),INDEX('led3'!$K$85:$W$113,$A14,C$2))</f>
        <v>#N/A</v>
      </c>
      <c r="N14" s="145" t="e">
        <f ca="1">IF(OR($B14=0,D$2=0),NA(),INDEX('led3'!$K$85:$W$113,$A14,D$2))</f>
        <v>#N/A</v>
      </c>
      <c r="O14" s="145" t="e">
        <f ca="1">IF(OR($B14=0,E$2=0),NA(),INDEX('led3'!$K$85:$W$113,$A14,E$2))</f>
        <v>#N/A</v>
      </c>
      <c r="P14" s="146" t="e">
        <f ca="1">IF(OR($B14=0,F$2=0),NA(),INDEX('led3'!$K$85:$W$113,$A14,F$2))</f>
        <v>#N/A</v>
      </c>
      <c r="Q14" s="147"/>
    </row>
    <row r="15" spans="1:17" ht="15">
      <c r="A15" s="44">
        <v>5</v>
      </c>
      <c r="B15" s="135" t="str">
        <f ca="1">IF(temp!$AO$7=-100,"",Lookups!AB6)</f>
        <v/>
      </c>
      <c r="C15" s="136" t="e">
        <f ca="1">IF(OR($B15=0,C$2=0),NA(),INDEX('led1'!$K$85:$W$113,$A15,C$2))</f>
        <v>#N/A</v>
      </c>
      <c r="D15" s="137" t="e">
        <f ca="1">IF(OR($B15=0,D$2=0),NA(),INDEX('led1'!$K$85:$W$113,$A15,D$2))</f>
        <v>#N/A</v>
      </c>
      <c r="E15" s="137" t="e">
        <f ca="1">IF(OR($B15=0,E$2=0),NA(),INDEX('led1'!$K$85:$W$113,$A15,E$2))</f>
        <v>#N/A</v>
      </c>
      <c r="F15" s="138" t="e">
        <f ca="1">IF(OR($B15=0,F$2=0),NA(),INDEX('led1'!$K$85:$W$113,$A15,F$2))</f>
        <v>#N/A</v>
      </c>
      <c r="G15" s="139"/>
      <c r="H15" s="136" t="e">
        <f ca="1">IF(OR($B15=0,C$2=0),NA(),INDEX('led2'!$K$85:$W$113,$A15,C$2))</f>
        <v>#N/A</v>
      </c>
      <c r="I15" s="137" t="e">
        <f ca="1">IF(OR($B15=0,D$2=0),NA(),INDEX('led2'!$K$85:$W$113,$A15,D$2))</f>
        <v>#N/A</v>
      </c>
      <c r="J15" s="137" t="e">
        <f ca="1">IF(OR($B15=0,E$2=0),NA(),INDEX('led2'!$K$85:$W$113,$A15,E$2))</f>
        <v>#N/A</v>
      </c>
      <c r="K15" s="138" t="e">
        <f ca="1">IF(OR($B15=0,F$2=0),NA(),INDEX('led2'!$K$85:$W$113,$A15,F$2))</f>
        <v>#N/A</v>
      </c>
      <c r="L15" s="139"/>
      <c r="M15" s="136" t="e">
        <f ca="1">IF(OR($B15=0,C$2=0),NA(),INDEX('led3'!$K$85:$W$113,$A15,C$2))</f>
        <v>#N/A</v>
      </c>
      <c r="N15" s="137" t="e">
        <f ca="1">IF(OR($B15=0,D$2=0),NA(),INDEX('led3'!$K$85:$W$113,$A15,D$2))</f>
        <v>#N/A</v>
      </c>
      <c r="O15" s="137" t="e">
        <f ca="1">IF(OR($B15=0,E$2=0),NA(),INDEX('led3'!$K$85:$W$113,$A15,E$2))</f>
        <v>#N/A</v>
      </c>
      <c r="P15" s="138" t="e">
        <f ca="1">IF(OR($B15=0,F$2=0),NA(),INDEX('led3'!$K$85:$W$113,$A15,F$2))</f>
        <v>#N/A</v>
      </c>
      <c r="Q15" s="139"/>
    </row>
    <row r="16" spans="1:17" ht="15">
      <c r="A16" s="44">
        <v>6</v>
      </c>
      <c r="B16" s="143" t="str">
        <f ca="1">IF(temp!$AO$7=-100,"",Lookups!AB7)</f>
        <v/>
      </c>
      <c r="C16" s="144" t="e">
        <f ca="1">IF(OR($B16=0,C$2=0),NA(),INDEX('led1'!$K$85:$W$113,$A16,C$2))</f>
        <v>#N/A</v>
      </c>
      <c r="D16" s="145" t="e">
        <f ca="1">IF(OR($B16=0,D$2=0),NA(),INDEX('led1'!$K$85:$W$113,$A16,D$2))</f>
        <v>#N/A</v>
      </c>
      <c r="E16" s="145" t="e">
        <f ca="1">IF(OR($B16=0,E$2=0),NA(),INDEX('led1'!$K$85:$W$113,$A16,E$2))</f>
        <v>#N/A</v>
      </c>
      <c r="F16" s="146" t="e">
        <f ca="1">IF(OR($B16=0,F$2=0),NA(),INDEX('led1'!$K$85:$W$113,$A16,F$2))</f>
        <v>#N/A</v>
      </c>
      <c r="G16" s="147"/>
      <c r="H16" s="144" t="e">
        <f ca="1">IF(OR($B16=0,C$2=0),NA(),INDEX('led2'!$K$85:$W$113,$A16,C$2))</f>
        <v>#N/A</v>
      </c>
      <c r="I16" s="145" t="e">
        <f ca="1">IF(OR($B16=0,D$2=0),NA(),INDEX('led2'!$K$85:$W$113,$A16,D$2))</f>
        <v>#N/A</v>
      </c>
      <c r="J16" s="145" t="e">
        <f ca="1">IF(OR($B16=0,E$2=0),NA(),INDEX('led2'!$K$85:$W$113,$A16,E$2))</f>
        <v>#N/A</v>
      </c>
      <c r="K16" s="146" t="e">
        <f ca="1">IF(OR($B16=0,F$2=0),NA(),INDEX('led2'!$K$85:$W$113,$A16,F$2))</f>
        <v>#N/A</v>
      </c>
      <c r="L16" s="147"/>
      <c r="M16" s="144" t="e">
        <f ca="1">IF(OR($B16=0,C$2=0),NA(),INDEX('led3'!$K$85:$W$113,$A16,C$2))</f>
        <v>#N/A</v>
      </c>
      <c r="N16" s="145" t="e">
        <f ca="1">IF(OR($B16=0,D$2=0),NA(),INDEX('led3'!$K$85:$W$113,$A16,D$2))</f>
        <v>#N/A</v>
      </c>
      <c r="O16" s="145" t="e">
        <f ca="1">IF(OR($B16=0,E$2=0),NA(),INDEX('led3'!$K$85:$W$113,$A16,E$2))</f>
        <v>#N/A</v>
      </c>
      <c r="P16" s="146" t="e">
        <f ca="1">IF(OR($B16=0,F$2=0),NA(),INDEX('led3'!$K$85:$W$113,$A16,F$2))</f>
        <v>#N/A</v>
      </c>
      <c r="Q16" s="147"/>
    </row>
    <row r="17" spans="1:17" ht="15">
      <c r="A17" s="44">
        <v>7</v>
      </c>
      <c r="B17" s="135" t="str">
        <f ca="1">IF(temp!$AO$7=-100,"",Lookups!AB8)</f>
        <v/>
      </c>
      <c r="C17" s="136" t="e">
        <f ca="1">IF(OR($B17=0,C$2=0),NA(),INDEX('led1'!$K$85:$W$113,$A17,C$2))</f>
        <v>#N/A</v>
      </c>
      <c r="D17" s="137" t="e">
        <f ca="1">IF(OR($B17=0,D$2=0),NA(),INDEX('led1'!$K$85:$W$113,$A17,D$2))</f>
        <v>#N/A</v>
      </c>
      <c r="E17" s="137" t="e">
        <f ca="1">IF(OR($B17=0,E$2=0),NA(),INDEX('led1'!$K$85:$W$113,$A17,E$2))</f>
        <v>#N/A</v>
      </c>
      <c r="F17" s="138" t="e">
        <f ca="1">IF(OR($B17=0,F$2=0),NA(),INDEX('led1'!$K$85:$W$113,$A17,F$2))</f>
        <v>#N/A</v>
      </c>
      <c r="G17" s="139"/>
      <c r="H17" s="136" t="e">
        <f ca="1">IF(OR($B17=0,C$2=0),NA(),INDEX('led2'!$K$85:$W$113,$A17,C$2))</f>
        <v>#N/A</v>
      </c>
      <c r="I17" s="137" t="e">
        <f ca="1">IF(OR($B17=0,D$2=0),NA(),INDEX('led2'!$K$85:$W$113,$A17,D$2))</f>
        <v>#N/A</v>
      </c>
      <c r="J17" s="137" t="e">
        <f ca="1">IF(OR($B17=0,E$2=0),NA(),INDEX('led2'!$K$85:$W$113,$A17,E$2))</f>
        <v>#N/A</v>
      </c>
      <c r="K17" s="138" t="e">
        <f ca="1">IF(OR($B17=0,F$2=0),NA(),INDEX('led2'!$K$85:$W$113,$A17,F$2))</f>
        <v>#N/A</v>
      </c>
      <c r="L17" s="139"/>
      <c r="M17" s="136" t="e">
        <f ca="1">IF(OR($B17=0,C$2=0),NA(),INDEX('led3'!$K$85:$W$113,$A17,C$2))</f>
        <v>#N/A</v>
      </c>
      <c r="N17" s="137" t="e">
        <f ca="1">IF(OR($B17=0,D$2=0),NA(),INDEX('led3'!$K$85:$W$113,$A17,D$2))</f>
        <v>#N/A</v>
      </c>
      <c r="O17" s="137" t="e">
        <f ca="1">IF(OR($B17=0,E$2=0),NA(),INDEX('led3'!$K$85:$W$113,$A17,E$2))</f>
        <v>#N/A</v>
      </c>
      <c r="P17" s="138" t="e">
        <f ca="1">IF(OR($B17=0,F$2=0),NA(),INDEX('led3'!$K$85:$W$113,$A17,F$2))</f>
        <v>#N/A</v>
      </c>
      <c r="Q17" s="139"/>
    </row>
    <row r="18" spans="1:17" ht="15">
      <c r="A18" s="44">
        <v>8</v>
      </c>
      <c r="B18" s="143" t="str">
        <f ca="1">IF(temp!$AO$7=-100,"",Lookups!AB9)</f>
        <v/>
      </c>
      <c r="C18" s="144" t="e">
        <f ca="1">IF(OR($B18=0,C$2=0),NA(),INDEX('led1'!$K$85:$W$113,$A18,C$2))</f>
        <v>#N/A</v>
      </c>
      <c r="D18" s="145" t="e">
        <f ca="1">IF(OR($B18=0,D$2=0),NA(),INDEX('led1'!$K$85:$W$113,$A18,D$2))</f>
        <v>#N/A</v>
      </c>
      <c r="E18" s="145" t="e">
        <f ca="1">IF(OR($B18=0,E$2=0),NA(),INDEX('led1'!$K$85:$W$113,$A18,E$2))</f>
        <v>#N/A</v>
      </c>
      <c r="F18" s="146" t="e">
        <f ca="1">IF(OR($B18=0,F$2=0),NA(),INDEX('led1'!$K$85:$W$113,$A18,F$2))</f>
        <v>#N/A</v>
      </c>
      <c r="G18" s="147"/>
      <c r="H18" s="144" t="e">
        <f ca="1">IF(OR($B18=0,C$2=0),NA(),INDEX('led2'!$K$85:$W$113,$A18,C$2))</f>
        <v>#N/A</v>
      </c>
      <c r="I18" s="145" t="e">
        <f ca="1">IF(OR($B18=0,D$2=0),NA(),INDEX('led2'!$K$85:$W$113,$A18,D$2))</f>
        <v>#N/A</v>
      </c>
      <c r="J18" s="145" t="e">
        <f ca="1">IF(OR($B18=0,E$2=0),NA(),INDEX('led2'!$K$85:$W$113,$A18,E$2))</f>
        <v>#N/A</v>
      </c>
      <c r="K18" s="146" t="e">
        <f ca="1">IF(OR($B18=0,F$2=0),NA(),INDEX('led2'!$K$85:$W$113,$A18,F$2))</f>
        <v>#N/A</v>
      </c>
      <c r="L18" s="147"/>
      <c r="M18" s="144" t="e">
        <f ca="1">IF(OR($B18=0,C$2=0),NA(),INDEX('led3'!$K$85:$W$113,$A18,C$2))</f>
        <v>#N/A</v>
      </c>
      <c r="N18" s="145" t="e">
        <f ca="1">IF(OR($B18=0,D$2=0),NA(),INDEX('led3'!$K$85:$W$113,$A18,D$2))</f>
        <v>#N/A</v>
      </c>
      <c r="O18" s="145" t="e">
        <f ca="1">IF(OR($B18=0,E$2=0),NA(),INDEX('led3'!$K$85:$W$113,$A18,E$2))</f>
        <v>#N/A</v>
      </c>
      <c r="P18" s="146" t="e">
        <f ca="1">IF(OR($B18=0,F$2=0),NA(),INDEX('led3'!$K$85:$W$113,$A18,F$2))</f>
        <v>#N/A</v>
      </c>
      <c r="Q18" s="147"/>
    </row>
    <row r="19" spans="1:17" ht="15">
      <c r="A19" s="44">
        <v>9</v>
      </c>
      <c r="B19" s="135" t="str">
        <f ca="1">IF(temp!$AO$7=-100,"",Lookups!AB10)</f>
        <v/>
      </c>
      <c r="C19" s="136" t="e">
        <f ca="1">IF(OR($B19=0,C$2=0),NA(),INDEX('led1'!$K$85:$W$113,$A19,C$2))</f>
        <v>#N/A</v>
      </c>
      <c r="D19" s="137" t="e">
        <f ca="1">IF(OR($B19=0,D$2=0),NA(),INDEX('led1'!$K$85:$W$113,$A19,D$2))</f>
        <v>#N/A</v>
      </c>
      <c r="E19" s="137" t="e">
        <f ca="1">IF(OR($B19=0,E$2=0),NA(),INDEX('led1'!$K$85:$W$113,$A19,E$2))</f>
        <v>#N/A</v>
      </c>
      <c r="F19" s="138" t="e">
        <f ca="1">IF(OR($B19=0,F$2=0),NA(),INDEX('led1'!$K$85:$W$113,$A19,F$2))</f>
        <v>#N/A</v>
      </c>
      <c r="G19" s="139"/>
      <c r="H19" s="136" t="e">
        <f ca="1">IF(OR($B19=0,C$2=0),NA(),INDEX('led2'!$K$85:$W$113,$A19,C$2))</f>
        <v>#N/A</v>
      </c>
      <c r="I19" s="137" t="e">
        <f ca="1">IF(OR($B19=0,D$2=0),NA(),INDEX('led2'!$K$85:$W$113,$A19,D$2))</f>
        <v>#N/A</v>
      </c>
      <c r="J19" s="137" t="e">
        <f ca="1">IF(OR($B19=0,E$2=0),NA(),INDEX('led2'!$K$85:$W$113,$A19,E$2))</f>
        <v>#N/A</v>
      </c>
      <c r="K19" s="138" t="e">
        <f ca="1">IF(OR($B19=0,F$2=0),NA(),INDEX('led2'!$K$85:$W$113,$A19,F$2))</f>
        <v>#N/A</v>
      </c>
      <c r="L19" s="139"/>
      <c r="M19" s="136" t="e">
        <f ca="1">IF(OR($B19=0,C$2=0),NA(),INDEX('led3'!$K$85:$W$113,$A19,C$2))</f>
        <v>#N/A</v>
      </c>
      <c r="N19" s="137" t="e">
        <f ca="1">IF(OR($B19=0,D$2=0),NA(),INDEX('led3'!$K$85:$W$113,$A19,D$2))</f>
        <v>#N/A</v>
      </c>
      <c r="O19" s="137" t="e">
        <f ca="1">IF(OR($B19=0,E$2=0),NA(),INDEX('led3'!$K$85:$W$113,$A19,E$2))</f>
        <v>#N/A</v>
      </c>
      <c r="P19" s="138" t="e">
        <f ca="1">IF(OR($B19=0,F$2=0),NA(),INDEX('led3'!$K$85:$W$113,$A19,F$2))</f>
        <v>#N/A</v>
      </c>
      <c r="Q19" s="139"/>
    </row>
    <row r="20" spans="1:17" ht="15">
      <c r="A20" s="44">
        <v>10</v>
      </c>
      <c r="B20" s="143" t="str">
        <f ca="1">IF(temp!$AO$7=-100,"",Lookups!AB11)</f>
        <v/>
      </c>
      <c r="C20" s="144" t="e">
        <f ca="1">IF(OR($B20=0,C$2=0),NA(),INDEX('led1'!$K$85:$W$113,$A20,C$2))</f>
        <v>#N/A</v>
      </c>
      <c r="D20" s="145" t="e">
        <f ca="1">IF(OR($B20=0,D$2=0),NA(),INDEX('led1'!$K$85:$W$113,$A20,D$2))</f>
        <v>#N/A</v>
      </c>
      <c r="E20" s="145" t="e">
        <f ca="1">IF(OR($B20=0,E$2=0),NA(),INDEX('led1'!$K$85:$W$113,$A20,E$2))</f>
        <v>#N/A</v>
      </c>
      <c r="F20" s="146" t="e">
        <f ca="1">IF(OR($B20=0,F$2=0),NA(),INDEX('led1'!$K$85:$W$113,$A20,F$2))</f>
        <v>#N/A</v>
      </c>
      <c r="G20" s="147"/>
      <c r="H20" s="144" t="e">
        <f ca="1">IF(OR($B20=0,C$2=0),NA(),INDEX('led2'!$K$85:$W$113,$A20,C$2))</f>
        <v>#N/A</v>
      </c>
      <c r="I20" s="145" t="e">
        <f ca="1">IF(OR($B20=0,D$2=0),NA(),INDEX('led2'!$K$85:$W$113,$A20,D$2))</f>
        <v>#N/A</v>
      </c>
      <c r="J20" s="145" t="e">
        <f ca="1">IF(OR($B20=0,E$2=0),NA(),INDEX('led2'!$K$85:$W$113,$A20,E$2))</f>
        <v>#N/A</v>
      </c>
      <c r="K20" s="146" t="e">
        <f ca="1">IF(OR($B20=0,F$2=0),NA(),INDEX('led2'!$K$85:$W$113,$A20,F$2))</f>
        <v>#N/A</v>
      </c>
      <c r="L20" s="147"/>
      <c r="M20" s="144" t="e">
        <f ca="1">IF(OR($B20=0,C$2=0),NA(),INDEX('led3'!$K$85:$W$113,$A20,C$2))</f>
        <v>#N/A</v>
      </c>
      <c r="N20" s="145" t="e">
        <f ca="1">IF(OR($B20=0,D$2=0),NA(),INDEX('led3'!$K$85:$W$113,$A20,D$2))</f>
        <v>#N/A</v>
      </c>
      <c r="O20" s="145" t="e">
        <f ca="1">IF(OR($B20=0,E$2=0),NA(),INDEX('led3'!$K$85:$W$113,$A20,E$2))</f>
        <v>#N/A</v>
      </c>
      <c r="P20" s="146" t="e">
        <f ca="1">IF(OR($B20=0,F$2=0),NA(),INDEX('led3'!$K$85:$W$113,$A20,F$2))</f>
        <v>#N/A</v>
      </c>
      <c r="Q20" s="147"/>
    </row>
    <row r="21" spans="1:17" ht="15">
      <c r="A21" s="44">
        <v>11</v>
      </c>
      <c r="B21" s="135" t="str">
        <f ca="1">IF(temp!$AO$7=-100,"",Lookups!AB12)</f>
        <v/>
      </c>
      <c r="C21" s="136" t="e">
        <f ca="1">IF(OR($B21=0,C$2=0),NA(),INDEX('led1'!$K$85:$W$113,$A21,C$2))</f>
        <v>#N/A</v>
      </c>
      <c r="D21" s="137" t="e">
        <f ca="1">IF(OR($B21=0,D$2=0),NA(),INDEX('led1'!$K$85:$W$113,$A21,D$2))</f>
        <v>#N/A</v>
      </c>
      <c r="E21" s="137" t="e">
        <f ca="1">IF(OR($B21=0,E$2=0),NA(),INDEX('led1'!$K$85:$W$113,$A21,E$2))</f>
        <v>#N/A</v>
      </c>
      <c r="F21" s="138" t="e">
        <f ca="1">IF(OR($B21=0,F$2=0),NA(),INDEX('led1'!$K$85:$W$113,$A21,F$2))</f>
        <v>#N/A</v>
      </c>
      <c r="G21" s="139"/>
      <c r="H21" s="136" t="e">
        <f ca="1">IF(OR($B21=0,C$2=0),NA(),INDEX('led2'!$K$85:$W$113,$A21,C$2))</f>
        <v>#N/A</v>
      </c>
      <c r="I21" s="137" t="e">
        <f ca="1">IF(OR($B21=0,D$2=0),NA(),INDEX('led2'!$K$85:$W$113,$A21,D$2))</f>
        <v>#N/A</v>
      </c>
      <c r="J21" s="137" t="e">
        <f ca="1">IF(OR($B21=0,E$2=0),NA(),INDEX('led2'!$K$85:$W$113,$A21,E$2))</f>
        <v>#N/A</v>
      </c>
      <c r="K21" s="138" t="e">
        <f ca="1">IF(OR($B21=0,F$2=0),NA(),INDEX('led2'!$K$85:$W$113,$A21,F$2))</f>
        <v>#N/A</v>
      </c>
      <c r="L21" s="139"/>
      <c r="M21" s="136" t="e">
        <f ca="1">IF(OR($B21=0,C$2=0),NA(),INDEX('led3'!$K$85:$W$113,$A21,C$2))</f>
        <v>#N/A</v>
      </c>
      <c r="N21" s="137" t="e">
        <f ca="1">IF(OR($B21=0,D$2=0),NA(),INDEX('led3'!$K$85:$W$113,$A21,D$2))</f>
        <v>#N/A</v>
      </c>
      <c r="O21" s="137" t="e">
        <f ca="1">IF(OR($B21=0,E$2=0),NA(),INDEX('led3'!$K$85:$W$113,$A21,E$2))</f>
        <v>#N/A</v>
      </c>
      <c r="P21" s="138" t="e">
        <f ca="1">IF(OR($B21=0,F$2=0),NA(),INDEX('led3'!$K$85:$W$113,$A21,F$2))</f>
        <v>#N/A</v>
      </c>
      <c r="Q21" s="139"/>
    </row>
    <row r="22" spans="1:17" ht="15">
      <c r="A22" s="44">
        <v>12</v>
      </c>
      <c r="B22" s="143" t="str">
        <f ca="1">IF(temp!$AO$7=-100,"",Lookups!AB13)</f>
        <v/>
      </c>
      <c r="C22" s="144" t="e">
        <f ca="1">IF(OR($B22=0,C$2=0),NA(),INDEX('led1'!$K$85:$W$113,$A22,C$2))</f>
        <v>#N/A</v>
      </c>
      <c r="D22" s="145" t="e">
        <f ca="1">IF(OR($B22=0,D$2=0),NA(),INDEX('led1'!$K$85:$W$113,$A22,D$2))</f>
        <v>#N/A</v>
      </c>
      <c r="E22" s="145" t="e">
        <f ca="1">IF(OR($B22=0,E$2=0),NA(),INDEX('led1'!$K$85:$W$113,$A22,E$2))</f>
        <v>#N/A</v>
      </c>
      <c r="F22" s="146" t="e">
        <f ca="1">IF(OR($B22=0,F$2=0),NA(),INDEX('led1'!$K$85:$W$113,$A22,F$2))</f>
        <v>#N/A</v>
      </c>
      <c r="G22" s="147"/>
      <c r="H22" s="144" t="e">
        <f ca="1">IF(OR($B22=0,C$2=0),NA(),INDEX('led2'!$K$85:$W$113,$A22,C$2))</f>
        <v>#N/A</v>
      </c>
      <c r="I22" s="145" t="e">
        <f ca="1">IF(OR($B22=0,D$2=0),NA(),INDEX('led2'!$K$85:$W$113,$A22,D$2))</f>
        <v>#N/A</v>
      </c>
      <c r="J22" s="145" t="e">
        <f ca="1">IF(OR($B22=0,E$2=0),NA(),INDEX('led2'!$K$85:$W$113,$A22,E$2))</f>
        <v>#N/A</v>
      </c>
      <c r="K22" s="146" t="e">
        <f ca="1">IF(OR($B22=0,F$2=0),NA(),INDEX('led2'!$K$85:$W$113,$A22,F$2))</f>
        <v>#N/A</v>
      </c>
      <c r="L22" s="147"/>
      <c r="M22" s="144" t="e">
        <f ca="1">IF(OR($B22=0,C$2=0),NA(),INDEX('led3'!$K$85:$W$113,$A22,C$2))</f>
        <v>#N/A</v>
      </c>
      <c r="N22" s="145" t="e">
        <f ca="1">IF(OR($B22=0,D$2=0),NA(),INDEX('led3'!$K$85:$W$113,$A22,D$2))</f>
        <v>#N/A</v>
      </c>
      <c r="O22" s="145" t="e">
        <f ca="1">IF(OR($B22=0,E$2=0),NA(),INDEX('led3'!$K$85:$W$113,$A22,E$2))</f>
        <v>#N/A</v>
      </c>
      <c r="P22" s="146" t="e">
        <f ca="1">IF(OR($B22=0,F$2=0),NA(),INDEX('led3'!$K$85:$W$113,$A22,F$2))</f>
        <v>#N/A</v>
      </c>
      <c r="Q22" s="147"/>
    </row>
    <row r="23" spans="1:17" ht="15">
      <c r="A23" s="44">
        <v>13</v>
      </c>
      <c r="B23" s="135" t="str">
        <f ca="1">IF(temp!$AO$7=-100,"",Lookups!AB14)</f>
        <v/>
      </c>
      <c r="C23" s="136" t="e">
        <f ca="1">IF(OR($B23=0,C$2=0),NA(),INDEX('led1'!$K$85:$W$113,$A23,C$2))</f>
        <v>#N/A</v>
      </c>
      <c r="D23" s="137" t="e">
        <f ca="1">IF(OR($B23=0,D$2=0),NA(),INDEX('led1'!$K$85:$W$113,$A23,D$2))</f>
        <v>#N/A</v>
      </c>
      <c r="E23" s="137" t="e">
        <f ca="1">IF(OR($B23=0,E$2=0),NA(),INDEX('led1'!$K$85:$W$113,$A23,E$2))</f>
        <v>#N/A</v>
      </c>
      <c r="F23" s="138" t="e">
        <f ca="1">IF(OR($B23=0,F$2=0),NA(),INDEX('led1'!$K$85:$W$113,$A23,F$2))</f>
        <v>#N/A</v>
      </c>
      <c r="G23" s="139"/>
      <c r="H23" s="136" t="e">
        <f ca="1">IF(OR($B23=0,C$2=0),NA(),INDEX('led2'!$K$85:$W$113,$A23,C$2))</f>
        <v>#N/A</v>
      </c>
      <c r="I23" s="137" t="e">
        <f ca="1">IF(OR($B23=0,D$2=0),NA(),INDEX('led2'!$K$85:$W$113,$A23,D$2))</f>
        <v>#N/A</v>
      </c>
      <c r="J23" s="137" t="e">
        <f ca="1">IF(OR($B23=0,E$2=0),NA(),INDEX('led2'!$K$85:$W$113,$A23,E$2))</f>
        <v>#N/A</v>
      </c>
      <c r="K23" s="138" t="e">
        <f ca="1">IF(OR($B23=0,F$2=0),NA(),INDEX('led2'!$K$85:$W$113,$A23,F$2))</f>
        <v>#N/A</v>
      </c>
      <c r="L23" s="139"/>
      <c r="M23" s="136" t="e">
        <f ca="1">IF(OR($B23=0,C$2=0),NA(),INDEX('led3'!$K$85:$W$113,$A23,C$2))</f>
        <v>#N/A</v>
      </c>
      <c r="N23" s="137" t="e">
        <f ca="1">IF(OR($B23=0,D$2=0),NA(),INDEX('led3'!$K$85:$W$113,$A23,D$2))</f>
        <v>#N/A</v>
      </c>
      <c r="O23" s="137" t="e">
        <f ca="1">IF(OR($B23=0,E$2=0),NA(),INDEX('led3'!$K$85:$W$113,$A23,E$2))</f>
        <v>#N/A</v>
      </c>
      <c r="P23" s="138" t="e">
        <f ca="1">IF(OR($B23=0,F$2=0),NA(),INDEX('led3'!$K$85:$W$113,$A23,F$2))</f>
        <v>#N/A</v>
      </c>
      <c r="Q23" s="139"/>
    </row>
    <row r="24" spans="1:17" ht="15">
      <c r="A24" s="44">
        <v>14</v>
      </c>
      <c r="B24" s="143" t="str">
        <f ca="1">IF(temp!$AO$7=-100,"",Lookups!AB15)</f>
        <v/>
      </c>
      <c r="C24" s="144" t="e">
        <f ca="1">IF(OR($B24=0,C$2=0),NA(),INDEX('led1'!$K$85:$W$113,$A24,C$2))</f>
        <v>#N/A</v>
      </c>
      <c r="D24" s="145" t="e">
        <f ca="1">IF(OR($B24=0,D$2=0),NA(),INDEX('led1'!$K$85:$W$113,$A24,D$2))</f>
        <v>#N/A</v>
      </c>
      <c r="E24" s="145" t="e">
        <f ca="1">IF(OR($B24=0,E$2=0),NA(),INDEX('led1'!$K$85:$W$113,$A24,E$2))</f>
        <v>#N/A</v>
      </c>
      <c r="F24" s="146" t="e">
        <f ca="1">IF(OR($B24=0,F$2=0),NA(),INDEX('led1'!$K$85:$W$113,$A24,F$2))</f>
        <v>#N/A</v>
      </c>
      <c r="G24" s="147"/>
      <c r="H24" s="144" t="e">
        <f ca="1">IF(OR($B24=0,C$2=0),NA(),INDEX('led2'!$K$85:$W$113,$A24,C$2))</f>
        <v>#N/A</v>
      </c>
      <c r="I24" s="145" t="e">
        <f ca="1">IF(OR($B24=0,D$2=0),NA(),INDEX('led2'!$K$85:$W$113,$A24,D$2))</f>
        <v>#N/A</v>
      </c>
      <c r="J24" s="145" t="e">
        <f ca="1">IF(OR($B24=0,E$2=0),NA(),INDEX('led2'!$K$85:$W$113,$A24,E$2))</f>
        <v>#N/A</v>
      </c>
      <c r="K24" s="146" t="e">
        <f ca="1">IF(OR($B24=0,F$2=0),NA(),INDEX('led2'!$K$85:$W$113,$A24,F$2))</f>
        <v>#N/A</v>
      </c>
      <c r="L24" s="147"/>
      <c r="M24" s="144" t="e">
        <f ca="1">IF(OR($B24=0,C$2=0),NA(),INDEX('led3'!$K$85:$W$113,$A24,C$2))</f>
        <v>#N/A</v>
      </c>
      <c r="N24" s="145" t="e">
        <f ca="1">IF(OR($B24=0,D$2=0),NA(),INDEX('led3'!$K$85:$W$113,$A24,D$2))</f>
        <v>#N/A</v>
      </c>
      <c r="O24" s="145" t="e">
        <f ca="1">IF(OR($B24=0,E$2=0),NA(),INDEX('led3'!$K$85:$W$113,$A24,E$2))</f>
        <v>#N/A</v>
      </c>
      <c r="P24" s="146" t="e">
        <f ca="1">IF(OR($B24=0,F$2=0),NA(),INDEX('led3'!$K$85:$W$113,$A24,F$2))</f>
        <v>#N/A</v>
      </c>
      <c r="Q24" s="147"/>
    </row>
    <row r="25" spans="1:17" ht="15">
      <c r="A25" s="44">
        <v>15</v>
      </c>
      <c r="B25" s="135" t="str">
        <f ca="1">IF(temp!$AO$7=-100,"",Lookups!AB16)</f>
        <v/>
      </c>
      <c r="C25" s="136" t="e">
        <f ca="1">IF(OR($B25=0,C$2=0),NA(),INDEX('led1'!$K$85:$W$113,$A25,C$2))</f>
        <v>#N/A</v>
      </c>
      <c r="D25" s="137" t="e">
        <f ca="1">IF(OR($B25=0,D$2=0),NA(),INDEX('led1'!$K$85:$W$113,$A25,D$2))</f>
        <v>#N/A</v>
      </c>
      <c r="E25" s="137" t="e">
        <f ca="1">IF(OR($B25=0,E$2=0),NA(),INDEX('led1'!$K$85:$W$113,$A25,E$2))</f>
        <v>#N/A</v>
      </c>
      <c r="F25" s="138" t="e">
        <f ca="1">IF(OR($B25=0,F$2=0),NA(),INDEX('led1'!$K$85:$W$113,$A25,F$2))</f>
        <v>#N/A</v>
      </c>
      <c r="G25" s="139"/>
      <c r="H25" s="136" t="e">
        <f ca="1">IF(OR($B25=0,C$2=0),NA(),INDEX('led2'!$K$85:$W$113,$A25,C$2))</f>
        <v>#N/A</v>
      </c>
      <c r="I25" s="137" t="e">
        <f ca="1">IF(OR($B25=0,D$2=0),NA(),INDEX('led2'!$K$85:$W$113,$A25,D$2))</f>
        <v>#N/A</v>
      </c>
      <c r="J25" s="137" t="e">
        <f ca="1">IF(OR($B25=0,E$2=0),NA(),INDEX('led2'!$K$85:$W$113,$A25,E$2))</f>
        <v>#N/A</v>
      </c>
      <c r="K25" s="138" t="e">
        <f ca="1">IF(OR($B25=0,F$2=0),NA(),INDEX('led2'!$K$85:$W$113,$A25,F$2))</f>
        <v>#N/A</v>
      </c>
      <c r="L25" s="139"/>
      <c r="M25" s="136" t="e">
        <f ca="1">IF(OR($B25=0,C$2=0),NA(),INDEX('led3'!$K$85:$W$113,$A25,C$2))</f>
        <v>#N/A</v>
      </c>
      <c r="N25" s="137" t="e">
        <f ca="1">IF(OR($B25=0,D$2=0),NA(),INDEX('led3'!$K$85:$W$113,$A25,D$2))</f>
        <v>#N/A</v>
      </c>
      <c r="O25" s="137" t="e">
        <f ca="1">IF(OR($B25=0,E$2=0),NA(),INDEX('led3'!$K$85:$W$113,$A25,E$2))</f>
        <v>#N/A</v>
      </c>
      <c r="P25" s="138" t="e">
        <f ca="1">IF(OR($B25=0,F$2=0),NA(),INDEX('led3'!$K$85:$W$113,$A25,F$2))</f>
        <v>#N/A</v>
      </c>
      <c r="Q25" s="139"/>
    </row>
    <row r="26" spans="1:17" ht="15">
      <c r="A26" s="44">
        <v>16</v>
      </c>
      <c r="B26" s="143" t="str">
        <f ca="1">IF(temp!$AO$7=-100,"",Lookups!AB17)</f>
        <v/>
      </c>
      <c r="C26" s="144" t="e">
        <f ca="1">IF(OR($B26=0,C$2=0),NA(),INDEX('led1'!$K$85:$W$113,$A26,C$2))</f>
        <v>#N/A</v>
      </c>
      <c r="D26" s="145" t="e">
        <f ca="1">IF(OR($B26=0,D$2=0),NA(),INDEX('led1'!$K$85:$W$113,$A26,D$2))</f>
        <v>#N/A</v>
      </c>
      <c r="E26" s="145" t="e">
        <f ca="1">IF(OR($B26=0,E$2=0),NA(),INDEX('led1'!$K$85:$W$113,$A26,E$2))</f>
        <v>#N/A</v>
      </c>
      <c r="F26" s="146" t="e">
        <f ca="1">IF(OR($B26=0,F$2=0),NA(),INDEX('led1'!$K$85:$W$113,$A26,F$2))</f>
        <v>#N/A</v>
      </c>
      <c r="G26" s="147"/>
      <c r="H26" s="144" t="e">
        <f ca="1">IF(OR($B26=0,C$2=0),NA(),INDEX('led2'!$K$85:$W$113,$A26,C$2))</f>
        <v>#N/A</v>
      </c>
      <c r="I26" s="145" t="e">
        <f ca="1">IF(OR($B26=0,D$2=0),NA(),INDEX('led2'!$K$85:$W$113,$A26,D$2))</f>
        <v>#N/A</v>
      </c>
      <c r="J26" s="145" t="e">
        <f ca="1">IF(OR($B26=0,E$2=0),NA(),INDEX('led2'!$K$85:$W$113,$A26,E$2))</f>
        <v>#N/A</v>
      </c>
      <c r="K26" s="146" t="e">
        <f ca="1">IF(OR($B26=0,F$2=0),NA(),INDEX('led2'!$K$85:$W$113,$A26,F$2))</f>
        <v>#N/A</v>
      </c>
      <c r="L26" s="147"/>
      <c r="M26" s="144" t="e">
        <f ca="1">IF(OR($B26=0,C$2=0),NA(),INDEX('led3'!$K$85:$W$113,$A26,C$2))</f>
        <v>#N/A</v>
      </c>
      <c r="N26" s="145" t="e">
        <f ca="1">IF(OR($B26=0,D$2=0),NA(),INDEX('led3'!$K$85:$W$113,$A26,D$2))</f>
        <v>#N/A</v>
      </c>
      <c r="O26" s="145" t="e">
        <f ca="1">IF(OR($B26=0,E$2=0),NA(),INDEX('led3'!$K$85:$W$113,$A26,E$2))</f>
        <v>#N/A</v>
      </c>
      <c r="P26" s="146" t="e">
        <f ca="1">IF(OR($B26=0,F$2=0),NA(),INDEX('led3'!$K$85:$W$113,$A26,F$2))</f>
        <v>#N/A</v>
      </c>
      <c r="Q26" s="147"/>
    </row>
    <row r="27" spans="1:17" ht="15">
      <c r="A27" s="44">
        <v>17</v>
      </c>
      <c r="B27" s="135" t="str">
        <f ca="1">IF(temp!$AO$7=-100,"",Lookups!AB18)</f>
        <v/>
      </c>
      <c r="C27" s="136" t="e">
        <f ca="1">IF(OR($B27=0,C$2=0),NA(),INDEX('led1'!$K$85:$W$113,$A27,C$2))</f>
        <v>#N/A</v>
      </c>
      <c r="D27" s="137" t="e">
        <f ca="1">IF(OR($B27=0,D$2=0),NA(),INDEX('led1'!$K$85:$W$113,$A27,D$2))</f>
        <v>#N/A</v>
      </c>
      <c r="E27" s="137" t="e">
        <f ca="1">IF(OR($B27=0,E$2=0),NA(),INDEX('led1'!$K$85:$W$113,$A27,E$2))</f>
        <v>#N/A</v>
      </c>
      <c r="F27" s="138" t="e">
        <f ca="1">IF(OR($B27=0,F$2=0),NA(),INDEX('led1'!$K$85:$W$113,$A27,F$2))</f>
        <v>#N/A</v>
      </c>
      <c r="G27" s="139"/>
      <c r="H27" s="136" t="e">
        <f ca="1">IF(OR($B27=0,C$2=0),NA(),INDEX('led2'!$K$85:$W$113,$A27,C$2))</f>
        <v>#N/A</v>
      </c>
      <c r="I27" s="137" t="e">
        <f ca="1">IF(OR($B27=0,D$2=0),NA(),INDEX('led2'!$K$85:$W$113,$A27,D$2))</f>
        <v>#N/A</v>
      </c>
      <c r="J27" s="137" t="e">
        <f ca="1">IF(OR($B27=0,E$2=0),NA(),INDEX('led2'!$K$85:$W$113,$A27,E$2))</f>
        <v>#N/A</v>
      </c>
      <c r="K27" s="138" t="e">
        <f ca="1">IF(OR($B27=0,F$2=0),NA(),INDEX('led2'!$K$85:$W$113,$A27,F$2))</f>
        <v>#N/A</v>
      </c>
      <c r="L27" s="139"/>
      <c r="M27" s="136" t="e">
        <f ca="1">IF(OR($B27=0,C$2=0),NA(),INDEX('led3'!$K$85:$W$113,$A27,C$2))</f>
        <v>#N/A</v>
      </c>
      <c r="N27" s="137" t="e">
        <f ca="1">IF(OR($B27=0,D$2=0),NA(),INDEX('led3'!$K$85:$W$113,$A27,D$2))</f>
        <v>#N/A</v>
      </c>
      <c r="O27" s="137" t="e">
        <f ca="1">IF(OR($B27=0,E$2=0),NA(),INDEX('led3'!$K$85:$W$113,$A27,E$2))</f>
        <v>#N/A</v>
      </c>
      <c r="P27" s="138" t="e">
        <f ca="1">IF(OR($B27=0,F$2=0),NA(),INDEX('led3'!$K$85:$W$113,$A27,F$2))</f>
        <v>#N/A</v>
      </c>
      <c r="Q27" s="139"/>
    </row>
    <row r="28" spans="1:17" ht="15">
      <c r="A28" s="44">
        <v>18</v>
      </c>
      <c r="B28" s="143" t="str">
        <f ca="1">IF(temp!$AO$7=-100,"",Lookups!AB19)</f>
        <v/>
      </c>
      <c r="C28" s="144" t="e">
        <f ca="1">IF(OR($B28=0,C$2=0),NA(),INDEX('led1'!$K$85:$W$113,$A28,C$2))</f>
        <v>#N/A</v>
      </c>
      <c r="D28" s="145" t="e">
        <f ca="1">IF(OR($B28=0,D$2=0),NA(),INDEX('led1'!$K$85:$W$113,$A28,D$2))</f>
        <v>#N/A</v>
      </c>
      <c r="E28" s="145" t="e">
        <f ca="1">IF(OR($B28=0,E$2=0),NA(),INDEX('led1'!$K$85:$W$113,$A28,E$2))</f>
        <v>#N/A</v>
      </c>
      <c r="F28" s="146" t="e">
        <f ca="1">IF(OR($B28=0,F$2=0),NA(),INDEX('led1'!$K$85:$W$113,$A28,F$2))</f>
        <v>#N/A</v>
      </c>
      <c r="G28" s="147"/>
      <c r="H28" s="144" t="e">
        <f ca="1">IF(OR($B28=0,C$2=0),NA(),INDEX('led2'!$K$85:$W$113,$A28,C$2))</f>
        <v>#N/A</v>
      </c>
      <c r="I28" s="145" t="e">
        <f ca="1">IF(OR($B28=0,D$2=0),NA(),INDEX('led2'!$K$85:$W$113,$A28,D$2))</f>
        <v>#N/A</v>
      </c>
      <c r="J28" s="145" t="e">
        <f ca="1">IF(OR($B28=0,E$2=0),NA(),INDEX('led2'!$K$85:$W$113,$A28,E$2))</f>
        <v>#N/A</v>
      </c>
      <c r="K28" s="146" t="e">
        <f ca="1">IF(OR($B28=0,F$2=0),NA(),INDEX('led2'!$K$85:$W$113,$A28,F$2))</f>
        <v>#N/A</v>
      </c>
      <c r="L28" s="147"/>
      <c r="M28" s="144" t="e">
        <f ca="1">IF(OR($B28=0,C$2=0),NA(),INDEX('led3'!$K$85:$W$113,$A28,C$2))</f>
        <v>#N/A</v>
      </c>
      <c r="N28" s="145" t="e">
        <f ca="1">IF(OR($B28=0,D$2=0),NA(),INDEX('led3'!$K$85:$W$113,$A28,D$2))</f>
        <v>#N/A</v>
      </c>
      <c r="O28" s="145" t="e">
        <f ca="1">IF(OR($B28=0,E$2=0),NA(),INDEX('led3'!$K$85:$W$113,$A28,E$2))</f>
        <v>#N/A</v>
      </c>
      <c r="P28" s="146" t="e">
        <f ca="1">IF(OR($B28=0,F$2=0),NA(),INDEX('led3'!$K$85:$W$113,$A28,F$2))</f>
        <v>#N/A</v>
      </c>
      <c r="Q28" s="147"/>
    </row>
    <row r="29" spans="1:17" ht="15">
      <c r="A29" s="44">
        <v>19</v>
      </c>
      <c r="B29" s="135" t="str">
        <f ca="1">IF(temp!$AO$7=-100,"",Lookups!AB20)</f>
        <v/>
      </c>
      <c r="C29" s="136" t="e">
        <f ca="1">IF(OR($B29=0,C$2=0),NA(),INDEX('led1'!$K$85:$W$113,$A29,C$2))</f>
        <v>#N/A</v>
      </c>
      <c r="D29" s="137" t="e">
        <f ca="1">IF(OR($B29=0,D$2=0),NA(),INDEX('led1'!$K$85:$W$113,$A29,D$2))</f>
        <v>#N/A</v>
      </c>
      <c r="E29" s="137" t="e">
        <f ca="1">IF(OR($B29=0,E$2=0),NA(),INDEX('led1'!$K$85:$W$113,$A29,E$2))</f>
        <v>#N/A</v>
      </c>
      <c r="F29" s="138" t="e">
        <f ca="1">IF(OR($B29=0,F$2=0),NA(),INDEX('led1'!$K$85:$W$113,$A29,F$2))</f>
        <v>#N/A</v>
      </c>
      <c r="G29" s="139"/>
      <c r="H29" s="136" t="e">
        <f ca="1">IF(OR($B29=0,C$2=0),NA(),INDEX('led2'!$K$85:$W$113,$A29,C$2))</f>
        <v>#N/A</v>
      </c>
      <c r="I29" s="137" t="e">
        <f ca="1">IF(OR($B29=0,D$2=0),NA(),INDEX('led2'!$K$85:$W$113,$A29,D$2))</f>
        <v>#N/A</v>
      </c>
      <c r="J29" s="137" t="e">
        <f ca="1">IF(OR($B29=0,E$2=0),NA(),INDEX('led2'!$K$85:$W$113,$A29,E$2))</f>
        <v>#N/A</v>
      </c>
      <c r="K29" s="138" t="e">
        <f ca="1">IF(OR($B29=0,F$2=0),NA(),INDEX('led2'!$K$85:$W$113,$A29,F$2))</f>
        <v>#N/A</v>
      </c>
      <c r="L29" s="139"/>
      <c r="M29" s="136" t="e">
        <f ca="1">IF(OR($B29=0,C$2=0),NA(),INDEX('led3'!$K$85:$W$113,$A29,C$2))</f>
        <v>#N/A</v>
      </c>
      <c r="N29" s="137" t="e">
        <f ca="1">IF(OR($B29=0,D$2=0),NA(),INDEX('led3'!$K$85:$W$113,$A29,D$2))</f>
        <v>#N/A</v>
      </c>
      <c r="O29" s="137" t="e">
        <f ca="1">IF(OR($B29=0,E$2=0),NA(),INDEX('led3'!$K$85:$W$113,$A29,E$2))</f>
        <v>#N/A</v>
      </c>
      <c r="P29" s="138" t="e">
        <f ca="1">IF(OR($B29=0,F$2=0),NA(),INDEX('led3'!$K$85:$W$113,$A29,F$2))</f>
        <v>#N/A</v>
      </c>
      <c r="Q29" s="139"/>
    </row>
    <row r="30" spans="1:17" ht="15">
      <c r="A30" s="44">
        <v>20</v>
      </c>
      <c r="B30" s="143" t="str">
        <f ca="1">IF(temp!$AO$7=-100,"",Lookups!AB21)</f>
        <v/>
      </c>
      <c r="C30" s="144" t="e">
        <f ca="1">IF(OR($B30=0,C$2=0),NA(),INDEX('led1'!$K$85:$W$113,$A30,C$2))</f>
        <v>#N/A</v>
      </c>
      <c r="D30" s="145" t="e">
        <f ca="1">IF(OR($B30=0,D$2=0),NA(),INDEX('led1'!$K$85:$W$113,$A30,D$2))</f>
        <v>#N/A</v>
      </c>
      <c r="E30" s="145" t="e">
        <f ca="1">IF(OR($B30=0,E$2=0),NA(),INDEX('led1'!$K$85:$W$113,$A30,E$2))</f>
        <v>#N/A</v>
      </c>
      <c r="F30" s="146" t="e">
        <f ca="1">IF(OR($B30=0,F$2=0),NA(),INDEX('led1'!$K$85:$W$113,$A30,F$2))</f>
        <v>#N/A</v>
      </c>
      <c r="G30" s="147"/>
      <c r="H30" s="144" t="e">
        <f ca="1">IF(OR($B30=0,C$2=0),NA(),INDEX('led2'!$K$85:$W$113,$A30,C$2))</f>
        <v>#N/A</v>
      </c>
      <c r="I30" s="145" t="e">
        <f ca="1">IF(OR($B30=0,D$2=0),NA(),INDEX('led2'!$K$85:$W$113,$A30,D$2))</f>
        <v>#N/A</v>
      </c>
      <c r="J30" s="145" t="e">
        <f ca="1">IF(OR($B30=0,E$2=0),NA(),INDEX('led2'!$K$85:$W$113,$A30,E$2))</f>
        <v>#N/A</v>
      </c>
      <c r="K30" s="146" t="e">
        <f ca="1">IF(OR($B30=0,F$2=0),NA(),INDEX('led2'!$K$85:$W$113,$A30,F$2))</f>
        <v>#N/A</v>
      </c>
      <c r="L30" s="147"/>
      <c r="M30" s="144" t="e">
        <f ca="1">IF(OR($B30=0,C$2=0),NA(),INDEX('led3'!$K$85:$W$113,$A30,C$2))</f>
        <v>#N/A</v>
      </c>
      <c r="N30" s="145" t="e">
        <f ca="1">IF(OR($B30=0,D$2=0),NA(),INDEX('led3'!$K$85:$W$113,$A30,D$2))</f>
        <v>#N/A</v>
      </c>
      <c r="O30" s="145" t="e">
        <f ca="1">IF(OR($B30=0,E$2=0),NA(),INDEX('led3'!$K$85:$W$113,$A30,E$2))</f>
        <v>#N/A</v>
      </c>
      <c r="P30" s="146" t="e">
        <f ca="1">IF(OR($B30=0,F$2=0),NA(),INDEX('led3'!$K$85:$W$113,$A30,F$2))</f>
        <v>#N/A</v>
      </c>
      <c r="Q30" s="147"/>
    </row>
    <row r="31" spans="1:17" ht="15">
      <c r="A31" s="44">
        <v>21</v>
      </c>
      <c r="B31" s="135" t="str">
        <f ca="1">IF(temp!$AO$7=-100,"",Lookups!AB22)</f>
        <v/>
      </c>
      <c r="C31" s="136" t="e">
        <f ca="1">IF(OR($B31=0,C$2=0),NA(),INDEX('led1'!$K$85:$W$113,$A31,C$2))</f>
        <v>#N/A</v>
      </c>
      <c r="D31" s="137" t="e">
        <f ca="1">IF(OR($B31=0,D$2=0),NA(),INDEX('led1'!$K$85:$W$113,$A31,D$2))</f>
        <v>#N/A</v>
      </c>
      <c r="E31" s="137" t="e">
        <f ca="1">IF(OR($B31=0,E$2=0),NA(),INDEX('led1'!$K$85:$W$113,$A31,E$2))</f>
        <v>#N/A</v>
      </c>
      <c r="F31" s="138" t="e">
        <f ca="1">IF(OR($B31=0,F$2=0),NA(),INDEX('led1'!$K$85:$W$113,$A31,F$2))</f>
        <v>#N/A</v>
      </c>
      <c r="G31" s="139"/>
      <c r="H31" s="136" t="e">
        <f ca="1">IF(OR($B31=0,C$2=0),NA(),INDEX('led2'!$K$85:$W$113,$A31,C$2))</f>
        <v>#N/A</v>
      </c>
      <c r="I31" s="137" t="e">
        <f ca="1">IF(OR($B31=0,D$2=0),NA(),INDEX('led2'!$K$85:$W$113,$A31,D$2))</f>
        <v>#N/A</v>
      </c>
      <c r="J31" s="137" t="e">
        <f ca="1">IF(OR($B31=0,E$2=0),NA(),INDEX('led2'!$K$85:$W$113,$A31,E$2))</f>
        <v>#N/A</v>
      </c>
      <c r="K31" s="138" t="e">
        <f ca="1">IF(OR($B31=0,F$2=0),NA(),INDEX('led2'!$K$85:$W$113,$A31,F$2))</f>
        <v>#N/A</v>
      </c>
      <c r="L31" s="139"/>
      <c r="M31" s="136" t="e">
        <f ca="1">IF(OR($B31=0,C$2=0),NA(),INDEX('led3'!$K$85:$W$113,$A31,C$2))</f>
        <v>#N/A</v>
      </c>
      <c r="N31" s="137" t="e">
        <f ca="1">IF(OR($B31=0,D$2=0),NA(),INDEX('led3'!$K$85:$W$113,$A31,D$2))</f>
        <v>#N/A</v>
      </c>
      <c r="O31" s="137" t="e">
        <f ca="1">IF(OR($B31=0,E$2=0),NA(),INDEX('led3'!$K$85:$W$113,$A31,E$2))</f>
        <v>#N/A</v>
      </c>
      <c r="P31" s="138" t="e">
        <f ca="1">IF(OR($B31=0,F$2=0),NA(),INDEX('led3'!$K$85:$W$113,$A31,F$2))</f>
        <v>#N/A</v>
      </c>
      <c r="Q31" s="139"/>
    </row>
    <row r="32" spans="1:17" ht="15">
      <c r="A32" s="44">
        <v>22</v>
      </c>
      <c r="B32" s="143" t="str">
        <f ca="1">IF(temp!$AO$7=-100,"",Lookups!AB23)</f>
        <v/>
      </c>
      <c r="C32" s="144" t="e">
        <f ca="1">IF(OR($B32=0,C$2=0),NA(),INDEX('led1'!$K$85:$W$113,$A32,C$2))</f>
        <v>#N/A</v>
      </c>
      <c r="D32" s="145" t="e">
        <f ca="1">IF(OR($B32=0,D$2=0),NA(),INDEX('led1'!$K$85:$W$113,$A32,D$2))</f>
        <v>#N/A</v>
      </c>
      <c r="E32" s="145" t="e">
        <f ca="1">IF(OR($B32=0,E$2=0),NA(),INDEX('led1'!$K$85:$W$113,$A32,E$2))</f>
        <v>#N/A</v>
      </c>
      <c r="F32" s="146" t="e">
        <f ca="1">IF(OR($B32=0,F$2=0),NA(),INDEX('led1'!$K$85:$W$113,$A32,F$2))</f>
        <v>#N/A</v>
      </c>
      <c r="G32" s="147"/>
      <c r="H32" s="144" t="e">
        <f ca="1">IF(OR($B32=0,C$2=0),NA(),INDEX('led2'!$K$85:$W$113,$A32,C$2))</f>
        <v>#N/A</v>
      </c>
      <c r="I32" s="145" t="e">
        <f ca="1">IF(OR($B32=0,D$2=0),NA(),INDEX('led2'!$K$85:$W$113,$A32,D$2))</f>
        <v>#N/A</v>
      </c>
      <c r="J32" s="145" t="e">
        <f ca="1">IF(OR($B32=0,E$2=0),NA(),INDEX('led2'!$K$85:$W$113,$A32,E$2))</f>
        <v>#N/A</v>
      </c>
      <c r="K32" s="146" t="e">
        <f ca="1">IF(OR($B32=0,F$2=0),NA(),INDEX('led2'!$K$85:$W$113,$A32,F$2))</f>
        <v>#N/A</v>
      </c>
      <c r="L32" s="147"/>
      <c r="M32" s="144" t="e">
        <f ca="1">IF(OR($B32=0,C$2=0),NA(),INDEX('led3'!$K$85:$W$113,$A32,C$2))</f>
        <v>#N/A</v>
      </c>
      <c r="N32" s="145" t="e">
        <f ca="1">IF(OR($B32=0,D$2=0),NA(),INDEX('led3'!$K$85:$W$113,$A32,D$2))</f>
        <v>#N/A</v>
      </c>
      <c r="O32" s="145" t="e">
        <f ca="1">IF(OR($B32=0,E$2=0),NA(),INDEX('led3'!$K$85:$W$113,$A32,E$2))</f>
        <v>#N/A</v>
      </c>
      <c r="P32" s="146" t="e">
        <f ca="1">IF(OR($B32=0,F$2=0),NA(),INDEX('led3'!$K$85:$W$113,$A32,F$2))</f>
        <v>#N/A</v>
      </c>
      <c r="Q32" s="147"/>
    </row>
    <row r="33" spans="1:17" ht="15">
      <c r="A33" s="44">
        <v>23</v>
      </c>
      <c r="B33" s="135" t="str">
        <f ca="1">IF(temp!$AO$7=-100,"",Lookups!AB24)</f>
        <v/>
      </c>
      <c r="C33" s="136" t="e">
        <f ca="1">IF(OR($B33=0,C$2=0),NA(),INDEX('led1'!$K$85:$W$113,$A33,C$2))</f>
        <v>#N/A</v>
      </c>
      <c r="D33" s="137" t="e">
        <f ca="1">IF(OR($B33=0,D$2=0),NA(),INDEX('led1'!$K$85:$W$113,$A33,D$2))</f>
        <v>#N/A</v>
      </c>
      <c r="E33" s="137" t="e">
        <f ca="1">IF(OR($B33=0,E$2=0),NA(),INDEX('led1'!$K$85:$W$113,$A33,E$2))</f>
        <v>#N/A</v>
      </c>
      <c r="F33" s="138" t="e">
        <f ca="1">IF(OR($B33=0,F$2=0),NA(),INDEX('led1'!$K$85:$W$113,$A33,F$2))</f>
        <v>#N/A</v>
      </c>
      <c r="G33" s="139"/>
      <c r="H33" s="136" t="e">
        <f ca="1">IF(OR($B33=0,C$2=0),NA(),INDEX('led2'!$K$85:$W$113,$A33,C$2))</f>
        <v>#N/A</v>
      </c>
      <c r="I33" s="137" t="e">
        <f ca="1">IF(OR($B33=0,D$2=0),NA(),INDEX('led2'!$K$85:$W$113,$A33,D$2))</f>
        <v>#N/A</v>
      </c>
      <c r="J33" s="137" t="e">
        <f ca="1">IF(OR($B33=0,E$2=0),NA(),INDEX('led2'!$K$85:$W$113,$A33,E$2))</f>
        <v>#N/A</v>
      </c>
      <c r="K33" s="138" t="e">
        <f ca="1">IF(OR($B33=0,F$2=0),NA(),INDEX('led2'!$K$85:$W$113,$A33,F$2))</f>
        <v>#N/A</v>
      </c>
      <c r="L33" s="139"/>
      <c r="M33" s="136" t="e">
        <f ca="1">IF(OR($B33=0,C$2=0),NA(),INDEX('led3'!$K$85:$W$113,$A33,C$2))</f>
        <v>#N/A</v>
      </c>
      <c r="N33" s="137" t="e">
        <f ca="1">IF(OR($B33=0,D$2=0),NA(),INDEX('led3'!$K$85:$W$113,$A33,D$2))</f>
        <v>#N/A</v>
      </c>
      <c r="O33" s="137" t="e">
        <f ca="1">IF(OR($B33=0,E$2=0),NA(),INDEX('led3'!$K$85:$W$113,$A33,E$2))</f>
        <v>#N/A</v>
      </c>
      <c r="P33" s="138" t="e">
        <f ca="1">IF(OR($B33=0,F$2=0),NA(),INDEX('led3'!$K$85:$W$113,$A33,F$2))</f>
        <v>#N/A</v>
      </c>
      <c r="Q33" s="139"/>
    </row>
    <row r="34" spans="1:17" ht="15">
      <c r="A34" s="44">
        <v>24</v>
      </c>
      <c r="B34" s="143" t="str">
        <f ca="1">IF(temp!$AO$7=-100,"",Lookups!AB25)</f>
        <v/>
      </c>
      <c r="C34" s="144" t="e">
        <f ca="1">IF(OR($B34=0,C$2=0),NA(),INDEX('led1'!$K$85:$W$113,$A34,C$2))</f>
        <v>#N/A</v>
      </c>
      <c r="D34" s="145" t="e">
        <f ca="1">IF(OR($B34=0,D$2=0),NA(),INDEX('led1'!$K$85:$W$113,$A34,D$2))</f>
        <v>#N/A</v>
      </c>
      <c r="E34" s="145" t="e">
        <f ca="1">IF(OR($B34=0,E$2=0),NA(),INDEX('led1'!$K$85:$W$113,$A34,E$2))</f>
        <v>#N/A</v>
      </c>
      <c r="F34" s="146" t="e">
        <f ca="1">IF(OR($B34=0,F$2=0),NA(),INDEX('led1'!$K$85:$W$113,$A34,F$2))</f>
        <v>#N/A</v>
      </c>
      <c r="G34" s="147"/>
      <c r="H34" s="144" t="e">
        <f ca="1">IF(OR($B34=0,C$2=0),NA(),INDEX('led2'!$K$85:$W$113,$A34,C$2))</f>
        <v>#N/A</v>
      </c>
      <c r="I34" s="145" t="e">
        <f ca="1">IF(OR($B34=0,D$2=0),NA(),INDEX('led2'!$K$85:$W$113,$A34,D$2))</f>
        <v>#N/A</v>
      </c>
      <c r="J34" s="145" t="e">
        <f ca="1">IF(OR($B34=0,E$2=0),NA(),INDEX('led2'!$K$85:$W$113,$A34,E$2))</f>
        <v>#N/A</v>
      </c>
      <c r="K34" s="146" t="e">
        <f ca="1">IF(OR($B34=0,F$2=0),NA(),INDEX('led2'!$K$85:$W$113,$A34,F$2))</f>
        <v>#N/A</v>
      </c>
      <c r="L34" s="147"/>
      <c r="M34" s="144" t="e">
        <f ca="1">IF(OR($B34=0,C$2=0),NA(),INDEX('led3'!$K$85:$W$113,$A34,C$2))</f>
        <v>#N/A</v>
      </c>
      <c r="N34" s="145" t="e">
        <f ca="1">IF(OR($B34=0,D$2=0),NA(),INDEX('led3'!$K$85:$W$113,$A34,D$2))</f>
        <v>#N/A</v>
      </c>
      <c r="O34" s="145" t="e">
        <f ca="1">IF(OR($B34=0,E$2=0),NA(),INDEX('led3'!$K$85:$W$113,$A34,E$2))</f>
        <v>#N/A</v>
      </c>
      <c r="P34" s="146" t="e">
        <f ca="1">IF(OR($B34=0,F$2=0),NA(),INDEX('led3'!$K$85:$W$113,$A34,F$2))</f>
        <v>#N/A</v>
      </c>
      <c r="Q34" s="147"/>
    </row>
    <row r="35" spans="1:17" ht="15">
      <c r="A35" s="44">
        <v>25</v>
      </c>
      <c r="B35" s="135" t="str">
        <f ca="1">IF(temp!$AO$7=-100,"",Lookups!AB26)</f>
        <v/>
      </c>
      <c r="C35" s="136" t="e">
        <f ca="1">IF(OR($B35=0,C$2=0),NA(),INDEX('led1'!$K$85:$W$113,$A35,C$2))</f>
        <v>#N/A</v>
      </c>
      <c r="D35" s="137" t="e">
        <f ca="1">IF(OR($B35=0,D$2=0),NA(),INDEX('led1'!$K$85:$W$113,$A35,D$2))</f>
        <v>#N/A</v>
      </c>
      <c r="E35" s="137" t="e">
        <f ca="1">IF(OR($B35=0,E$2=0),NA(),INDEX('led1'!$K$85:$W$113,$A35,E$2))</f>
        <v>#N/A</v>
      </c>
      <c r="F35" s="138" t="e">
        <f ca="1">IF(OR($B35=0,F$2=0),NA(),INDEX('led1'!$K$85:$W$113,$A35,F$2))</f>
        <v>#N/A</v>
      </c>
      <c r="G35" s="139"/>
      <c r="H35" s="136" t="e">
        <f ca="1">IF(OR($B35=0,C$2=0),NA(),INDEX('led2'!$K$85:$W$113,$A35,C$2))</f>
        <v>#N/A</v>
      </c>
      <c r="I35" s="137" t="e">
        <f ca="1">IF(OR($B35=0,D$2=0),NA(),INDEX('led2'!$K$85:$W$113,$A35,D$2))</f>
        <v>#N/A</v>
      </c>
      <c r="J35" s="137" t="e">
        <f ca="1">IF(OR($B35=0,E$2=0),NA(),INDEX('led2'!$K$85:$W$113,$A35,E$2))</f>
        <v>#N/A</v>
      </c>
      <c r="K35" s="138" t="e">
        <f ca="1">IF(OR($B35=0,F$2=0),NA(),INDEX('led2'!$K$85:$W$113,$A35,F$2))</f>
        <v>#N/A</v>
      </c>
      <c r="L35" s="139"/>
      <c r="M35" s="136" t="e">
        <f ca="1">IF(OR($B35=0,C$2=0),NA(),INDEX('led3'!$K$85:$W$113,$A35,C$2))</f>
        <v>#N/A</v>
      </c>
      <c r="N35" s="137" t="e">
        <f ca="1">IF(OR($B35=0,D$2=0),NA(),INDEX('led3'!$K$85:$W$113,$A35,D$2))</f>
        <v>#N/A</v>
      </c>
      <c r="O35" s="137" t="e">
        <f ca="1">IF(OR($B35=0,E$2=0),NA(),INDEX('led3'!$K$85:$W$113,$A35,E$2))</f>
        <v>#N/A</v>
      </c>
      <c r="P35" s="138" t="e">
        <f ca="1">IF(OR($B35=0,F$2=0),NA(),INDEX('led3'!$K$85:$W$113,$A35,F$2))</f>
        <v>#N/A</v>
      </c>
      <c r="Q35" s="139"/>
    </row>
    <row r="36" spans="1:17" ht="15">
      <c r="A36" s="44">
        <v>26</v>
      </c>
      <c r="B36" s="143" t="str">
        <f ca="1">IF(temp!$AO$7=-100,"",Lookups!AB27)</f>
        <v/>
      </c>
      <c r="C36" s="144" t="e">
        <f ca="1">IF(OR($B36=0,C$2=0),NA(),INDEX('led1'!$K$85:$W$113,$A36,C$2))</f>
        <v>#N/A</v>
      </c>
      <c r="D36" s="145" t="e">
        <f ca="1">IF(OR($B36=0,D$2=0),NA(),INDEX('led1'!$K$85:$W$113,$A36,D$2))</f>
        <v>#N/A</v>
      </c>
      <c r="E36" s="145" t="e">
        <f ca="1">IF(OR($B36=0,E$2=0),NA(),INDEX('led1'!$K$85:$W$113,$A36,E$2))</f>
        <v>#N/A</v>
      </c>
      <c r="F36" s="146" t="e">
        <f ca="1">IF(OR($B36=0,F$2=0),NA(),INDEX('led1'!$K$85:$W$113,$A36,F$2))</f>
        <v>#N/A</v>
      </c>
      <c r="G36" s="147"/>
      <c r="H36" s="144" t="e">
        <f ca="1">IF(OR($B36=0,C$2=0),NA(),INDEX('led2'!$K$85:$W$113,$A36,C$2))</f>
        <v>#N/A</v>
      </c>
      <c r="I36" s="145" t="e">
        <f ca="1">IF(OR($B36=0,D$2=0),NA(),INDEX('led2'!$K$85:$W$113,$A36,D$2))</f>
        <v>#N/A</v>
      </c>
      <c r="J36" s="145" t="e">
        <f ca="1">IF(OR($B36=0,E$2=0),NA(),INDEX('led2'!$K$85:$W$113,$A36,E$2))</f>
        <v>#N/A</v>
      </c>
      <c r="K36" s="146" t="e">
        <f ca="1">IF(OR($B36=0,F$2=0),NA(),INDEX('led2'!$K$85:$W$113,$A36,F$2))</f>
        <v>#N/A</v>
      </c>
      <c r="L36" s="147"/>
      <c r="M36" s="144" t="e">
        <f ca="1">IF(OR($B36=0,C$2=0),NA(),INDEX('led3'!$K$85:$W$113,$A36,C$2))</f>
        <v>#N/A</v>
      </c>
      <c r="N36" s="145" t="e">
        <f ca="1">IF(OR($B36=0,D$2=0),NA(),INDEX('led3'!$K$85:$W$113,$A36,D$2))</f>
        <v>#N/A</v>
      </c>
      <c r="O36" s="145" t="e">
        <f ca="1">IF(OR($B36=0,E$2=0),NA(),INDEX('led3'!$K$85:$W$113,$A36,E$2))</f>
        <v>#N/A</v>
      </c>
      <c r="P36" s="146" t="e">
        <f ca="1">IF(OR($B36=0,F$2=0),NA(),INDEX('led3'!$K$85:$W$113,$A36,F$2))</f>
        <v>#N/A</v>
      </c>
      <c r="Q36" s="147"/>
    </row>
    <row r="37" spans="1:17" ht="15">
      <c r="A37" s="44">
        <v>27</v>
      </c>
      <c r="B37" s="135" t="str">
        <f ca="1">IF(temp!$AO$7=-100,"",Lookups!AB28)</f>
        <v/>
      </c>
      <c r="C37" s="136" t="e">
        <f ca="1">IF(OR($B37=0,C$2=0),NA(),INDEX('led1'!$K$85:$W$113,$A37,C$2))</f>
        <v>#N/A</v>
      </c>
      <c r="D37" s="137" t="e">
        <f ca="1">IF(OR($B37=0,D$2=0),NA(),INDEX('led1'!$K$85:$W$113,$A37,D$2))</f>
        <v>#N/A</v>
      </c>
      <c r="E37" s="137" t="e">
        <f ca="1">IF(OR($B37=0,E$2=0),NA(),INDEX('led1'!$K$85:$W$113,$A37,E$2))</f>
        <v>#N/A</v>
      </c>
      <c r="F37" s="138" t="e">
        <f ca="1">IF(OR($B37=0,F$2=0),NA(),INDEX('led1'!$K$85:$W$113,$A37,F$2))</f>
        <v>#N/A</v>
      </c>
      <c r="G37" s="139"/>
      <c r="H37" s="136" t="e">
        <f ca="1">IF(OR($B37=0,C$2=0),NA(),INDEX('led2'!$K$85:$W$113,$A37,C$2))</f>
        <v>#N/A</v>
      </c>
      <c r="I37" s="137" t="e">
        <f ca="1">IF(OR($B37=0,D$2=0),NA(),INDEX('led2'!$K$85:$W$113,$A37,D$2))</f>
        <v>#N/A</v>
      </c>
      <c r="J37" s="137" t="e">
        <f ca="1">IF(OR($B37=0,E$2=0),NA(),INDEX('led2'!$K$85:$W$113,$A37,E$2))</f>
        <v>#N/A</v>
      </c>
      <c r="K37" s="138" t="e">
        <f ca="1">IF(OR($B37=0,F$2=0),NA(),INDEX('led2'!$K$85:$W$113,$A37,F$2))</f>
        <v>#N/A</v>
      </c>
      <c r="L37" s="139"/>
      <c r="M37" s="136" t="e">
        <f ca="1">IF(OR($B37=0,C$2=0),NA(),INDEX('led3'!$K$85:$W$113,$A37,C$2))</f>
        <v>#N/A</v>
      </c>
      <c r="N37" s="137" t="e">
        <f ca="1">IF(OR($B37=0,D$2=0),NA(),INDEX('led3'!$K$85:$W$113,$A37,D$2))</f>
        <v>#N/A</v>
      </c>
      <c r="O37" s="137" t="e">
        <f ca="1">IF(OR($B37=0,E$2=0),NA(),INDEX('led3'!$K$85:$W$113,$A37,E$2))</f>
        <v>#N/A</v>
      </c>
      <c r="P37" s="138" t="e">
        <f ca="1">IF(OR($B37=0,F$2=0),NA(),INDEX('led3'!$K$85:$W$113,$A37,F$2))</f>
        <v>#N/A</v>
      </c>
      <c r="Q37" s="139"/>
    </row>
    <row r="38" spans="1:17" ht="15">
      <c r="A38" s="44">
        <v>28</v>
      </c>
      <c r="B38" s="143" t="str">
        <f ca="1">IF(temp!$AO$7=-100,"",Lookups!AB29)</f>
        <v/>
      </c>
      <c r="C38" s="144" t="e">
        <f ca="1">IF(OR($B38=0,C$2=0),NA(),INDEX('led1'!$K$85:$W$113,$A38,C$2))</f>
        <v>#N/A</v>
      </c>
      <c r="D38" s="145" t="e">
        <f ca="1">IF(OR($B38=0,D$2=0),NA(),INDEX('led1'!$K$85:$W$113,$A38,D$2))</f>
        <v>#N/A</v>
      </c>
      <c r="E38" s="145" t="e">
        <f ca="1">IF(OR($B38=0,E$2=0),NA(),INDEX('led1'!$K$85:$W$113,$A38,E$2))</f>
        <v>#N/A</v>
      </c>
      <c r="F38" s="146" t="e">
        <f ca="1">IF(OR($B38=0,F$2=0),NA(),INDEX('led1'!$K$85:$W$113,$A38,F$2))</f>
        <v>#N/A</v>
      </c>
      <c r="G38" s="147"/>
      <c r="H38" s="144" t="e">
        <f ca="1">IF(OR($B38=0,C$2=0),NA(),INDEX('led2'!$K$85:$W$113,$A38,C$2))</f>
        <v>#N/A</v>
      </c>
      <c r="I38" s="145" t="e">
        <f ca="1">IF(OR($B38=0,D$2=0),NA(),INDEX('led2'!$K$85:$W$113,$A38,D$2))</f>
        <v>#N/A</v>
      </c>
      <c r="J38" s="145" t="e">
        <f ca="1">IF(OR($B38=0,E$2=0),NA(),INDEX('led2'!$K$85:$W$113,$A38,E$2))</f>
        <v>#N/A</v>
      </c>
      <c r="K38" s="146" t="e">
        <f ca="1">IF(OR($B38=0,F$2=0),NA(),INDEX('led2'!$K$85:$W$113,$A38,F$2))</f>
        <v>#N/A</v>
      </c>
      <c r="L38" s="147"/>
      <c r="M38" s="144" t="e">
        <f ca="1">IF(OR($B38=0,C$2=0),NA(),INDEX('led3'!$K$85:$W$113,$A38,C$2))</f>
        <v>#N/A</v>
      </c>
      <c r="N38" s="145" t="e">
        <f ca="1">IF(OR($B38=0,D$2=0),NA(),INDEX('led3'!$K$85:$W$113,$A38,D$2))</f>
        <v>#N/A</v>
      </c>
      <c r="O38" s="145" t="e">
        <f ca="1">IF(OR($B38=0,E$2=0),NA(),INDEX('led3'!$K$85:$W$113,$A38,E$2))</f>
        <v>#N/A</v>
      </c>
      <c r="P38" s="146" t="e">
        <f ca="1">IF(OR($B38=0,F$2=0),NA(),INDEX('led3'!$K$85:$W$113,$A38,F$2))</f>
        <v>#N/A</v>
      </c>
      <c r="Q38" s="147"/>
    </row>
    <row r="39" spans="1:17" ht="15.75" thickBot="1">
      <c r="A39" s="44">
        <v>29</v>
      </c>
      <c r="B39" s="135" t="str">
        <f ca="1">IF(temp!$AO$7=-100,"",Lookups!AB30)</f>
        <v/>
      </c>
      <c r="C39" s="140" t="e">
        <f ca="1">IF(OR($B39=0,C$2=0),NA(),INDEX('led1'!$K$85:$W$113,$A39,C$2))</f>
        <v>#N/A</v>
      </c>
      <c r="D39" s="141" t="e">
        <f ca="1">IF(OR($B39=0,D$2=0),NA(),INDEX('led1'!$K$85:$W$113,$A39,D$2))</f>
        <v>#N/A</v>
      </c>
      <c r="E39" s="141" t="e">
        <f ca="1">IF(OR($B39=0,E$2=0),NA(),INDEX('led1'!$K$85:$W$113,$A39,E$2))</f>
        <v>#N/A</v>
      </c>
      <c r="F39" s="142" t="e">
        <f ca="1">IF(OR($B39=0,F$2=0),NA(),INDEX('led1'!$K$85:$W$113,$A39,F$2))</f>
        <v>#N/A</v>
      </c>
      <c r="G39" s="139"/>
      <c r="H39" s="140" t="e">
        <f ca="1">IF(OR($B39=0,C$2=0),NA(),INDEX('led2'!$K$85:$W$113,$A39,C$2))</f>
        <v>#N/A</v>
      </c>
      <c r="I39" s="141" t="e">
        <f ca="1">IF(OR($B39=0,D$2=0),NA(),INDEX('led2'!$K$85:$W$113,$A39,D$2))</f>
        <v>#N/A</v>
      </c>
      <c r="J39" s="141" t="e">
        <f ca="1">IF(OR($B39=0,E$2=0),NA(),INDEX('led2'!$K$85:$W$113,$A39,E$2))</f>
        <v>#N/A</v>
      </c>
      <c r="K39" s="142" t="e">
        <f ca="1">IF(OR($B39=0,F$2=0),NA(),INDEX('led2'!$K$85:$W$113,$A39,F$2))</f>
        <v>#N/A</v>
      </c>
      <c r="L39" s="139"/>
      <c r="M39" s="140" t="e">
        <f ca="1">IF(OR($B39=0,C$2=0),NA(),INDEX('led3'!$K$85:$W$113,$A39,C$2))</f>
        <v>#N/A</v>
      </c>
      <c r="N39" s="141" t="e">
        <f ca="1">IF(OR($B39=0,D$2=0),NA(),INDEX('led3'!$K$85:$W$113,$A39,D$2))</f>
        <v>#N/A</v>
      </c>
      <c r="O39" s="141" t="e">
        <f ca="1">IF(OR($B39=0,E$2=0),NA(),INDEX('led3'!$K$85:$W$113,$A39,E$2))</f>
        <v>#N/A</v>
      </c>
      <c r="P39" s="142" t="e">
        <f ca="1">IF(OR($B39=0,F$2=0),NA(),INDEX('led3'!$K$85:$W$113,$A39,F$2))</f>
        <v>#N/A</v>
      </c>
      <c r="Q39" s="139"/>
    </row>
    <row r="40" spans="1:17">
      <c r="B40" s="48"/>
      <c r="C40" s="48"/>
      <c r="D40" s="48"/>
      <c r="E40" s="48"/>
      <c r="F40" s="48"/>
      <c r="G40" s="48"/>
      <c r="H40" s="48"/>
      <c r="I40" s="48"/>
      <c r="J40" s="48"/>
      <c r="K40" s="48"/>
      <c r="L40" s="48"/>
      <c r="M40" s="48"/>
      <c r="N40" s="48"/>
      <c r="O40" s="48"/>
      <c r="P40" s="48"/>
      <c r="Q40" s="48"/>
    </row>
    <row r="41" spans="1:17">
      <c r="B41" s="48"/>
      <c r="C41" s="48"/>
      <c r="D41" s="48"/>
      <c r="E41" s="48"/>
      <c r="F41" s="48"/>
      <c r="G41" s="48"/>
      <c r="H41" s="48"/>
      <c r="I41" s="48"/>
      <c r="J41" s="48"/>
      <c r="K41" s="48"/>
      <c r="L41" s="48"/>
      <c r="M41" s="48"/>
      <c r="N41" s="48"/>
      <c r="O41" s="48"/>
      <c r="P41" s="48"/>
      <c r="Q41" s="48"/>
    </row>
    <row r="42" spans="1:17">
      <c r="B42" s="48"/>
      <c r="C42" s="48"/>
      <c r="D42" s="48"/>
      <c r="E42" s="48"/>
      <c r="F42" s="48"/>
      <c r="G42" s="48"/>
      <c r="H42" s="48"/>
      <c r="I42" s="48"/>
      <c r="J42" s="48"/>
      <c r="K42" s="48"/>
      <c r="L42" s="48"/>
      <c r="M42" s="48"/>
      <c r="N42" s="48"/>
      <c r="O42" s="48"/>
      <c r="P42" s="48"/>
      <c r="Q42" s="48"/>
    </row>
    <row r="43" spans="1:17">
      <c r="B43" s="48"/>
      <c r="C43" s="48"/>
      <c r="D43" s="48"/>
      <c r="E43" s="48"/>
      <c r="F43" s="48"/>
      <c r="G43" s="48"/>
      <c r="H43" s="48"/>
      <c r="I43" s="48"/>
      <c r="J43" s="48"/>
      <c r="K43" s="48"/>
      <c r="L43" s="48"/>
      <c r="M43" s="48"/>
      <c r="N43" s="48"/>
      <c r="O43" s="48"/>
      <c r="P43" s="48"/>
      <c r="Q43" s="48"/>
    </row>
    <row r="44" spans="1:17">
      <c r="B44" s="48"/>
      <c r="C44" s="48"/>
      <c r="D44" s="48"/>
      <c r="E44" s="48"/>
      <c r="F44" s="48"/>
      <c r="G44" s="48"/>
      <c r="H44" s="48"/>
      <c r="I44" s="48"/>
      <c r="J44" s="48"/>
      <c r="K44" s="48"/>
      <c r="L44" s="48"/>
      <c r="M44" s="48"/>
      <c r="N44" s="48"/>
      <c r="O44" s="48"/>
      <c r="P44" s="48"/>
    </row>
  </sheetData>
  <dataConsolidate/>
  <mergeCells count="12">
    <mergeCell ref="N3:Q3"/>
    <mergeCell ref="H1:J1"/>
    <mergeCell ref="D6:F6"/>
    <mergeCell ref="D7:E7"/>
    <mergeCell ref="B6:B10"/>
    <mergeCell ref="F3:H3"/>
    <mergeCell ref="J3:L3"/>
    <mergeCell ref="C3:D3"/>
    <mergeCell ref="I6:K6"/>
    <mergeCell ref="I7:J7"/>
    <mergeCell ref="N6:P6"/>
    <mergeCell ref="N7:O7"/>
  </mergeCells>
  <phoneticPr fontId="0" type="noConversion"/>
  <conditionalFormatting sqref="B11:B39">
    <cfRule type="cellIs" dxfId="32" priority="38" stopIfTrue="1" operator="equal">
      <formula>0</formula>
    </cfRule>
  </conditionalFormatting>
  <conditionalFormatting sqref="C11:F39 H11:K39 M11:P39 A12:A39">
    <cfRule type="containsErrors" dxfId="31" priority="41" stopIfTrue="1">
      <formula>ISERROR(A11)</formula>
    </cfRule>
  </conditionalFormatting>
  <conditionalFormatting sqref="D7:E7">
    <cfRule type="expression" dxfId="29" priority="26">
      <formula>NOT(ISBLANK(F7))</formula>
    </cfRule>
  </conditionalFormatting>
  <conditionalFormatting sqref="I7:J7">
    <cfRule type="expression" dxfId="26" priority="10">
      <formula>NOT(ISBLANK(K7))</formula>
    </cfRule>
  </conditionalFormatting>
  <conditionalFormatting sqref="N7:O7">
    <cfRule type="expression" dxfId="23" priority="7">
      <formula>NOT(ISBLANK(P7))</formula>
    </cfRule>
  </conditionalFormatting>
  <dataValidations count="6">
    <dataValidation type="decimal" allowBlank="1" showInputMessage="1" showErrorMessage="1" sqref="I3 M3" xr:uid="{00000000-0002-0000-0000-000000000000}">
      <formula1>0</formula1>
      <formula2>1</formula2>
    </dataValidation>
    <dataValidation type="decimal" allowBlank="1" showInputMessage="1" showErrorMessage="1" sqref="F8 K8 P8" xr:uid="{00000000-0002-0000-0000-000001000000}">
      <formula1>0</formula1>
      <formula2>150</formula2>
    </dataValidation>
    <dataValidation type="whole" operator="greaterThan" allowBlank="1" showInputMessage="1" showErrorMessage="1" sqref="F9 K9 P9" xr:uid="{00000000-0002-0000-0000-000002000000}">
      <formula1>0</formula1>
    </dataValidation>
    <dataValidation type="list" allowBlank="1" showInputMessage="1" showErrorMessage="1" sqref="D7:E7" xr:uid="{00000000-0002-0000-0000-000006000000}">
      <formula1>FluxList1</formula1>
    </dataValidation>
    <dataValidation type="list" allowBlank="1" showInputMessage="1" showErrorMessage="1" sqref="I7:J7" xr:uid="{533FB8F1-6047-4C16-BD39-CB216E2DE406}">
      <formula1>FluxList2</formula1>
    </dataValidation>
    <dataValidation type="list" allowBlank="1" showInputMessage="1" showErrorMessage="1" sqref="N7:O7" xr:uid="{AD979514-07D6-4307-B7CE-3FD1F9E533DF}">
      <formula1>FluxList3</formula1>
    </dataValidation>
  </dataValidations>
  <pageMargins left="0.75" right="0.75" top="1" bottom="1" header="0.5" footer="0.5"/>
  <pageSetup orientation="portrait" r:id="rId1"/>
  <headerFooter alignWithMargins="0"/>
  <ignoredErrors>
    <ignoredError sqref="G14:G23 G12:G13 G39 L39 G24:G25 G30:G38 L30:L38 G11 L11 L14:L23 L24:L29 L12:L13 G27:G29" evalError="1"/>
  </ignoredErrors>
  <extLst>
    <ext xmlns:x14="http://schemas.microsoft.com/office/spreadsheetml/2009/9/main" uri="{78C0D931-6437-407d-A8EE-F0AAD7539E65}">
      <x14:conditionalFormattings>
        <x14:conditionalFormatting xmlns:xm="http://schemas.microsoft.com/office/excel/2006/main">
          <x14:cfRule type="expression" priority="18" id="{8A67A89E-4487-496B-96BE-CA7F043ECE11}">
            <xm:f>ISNA(temp!$D$1)</xm:f>
            <x14:dxf>
              <font>
                <b val="0"/>
                <i/>
                <color rgb="FFC00000"/>
              </font>
            </x14:dxf>
          </x14:cfRule>
          <xm:sqref>D7:E7</xm:sqref>
        </x14:conditionalFormatting>
        <x14:conditionalFormatting xmlns:xm="http://schemas.microsoft.com/office/excel/2006/main">
          <x14:cfRule type="expression" priority="15" id="{49B84B35-EBAE-4DBF-A48A-0913F04DFBDE}">
            <xm:f>ISNA('led1'!$B$43)</xm:f>
            <x14:dxf>
              <font>
                <b val="0"/>
                <i/>
                <color rgb="FFFF0000"/>
              </font>
            </x14:dxf>
          </x14:cfRule>
          <xm:sqref>E8</xm:sqref>
        </x14:conditionalFormatting>
        <x14:conditionalFormatting xmlns:xm="http://schemas.microsoft.com/office/excel/2006/main">
          <x14:cfRule type="expression" priority="9" id="{0827E227-A6B7-4508-A5C5-E4A51CC55BF9}">
            <xm:f>ISNA(temp!$H$1)</xm:f>
            <x14:dxf>
              <font>
                <b val="0"/>
                <i/>
                <color rgb="FFC00000"/>
              </font>
            </x14:dxf>
          </x14:cfRule>
          <xm:sqref>I7:J7</xm:sqref>
        </x14:conditionalFormatting>
        <x14:conditionalFormatting xmlns:xm="http://schemas.microsoft.com/office/excel/2006/main">
          <x14:cfRule type="expression" priority="2" id="{EA1628E8-D84D-4A27-8B2A-50BABE24B4D1}">
            <xm:f>ISNA('led1'!$B$43)</xm:f>
            <x14:dxf>
              <font>
                <b val="0"/>
                <i/>
                <color rgb="FFFF0000"/>
              </font>
            </x14:dxf>
          </x14:cfRule>
          <xm:sqref>J8</xm:sqref>
        </x14:conditionalFormatting>
        <x14:conditionalFormatting xmlns:xm="http://schemas.microsoft.com/office/excel/2006/main">
          <x14:cfRule type="expression" priority="6" id="{4442A119-D096-4002-82C5-8A039731627D}">
            <xm:f>ISNA(temp!$L$1)</xm:f>
            <x14:dxf>
              <font>
                <b val="0"/>
                <i/>
                <color rgb="FFC00000"/>
              </font>
            </x14:dxf>
          </x14:cfRule>
          <xm:sqref>N7:O7</xm:sqref>
        </x14:conditionalFormatting>
        <x14:conditionalFormatting xmlns:xm="http://schemas.microsoft.com/office/excel/2006/main">
          <x14:cfRule type="expression" priority="1" id="{8DF459F3-A9E7-42F9-9944-CF7FBAE389E2}">
            <xm:f>ISNA('led1'!$B$43)</xm:f>
            <x14:dxf>
              <font>
                <b val="0"/>
                <i/>
                <color rgb="FFFF0000"/>
              </font>
            </x14:dxf>
          </x14:cfRule>
          <xm:sqref>O8</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00000000-0002-0000-0000-000003000000}">
          <x14:formula1>
            <xm:f>Lookups!$J$2:$J$15</xm:f>
          </x14:formula1>
          <xm:sqref>C1:F1</xm:sqref>
        </x14:dataValidation>
        <x14:dataValidation type="list" allowBlank="1" showInputMessage="1" showErrorMessage="1" xr:uid="{00000000-0002-0000-0000-000004000000}">
          <x14:formula1>
            <xm:f>Lookups!$I$2:$I$3</xm:f>
          </x14:formula1>
          <xm:sqref>K1</xm:sqref>
        </x14:dataValidation>
        <x14:dataValidation type="list" allowBlank="1" showInputMessage="1" showErrorMessage="1" xr:uid="{00000000-0002-0000-0000-000005000000}">
          <x14:formula1>
            <xm:f>Lookups!$D$2:$D$1502</xm:f>
          </x14:formula1>
          <xm:sqref>N6:P6 D6:F6 I6:K6</xm:sqref>
        </x14:dataValidation>
        <x14:dataValidation type="list" allowBlank="1" showInputMessage="1" showErrorMessage="1" xr:uid="{00000000-0002-0000-0000-000007000000}">
          <x14:formula1>
            <xm:f>'led1'!$B$44:$B$45</xm:f>
          </x14:formula1>
          <xm:sqref>E8 J8 O8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pageSetUpPr fitToPage="1"/>
  </sheetPr>
  <dimension ref="A1:X39"/>
  <sheetViews>
    <sheetView view="pageBreakPreview" zoomScaleNormal="100" zoomScaleSheetLayoutView="100" workbookViewId="0">
      <selection activeCell="A3" sqref="A3"/>
    </sheetView>
  </sheetViews>
  <sheetFormatPr defaultColWidth="9.140625" defaultRowHeight="12.75"/>
  <cols>
    <col min="1" max="1" width="28" style="58" customWidth="1"/>
    <col min="2" max="2" width="2.85546875" style="58" customWidth="1"/>
    <col min="3" max="4" width="9.140625" style="58"/>
    <col min="5" max="5" width="32.42578125" style="58" customWidth="1"/>
    <col min="6" max="6" width="29" style="58" customWidth="1"/>
    <col min="7" max="7" width="18" style="58" customWidth="1"/>
    <col min="8" max="8" width="4.7109375" style="58" customWidth="1"/>
    <col min="9" max="9" width="18.7109375" style="58" customWidth="1"/>
    <col min="10" max="10" width="9.28515625" style="58" customWidth="1"/>
    <col min="11" max="11" width="5" style="58" customWidth="1"/>
    <col min="12" max="12" width="9.140625" style="58"/>
    <col min="13" max="13" width="9.140625" style="58" customWidth="1"/>
    <col min="14" max="14" width="7" style="58" customWidth="1"/>
    <col min="15" max="15" width="20.140625" style="58" customWidth="1"/>
    <col min="16" max="16" width="38" style="58" bestFit="1" customWidth="1"/>
    <col min="17" max="17" width="16.7109375" style="58" customWidth="1"/>
    <col min="18" max="18" width="18.7109375" style="58" customWidth="1"/>
    <col min="19" max="16384" width="9.140625" style="58"/>
  </cols>
  <sheetData>
    <row r="1" spans="1:11" ht="36.75" customHeight="1">
      <c r="C1" s="418" t="s">
        <v>23</v>
      </c>
      <c r="D1" s="418"/>
      <c r="E1" s="418"/>
      <c r="F1" s="418"/>
      <c r="G1" s="418"/>
      <c r="H1" s="418"/>
      <c r="I1" s="418"/>
      <c r="J1" s="418"/>
      <c r="K1" s="418"/>
    </row>
    <row r="2" spans="1:11" ht="22.5" customHeight="1"/>
    <row r="3" spans="1:11">
      <c r="E3" s="61" t="s">
        <v>15</v>
      </c>
      <c r="F3" s="61" t="s">
        <v>17</v>
      </c>
      <c r="G3" s="63" t="s">
        <v>24</v>
      </c>
      <c r="H3"/>
      <c r="I3" s="168" t="s">
        <v>25</v>
      </c>
      <c r="J3" s="169"/>
    </row>
    <row r="4" spans="1:11">
      <c r="E4" s="234" t="str">
        <f>temp!P3</f>
        <v/>
      </c>
      <c r="F4" s="234" t="str">
        <f>temp!Q3</f>
        <v/>
      </c>
      <c r="G4" s="234" t="str">
        <f>temp!R3</f>
        <v/>
      </c>
      <c r="H4"/>
      <c r="I4" s="170" t="s">
        <v>26</v>
      </c>
      <c r="J4" s="171">
        <f>CHARACTERIZE!E3</f>
        <v>1200</v>
      </c>
    </row>
    <row r="5" spans="1:11">
      <c r="E5" s="224" t="str">
        <f>temp!P4</f>
        <v/>
      </c>
      <c r="F5" s="224" t="str">
        <f>temp!Q4</f>
        <v/>
      </c>
      <c r="G5" s="224" t="str">
        <f>temp!R4</f>
        <v/>
      </c>
      <c r="H5"/>
      <c r="I5" s="173" t="s">
        <v>27</v>
      </c>
      <c r="J5" s="174">
        <f>CHARACTERIZE!I3</f>
        <v>0.9</v>
      </c>
    </row>
    <row r="6" spans="1:11">
      <c r="E6" s="223" t="str">
        <f>temp!P5</f>
        <v/>
      </c>
      <c r="F6" s="223" t="str">
        <f>temp!Q5</f>
        <v/>
      </c>
      <c r="G6" s="223" t="str">
        <f>temp!R5</f>
        <v/>
      </c>
      <c r="H6"/>
      <c r="I6" s="170" t="s">
        <v>28</v>
      </c>
      <c r="J6" s="172">
        <f>CHARACTERIZE!M3</f>
        <v>0.9</v>
      </c>
    </row>
    <row r="9" spans="1:11" ht="13.5" thickBot="1">
      <c r="A9" s="60" t="s">
        <v>29</v>
      </c>
      <c r="B9" s="66">
        <v>5</v>
      </c>
      <c r="I9" s="61" t="s">
        <v>30</v>
      </c>
    </row>
    <row r="10" spans="1:11" ht="13.5" thickBot="1">
      <c r="A10" s="167" t="s">
        <v>31</v>
      </c>
      <c r="B10" s="67"/>
    </row>
    <row r="12" spans="1:11" ht="13.5" thickBot="1">
      <c r="A12" s="60" t="s">
        <v>32</v>
      </c>
    </row>
    <row r="13" spans="1:11" ht="13.5" thickBot="1">
      <c r="A13" s="167" t="s">
        <v>33</v>
      </c>
    </row>
    <row r="30" ht="17.25" customHeight="1"/>
    <row r="35" spans="3:24">
      <c r="R35" s="65"/>
    </row>
    <row r="36" spans="3:24">
      <c r="R36" s="65"/>
    </row>
    <row r="37" spans="3:24">
      <c r="R37" s="65"/>
    </row>
    <row r="38" spans="3:24">
      <c r="R38" s="65"/>
    </row>
    <row r="39" spans="3:24" ht="46.5" customHeight="1">
      <c r="C39" s="417"/>
      <c r="D39" s="417"/>
      <c r="E39" s="417"/>
      <c r="F39" s="417"/>
      <c r="G39" s="417"/>
      <c r="H39" s="417"/>
      <c r="I39" s="64"/>
      <c r="J39" s="64"/>
      <c r="K39" s="64"/>
      <c r="L39" s="64"/>
      <c r="M39" s="64"/>
      <c r="N39" s="64"/>
      <c r="O39" s="64"/>
      <c r="P39" s="64"/>
      <c r="Q39" s="64"/>
      <c r="R39" s="64"/>
      <c r="S39" s="64"/>
      <c r="T39" s="64"/>
      <c r="U39" s="64"/>
      <c r="V39" s="64"/>
      <c r="W39" s="64"/>
      <c r="X39" s="64"/>
    </row>
  </sheetData>
  <mergeCells count="2">
    <mergeCell ref="C39:H39"/>
    <mergeCell ref="C1:K1"/>
  </mergeCells>
  <conditionalFormatting sqref="I9">
    <cfRule type="expression" dxfId="21" priority="1" stopIfTrue="1">
      <formula>#REF!=0</formula>
    </cfRule>
  </conditionalFormatting>
  <conditionalFormatting sqref="I3:J6 H34 P35:R38">
    <cfRule type="expression" dxfId="20" priority="2" stopIfTrue="1">
      <formula>#REF!=0</formula>
    </cfRule>
  </conditionalFormatting>
  <printOptions horizontalCentered="1" verticalCentered="1"/>
  <pageMargins left="0.25" right="0.25" top="0.3" bottom="0.3" header="0.3" footer="0.3"/>
  <pageSetup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0000000}">
          <x14:formula1>
            <xm:f>Lookups!$K$2:$K$15</xm:f>
          </x14:formula1>
          <xm:sqref>A10 A13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pageSetUpPr fitToPage="1"/>
  </sheetPr>
  <dimension ref="A1:T40"/>
  <sheetViews>
    <sheetView view="pageBreakPreview" zoomScaleNormal="80" zoomScaleSheetLayoutView="100" workbookViewId="0">
      <selection activeCell="B1" sqref="B1"/>
    </sheetView>
  </sheetViews>
  <sheetFormatPr defaultColWidth="9.140625" defaultRowHeight="12.75"/>
  <cols>
    <col min="1" max="1" width="1.42578125" style="58" customWidth="1"/>
    <col min="2" max="2" width="9.5703125" style="58" customWidth="1"/>
    <col min="3" max="6" width="9.7109375" style="58" customWidth="1"/>
    <col min="7" max="7" width="2.7109375" style="58" customWidth="1"/>
    <col min="8" max="11" width="9.7109375" style="58" customWidth="1"/>
    <col min="12" max="12" width="2.7109375" style="58" customWidth="1"/>
    <col min="13" max="16" width="9.7109375" style="58" customWidth="1"/>
    <col min="17" max="17" width="1.42578125" style="58" customWidth="1"/>
    <col min="18" max="16384" width="9.140625" style="58"/>
  </cols>
  <sheetData>
    <row r="1" spans="1:20" ht="31.5" customHeight="1">
      <c r="A1" s="81" t="s">
        <v>34</v>
      </c>
      <c r="H1" s="59"/>
    </row>
    <row r="2" spans="1:20" ht="7.5" customHeight="1" thickBot="1">
      <c r="B2" s="69"/>
      <c r="C2" s="70"/>
      <c r="D2" s="70"/>
      <c r="E2" s="70"/>
      <c r="F2" s="71"/>
      <c r="G2" s="72"/>
      <c r="H2" s="70"/>
      <c r="I2" s="70"/>
      <c r="J2" s="70"/>
      <c r="K2" s="73"/>
      <c r="L2" s="74"/>
      <c r="M2" s="70"/>
      <c r="N2" s="70"/>
      <c r="O2" s="70"/>
      <c r="P2" s="73"/>
      <c r="Q2" s="68"/>
      <c r="R2" s="68"/>
      <c r="S2" s="68"/>
      <c r="T2" s="68"/>
    </row>
    <row r="3" spans="1:20" ht="15.75" customHeight="1" thickTop="1">
      <c r="B3" s="427" t="s">
        <v>14</v>
      </c>
      <c r="C3" s="235" t="s">
        <v>15</v>
      </c>
      <c r="D3" s="428" t="str">
        <f>temp!P3</f>
        <v/>
      </c>
      <c r="E3" s="428"/>
      <c r="F3" s="429"/>
      <c r="G3" s="75"/>
      <c r="H3" s="176" t="s">
        <v>15</v>
      </c>
      <c r="I3" s="434" t="str">
        <f>temp!P4</f>
        <v/>
      </c>
      <c r="J3" s="434"/>
      <c r="K3" s="435"/>
      <c r="L3" s="76"/>
      <c r="M3" s="175" t="s">
        <v>15</v>
      </c>
      <c r="N3" s="421" t="str">
        <f>temp!P5</f>
        <v/>
      </c>
      <c r="O3" s="421"/>
      <c r="P3" s="422"/>
      <c r="Q3" s="68"/>
      <c r="R3" s="68"/>
      <c r="S3" s="68"/>
      <c r="T3" s="68"/>
    </row>
    <row r="4" spans="1:20" ht="15.75" customHeight="1">
      <c r="B4" s="427"/>
      <c r="C4" s="236" t="s">
        <v>17</v>
      </c>
      <c r="D4" s="430" t="str">
        <f>temp!Q3</f>
        <v/>
      </c>
      <c r="E4" s="430"/>
      <c r="F4" s="431"/>
      <c r="G4" s="77"/>
      <c r="H4" s="79" t="s">
        <v>17</v>
      </c>
      <c r="I4" s="436" t="str">
        <f>temp!Q4</f>
        <v/>
      </c>
      <c r="J4" s="436"/>
      <c r="K4" s="437"/>
      <c r="L4" s="77"/>
      <c r="M4" s="78" t="s">
        <v>17</v>
      </c>
      <c r="N4" s="423" t="str">
        <f>temp!Q5</f>
        <v/>
      </c>
      <c r="O4" s="423"/>
      <c r="P4" s="424"/>
      <c r="Q4" s="68"/>
      <c r="R4" s="68"/>
      <c r="S4" s="68"/>
      <c r="T4" s="68"/>
    </row>
    <row r="5" spans="1:20" ht="15.75" customHeight="1" thickBot="1">
      <c r="B5" s="427"/>
      <c r="C5" s="236" t="s">
        <v>35</v>
      </c>
      <c r="D5" s="432" t="str">
        <f>temp!R3</f>
        <v/>
      </c>
      <c r="E5" s="432"/>
      <c r="F5" s="433"/>
      <c r="G5" s="80"/>
      <c r="H5" s="79" t="s">
        <v>35</v>
      </c>
      <c r="I5" s="419" t="str">
        <f>temp!R4</f>
        <v/>
      </c>
      <c r="J5" s="419"/>
      <c r="K5" s="420"/>
      <c r="L5" s="80"/>
      <c r="M5" s="78" t="s">
        <v>35</v>
      </c>
      <c r="N5" s="425" t="str">
        <f>temp!R5</f>
        <v/>
      </c>
      <c r="O5" s="425"/>
      <c r="P5" s="426"/>
      <c r="Q5" s="68"/>
      <c r="R5" s="68"/>
      <c r="S5" s="68"/>
      <c r="T5" s="68"/>
    </row>
    <row r="6" spans="1:20">
      <c r="B6" s="427"/>
      <c r="C6" s="237" t="str">
        <f>CHARACTERIZE!C10</f>
        <v/>
      </c>
      <c r="D6" s="238" t="str">
        <f>CHARACTERIZE!D10</f>
        <v/>
      </c>
      <c r="E6" s="238" t="str">
        <f>CHARACTERIZE!E10</f>
        <v/>
      </c>
      <c r="F6" s="239" t="str">
        <f>CHARACTERIZE!F10</f>
        <v/>
      </c>
      <c r="G6" s="80"/>
      <c r="H6" s="240" t="str">
        <f>CHARACTERIZE!H10</f>
        <v/>
      </c>
      <c r="I6" s="241" t="str">
        <f>CHARACTERIZE!I10</f>
        <v/>
      </c>
      <c r="J6" s="241" t="str">
        <f>CHARACTERIZE!J10</f>
        <v/>
      </c>
      <c r="K6" s="242" t="str">
        <f>CHARACTERIZE!K10</f>
        <v/>
      </c>
      <c r="L6" s="80"/>
      <c r="M6" s="243" t="str">
        <f>CHARACTERIZE!M10</f>
        <v/>
      </c>
      <c r="N6" s="244" t="str">
        <f>CHARACTERIZE!N10</f>
        <v/>
      </c>
      <c r="O6" s="244" t="str">
        <f>CHARACTERIZE!O10</f>
        <v/>
      </c>
      <c r="P6" s="245" t="str">
        <f>CHARACTERIZE!P10</f>
        <v/>
      </c>
      <c r="Q6" s="68"/>
      <c r="R6" s="68"/>
      <c r="S6" s="68"/>
      <c r="T6" s="68"/>
    </row>
    <row r="7" spans="1:20" s="60" customFormat="1" ht="14.25" customHeight="1">
      <c r="B7" s="177" t="str">
        <f ca="1">CHARACTERIZE!B11</f>
        <v/>
      </c>
      <c r="C7" s="178" t="e">
        <f ca="1">CHARACTERIZE!C11</f>
        <v>#N/A</v>
      </c>
      <c r="D7" s="179" t="e">
        <f ca="1">CHARACTERIZE!D11</f>
        <v>#N/A</v>
      </c>
      <c r="E7" s="179" t="e">
        <f ca="1">CHARACTERIZE!E11</f>
        <v>#N/A</v>
      </c>
      <c r="F7" s="180" t="e">
        <f ca="1">CHARACTERIZE!F11</f>
        <v>#N/A</v>
      </c>
      <c r="G7" s="181"/>
      <c r="H7" s="178" t="e">
        <f ca="1">CHARACTERIZE!H11</f>
        <v>#N/A</v>
      </c>
      <c r="I7" s="179" t="e">
        <f ca="1">CHARACTERIZE!I11</f>
        <v>#N/A</v>
      </c>
      <c r="J7" s="179" t="e">
        <f ca="1">CHARACTERIZE!J11</f>
        <v>#N/A</v>
      </c>
      <c r="K7" s="180" t="e">
        <f ca="1">CHARACTERIZE!K11</f>
        <v>#N/A</v>
      </c>
      <c r="L7" s="181"/>
      <c r="M7" s="178" t="e">
        <f ca="1">CHARACTERIZE!M11</f>
        <v>#N/A</v>
      </c>
      <c r="N7" s="179" t="e">
        <f ca="1">CHARACTERIZE!N11</f>
        <v>#N/A</v>
      </c>
      <c r="O7" s="179" t="e">
        <f ca="1">CHARACTERIZE!O11</f>
        <v>#N/A</v>
      </c>
      <c r="P7" s="180" t="e">
        <f ca="1">CHARACTERIZE!P11</f>
        <v>#N/A</v>
      </c>
      <c r="Q7" s="62"/>
      <c r="R7" s="62"/>
      <c r="S7" s="62"/>
      <c r="T7" s="62"/>
    </row>
    <row r="8" spans="1:20" s="60" customFormat="1" ht="14.25" customHeight="1">
      <c r="B8" s="182" t="str">
        <f ca="1">CHARACTERIZE!B12</f>
        <v/>
      </c>
      <c r="C8" s="183" t="e">
        <f ca="1">CHARACTERIZE!C12</f>
        <v>#N/A</v>
      </c>
      <c r="D8" s="184" t="e">
        <f ca="1">CHARACTERIZE!D12</f>
        <v>#N/A</v>
      </c>
      <c r="E8" s="184" t="e">
        <f ca="1">CHARACTERIZE!E12</f>
        <v>#N/A</v>
      </c>
      <c r="F8" s="185" t="e">
        <f ca="1">CHARACTERIZE!F12</f>
        <v>#N/A</v>
      </c>
      <c r="G8" s="186"/>
      <c r="H8" s="183" t="e">
        <f ca="1">CHARACTERIZE!H12</f>
        <v>#N/A</v>
      </c>
      <c r="I8" s="184" t="e">
        <f ca="1">CHARACTERIZE!I12</f>
        <v>#N/A</v>
      </c>
      <c r="J8" s="184" t="e">
        <f ca="1">CHARACTERIZE!J12</f>
        <v>#N/A</v>
      </c>
      <c r="K8" s="185" t="e">
        <f ca="1">CHARACTERIZE!K12</f>
        <v>#N/A</v>
      </c>
      <c r="L8" s="186"/>
      <c r="M8" s="183" t="e">
        <f ca="1">CHARACTERIZE!M12</f>
        <v>#N/A</v>
      </c>
      <c r="N8" s="184" t="e">
        <f ca="1">CHARACTERIZE!N12</f>
        <v>#N/A</v>
      </c>
      <c r="O8" s="184" t="e">
        <f ca="1">CHARACTERIZE!O12</f>
        <v>#N/A</v>
      </c>
      <c r="P8" s="185" t="e">
        <f ca="1">CHARACTERIZE!P12</f>
        <v>#N/A</v>
      </c>
      <c r="Q8" s="62"/>
      <c r="R8" s="62"/>
      <c r="S8" s="62"/>
      <c r="T8" s="62"/>
    </row>
    <row r="9" spans="1:20" s="60" customFormat="1" ht="14.25" customHeight="1">
      <c r="B9" s="177" t="str">
        <f ca="1">CHARACTERIZE!B13</f>
        <v/>
      </c>
      <c r="C9" s="178" t="e">
        <f ca="1">CHARACTERIZE!C13</f>
        <v>#N/A</v>
      </c>
      <c r="D9" s="179" t="e">
        <f ca="1">CHARACTERIZE!D13</f>
        <v>#N/A</v>
      </c>
      <c r="E9" s="179" t="e">
        <f ca="1">CHARACTERIZE!E13</f>
        <v>#N/A</v>
      </c>
      <c r="F9" s="180" t="e">
        <f ca="1">CHARACTERIZE!F13</f>
        <v>#N/A</v>
      </c>
      <c r="G9" s="181"/>
      <c r="H9" s="178" t="e">
        <f ca="1">CHARACTERIZE!H13</f>
        <v>#N/A</v>
      </c>
      <c r="I9" s="179" t="e">
        <f ca="1">CHARACTERIZE!I13</f>
        <v>#N/A</v>
      </c>
      <c r="J9" s="179" t="e">
        <f ca="1">CHARACTERIZE!J13</f>
        <v>#N/A</v>
      </c>
      <c r="K9" s="180" t="e">
        <f ca="1">CHARACTERIZE!K13</f>
        <v>#N/A</v>
      </c>
      <c r="L9" s="181"/>
      <c r="M9" s="178" t="e">
        <f ca="1">CHARACTERIZE!M13</f>
        <v>#N/A</v>
      </c>
      <c r="N9" s="179" t="e">
        <f ca="1">CHARACTERIZE!N13</f>
        <v>#N/A</v>
      </c>
      <c r="O9" s="179" t="e">
        <f ca="1">CHARACTERIZE!O13</f>
        <v>#N/A</v>
      </c>
      <c r="P9" s="180" t="e">
        <f ca="1">CHARACTERIZE!P13</f>
        <v>#N/A</v>
      </c>
      <c r="Q9" s="62"/>
      <c r="R9" s="62"/>
      <c r="S9" s="62"/>
      <c r="T9" s="62"/>
    </row>
    <row r="10" spans="1:20" s="60" customFormat="1" ht="14.25" customHeight="1">
      <c r="B10" s="182" t="str">
        <f ca="1">CHARACTERIZE!B14</f>
        <v/>
      </c>
      <c r="C10" s="183" t="e">
        <f ca="1">CHARACTERIZE!C14</f>
        <v>#N/A</v>
      </c>
      <c r="D10" s="184" t="e">
        <f ca="1">CHARACTERIZE!D14</f>
        <v>#N/A</v>
      </c>
      <c r="E10" s="184" t="e">
        <f ca="1">CHARACTERIZE!E14</f>
        <v>#N/A</v>
      </c>
      <c r="F10" s="185" t="e">
        <f ca="1">CHARACTERIZE!F14</f>
        <v>#N/A</v>
      </c>
      <c r="G10" s="186"/>
      <c r="H10" s="183" t="e">
        <f ca="1">CHARACTERIZE!H14</f>
        <v>#N/A</v>
      </c>
      <c r="I10" s="184" t="e">
        <f ca="1">CHARACTERIZE!I14</f>
        <v>#N/A</v>
      </c>
      <c r="J10" s="184" t="e">
        <f ca="1">CHARACTERIZE!J14</f>
        <v>#N/A</v>
      </c>
      <c r="K10" s="185" t="e">
        <f ca="1">CHARACTERIZE!K14</f>
        <v>#N/A</v>
      </c>
      <c r="L10" s="186"/>
      <c r="M10" s="183" t="e">
        <f ca="1">CHARACTERIZE!M14</f>
        <v>#N/A</v>
      </c>
      <c r="N10" s="184" t="e">
        <f ca="1">CHARACTERIZE!N14</f>
        <v>#N/A</v>
      </c>
      <c r="O10" s="184" t="e">
        <f ca="1">CHARACTERIZE!O14</f>
        <v>#N/A</v>
      </c>
      <c r="P10" s="185" t="e">
        <f ca="1">CHARACTERIZE!P14</f>
        <v>#N/A</v>
      </c>
      <c r="Q10" s="62"/>
      <c r="R10" s="62"/>
      <c r="S10" s="62"/>
      <c r="T10" s="62"/>
    </row>
    <row r="11" spans="1:20" s="60" customFormat="1" ht="14.25" customHeight="1">
      <c r="B11" s="177" t="str">
        <f ca="1">CHARACTERIZE!B15</f>
        <v/>
      </c>
      <c r="C11" s="178" t="e">
        <f ca="1">CHARACTERIZE!C15</f>
        <v>#N/A</v>
      </c>
      <c r="D11" s="179" t="e">
        <f ca="1">CHARACTERIZE!D15</f>
        <v>#N/A</v>
      </c>
      <c r="E11" s="179" t="e">
        <f ca="1">CHARACTERIZE!E15</f>
        <v>#N/A</v>
      </c>
      <c r="F11" s="180" t="e">
        <f ca="1">CHARACTERIZE!F15</f>
        <v>#N/A</v>
      </c>
      <c r="G11" s="181"/>
      <c r="H11" s="178" t="e">
        <f ca="1">CHARACTERIZE!H15</f>
        <v>#N/A</v>
      </c>
      <c r="I11" s="179" t="e">
        <f ca="1">CHARACTERIZE!I15</f>
        <v>#N/A</v>
      </c>
      <c r="J11" s="179" t="e">
        <f ca="1">CHARACTERIZE!J15</f>
        <v>#N/A</v>
      </c>
      <c r="K11" s="180" t="e">
        <f ca="1">CHARACTERIZE!K15</f>
        <v>#N/A</v>
      </c>
      <c r="L11" s="181"/>
      <c r="M11" s="178" t="e">
        <f ca="1">CHARACTERIZE!M15</f>
        <v>#N/A</v>
      </c>
      <c r="N11" s="179" t="e">
        <f ca="1">CHARACTERIZE!N15</f>
        <v>#N/A</v>
      </c>
      <c r="O11" s="179" t="e">
        <f ca="1">CHARACTERIZE!O15</f>
        <v>#N/A</v>
      </c>
      <c r="P11" s="180" t="e">
        <f ca="1">CHARACTERIZE!P15</f>
        <v>#N/A</v>
      </c>
      <c r="Q11" s="62"/>
      <c r="R11" s="62"/>
      <c r="S11" s="62"/>
      <c r="T11" s="62"/>
    </row>
    <row r="12" spans="1:20" s="60" customFormat="1" ht="14.25" customHeight="1">
      <c r="B12" s="182" t="str">
        <f ca="1">CHARACTERIZE!B16</f>
        <v/>
      </c>
      <c r="C12" s="183" t="e">
        <f ca="1">CHARACTERIZE!C16</f>
        <v>#N/A</v>
      </c>
      <c r="D12" s="184" t="e">
        <f ca="1">CHARACTERIZE!D16</f>
        <v>#N/A</v>
      </c>
      <c r="E12" s="184" t="e">
        <f ca="1">CHARACTERIZE!E16</f>
        <v>#N/A</v>
      </c>
      <c r="F12" s="185" t="e">
        <f ca="1">CHARACTERIZE!F16</f>
        <v>#N/A</v>
      </c>
      <c r="G12" s="186"/>
      <c r="H12" s="183" t="e">
        <f ca="1">CHARACTERIZE!H16</f>
        <v>#N/A</v>
      </c>
      <c r="I12" s="184" t="e">
        <f ca="1">CHARACTERIZE!I16</f>
        <v>#N/A</v>
      </c>
      <c r="J12" s="184" t="e">
        <f ca="1">CHARACTERIZE!J16</f>
        <v>#N/A</v>
      </c>
      <c r="K12" s="185" t="e">
        <f ca="1">CHARACTERIZE!K16</f>
        <v>#N/A</v>
      </c>
      <c r="L12" s="186"/>
      <c r="M12" s="183" t="e">
        <f ca="1">CHARACTERIZE!M16</f>
        <v>#N/A</v>
      </c>
      <c r="N12" s="184" t="e">
        <f ca="1">CHARACTERIZE!N16</f>
        <v>#N/A</v>
      </c>
      <c r="O12" s="184" t="e">
        <f ca="1">CHARACTERIZE!O16</f>
        <v>#N/A</v>
      </c>
      <c r="P12" s="185" t="e">
        <f ca="1">CHARACTERIZE!P16</f>
        <v>#N/A</v>
      </c>
      <c r="Q12" s="62"/>
      <c r="R12" s="62"/>
      <c r="S12" s="62"/>
      <c r="T12" s="62"/>
    </row>
    <row r="13" spans="1:20" s="60" customFormat="1" ht="14.25" customHeight="1">
      <c r="B13" s="177" t="str">
        <f ca="1">CHARACTERIZE!B17</f>
        <v/>
      </c>
      <c r="C13" s="178" t="e">
        <f ca="1">CHARACTERIZE!C17</f>
        <v>#N/A</v>
      </c>
      <c r="D13" s="179" t="e">
        <f ca="1">CHARACTERIZE!D17</f>
        <v>#N/A</v>
      </c>
      <c r="E13" s="179" t="e">
        <f ca="1">CHARACTERIZE!E17</f>
        <v>#N/A</v>
      </c>
      <c r="F13" s="180" t="e">
        <f ca="1">CHARACTERIZE!F17</f>
        <v>#N/A</v>
      </c>
      <c r="G13" s="181"/>
      <c r="H13" s="178" t="e">
        <f ca="1">CHARACTERIZE!H17</f>
        <v>#N/A</v>
      </c>
      <c r="I13" s="179" t="e">
        <f ca="1">CHARACTERIZE!I17</f>
        <v>#N/A</v>
      </c>
      <c r="J13" s="179" t="e">
        <f ca="1">CHARACTERIZE!J17</f>
        <v>#N/A</v>
      </c>
      <c r="K13" s="180" t="e">
        <f ca="1">CHARACTERIZE!K17</f>
        <v>#N/A</v>
      </c>
      <c r="L13" s="181"/>
      <c r="M13" s="178" t="e">
        <f ca="1">CHARACTERIZE!M17</f>
        <v>#N/A</v>
      </c>
      <c r="N13" s="179" t="e">
        <f ca="1">CHARACTERIZE!N17</f>
        <v>#N/A</v>
      </c>
      <c r="O13" s="179" t="e">
        <f ca="1">CHARACTERIZE!O17</f>
        <v>#N/A</v>
      </c>
      <c r="P13" s="180" t="e">
        <f ca="1">CHARACTERIZE!P17</f>
        <v>#N/A</v>
      </c>
      <c r="Q13" s="62"/>
      <c r="R13" s="62"/>
      <c r="S13" s="62"/>
      <c r="T13" s="62"/>
    </row>
    <row r="14" spans="1:20" s="60" customFormat="1" ht="14.25" customHeight="1">
      <c r="B14" s="182" t="str">
        <f ca="1">CHARACTERIZE!B18</f>
        <v/>
      </c>
      <c r="C14" s="183" t="e">
        <f ca="1">CHARACTERIZE!C18</f>
        <v>#N/A</v>
      </c>
      <c r="D14" s="184" t="e">
        <f ca="1">CHARACTERIZE!D18</f>
        <v>#N/A</v>
      </c>
      <c r="E14" s="184" t="e">
        <f ca="1">CHARACTERIZE!E18</f>
        <v>#N/A</v>
      </c>
      <c r="F14" s="185" t="e">
        <f ca="1">CHARACTERIZE!F18</f>
        <v>#N/A</v>
      </c>
      <c r="G14" s="186"/>
      <c r="H14" s="183" t="e">
        <f ca="1">CHARACTERIZE!H18</f>
        <v>#N/A</v>
      </c>
      <c r="I14" s="184" t="e">
        <f ca="1">CHARACTERIZE!I18</f>
        <v>#N/A</v>
      </c>
      <c r="J14" s="184" t="e">
        <f ca="1">CHARACTERIZE!J18</f>
        <v>#N/A</v>
      </c>
      <c r="K14" s="185" t="e">
        <f ca="1">CHARACTERIZE!K18</f>
        <v>#N/A</v>
      </c>
      <c r="L14" s="186"/>
      <c r="M14" s="183" t="e">
        <f ca="1">CHARACTERIZE!M18</f>
        <v>#N/A</v>
      </c>
      <c r="N14" s="184" t="e">
        <f ca="1">CHARACTERIZE!N18</f>
        <v>#N/A</v>
      </c>
      <c r="O14" s="184" t="e">
        <f ca="1">CHARACTERIZE!O18</f>
        <v>#N/A</v>
      </c>
      <c r="P14" s="185" t="e">
        <f ca="1">CHARACTERIZE!P18</f>
        <v>#N/A</v>
      </c>
      <c r="Q14" s="62"/>
      <c r="R14" s="62"/>
      <c r="S14" s="62"/>
      <c r="T14" s="62"/>
    </row>
    <row r="15" spans="1:20" s="60" customFormat="1" ht="14.25" customHeight="1">
      <c r="B15" s="177" t="str">
        <f ca="1">CHARACTERIZE!B19</f>
        <v/>
      </c>
      <c r="C15" s="178" t="e">
        <f ca="1">CHARACTERIZE!C19</f>
        <v>#N/A</v>
      </c>
      <c r="D15" s="179" t="e">
        <f ca="1">CHARACTERIZE!D19</f>
        <v>#N/A</v>
      </c>
      <c r="E15" s="179" t="e">
        <f ca="1">CHARACTERIZE!E19</f>
        <v>#N/A</v>
      </c>
      <c r="F15" s="180" t="e">
        <f ca="1">CHARACTERIZE!F19</f>
        <v>#N/A</v>
      </c>
      <c r="G15" s="181"/>
      <c r="H15" s="178" t="e">
        <f ca="1">CHARACTERIZE!H19</f>
        <v>#N/A</v>
      </c>
      <c r="I15" s="179" t="e">
        <f ca="1">CHARACTERIZE!I19</f>
        <v>#N/A</v>
      </c>
      <c r="J15" s="179" t="e">
        <f ca="1">CHARACTERIZE!J19</f>
        <v>#N/A</v>
      </c>
      <c r="K15" s="180" t="e">
        <f ca="1">CHARACTERIZE!K19</f>
        <v>#N/A</v>
      </c>
      <c r="L15" s="181"/>
      <c r="M15" s="178" t="e">
        <f ca="1">CHARACTERIZE!M19</f>
        <v>#N/A</v>
      </c>
      <c r="N15" s="179" t="e">
        <f ca="1">CHARACTERIZE!N19</f>
        <v>#N/A</v>
      </c>
      <c r="O15" s="179" t="e">
        <f ca="1">CHARACTERIZE!O19</f>
        <v>#N/A</v>
      </c>
      <c r="P15" s="180" t="e">
        <f ca="1">CHARACTERIZE!P19</f>
        <v>#N/A</v>
      </c>
      <c r="Q15" s="62"/>
      <c r="R15" s="62"/>
      <c r="S15" s="62"/>
      <c r="T15" s="62"/>
    </row>
    <row r="16" spans="1:20" s="60" customFormat="1" ht="14.25" customHeight="1">
      <c r="B16" s="182" t="str">
        <f ca="1">CHARACTERIZE!B20</f>
        <v/>
      </c>
      <c r="C16" s="183" t="e">
        <f ca="1">CHARACTERIZE!C20</f>
        <v>#N/A</v>
      </c>
      <c r="D16" s="184" t="e">
        <f ca="1">CHARACTERIZE!D20</f>
        <v>#N/A</v>
      </c>
      <c r="E16" s="184" t="e">
        <f ca="1">CHARACTERIZE!E20</f>
        <v>#N/A</v>
      </c>
      <c r="F16" s="185" t="e">
        <f ca="1">CHARACTERIZE!F20</f>
        <v>#N/A</v>
      </c>
      <c r="G16" s="186"/>
      <c r="H16" s="183" t="e">
        <f ca="1">CHARACTERIZE!H20</f>
        <v>#N/A</v>
      </c>
      <c r="I16" s="184" t="e">
        <f ca="1">CHARACTERIZE!I20</f>
        <v>#N/A</v>
      </c>
      <c r="J16" s="184" t="e">
        <f ca="1">CHARACTERIZE!J20</f>
        <v>#N/A</v>
      </c>
      <c r="K16" s="185" t="e">
        <f ca="1">CHARACTERIZE!K20</f>
        <v>#N/A</v>
      </c>
      <c r="L16" s="186"/>
      <c r="M16" s="183" t="e">
        <f ca="1">CHARACTERIZE!M20</f>
        <v>#N/A</v>
      </c>
      <c r="N16" s="184" t="e">
        <f ca="1">CHARACTERIZE!N20</f>
        <v>#N/A</v>
      </c>
      <c r="O16" s="184" t="e">
        <f ca="1">CHARACTERIZE!O20</f>
        <v>#N/A</v>
      </c>
      <c r="P16" s="185" t="e">
        <f ca="1">CHARACTERIZE!P20</f>
        <v>#N/A</v>
      </c>
      <c r="Q16" s="62"/>
      <c r="R16" s="62"/>
      <c r="S16" s="62"/>
      <c r="T16" s="62"/>
    </row>
    <row r="17" spans="2:20" s="60" customFormat="1" ht="14.25" customHeight="1">
      <c r="B17" s="177" t="str">
        <f ca="1">CHARACTERIZE!B21</f>
        <v/>
      </c>
      <c r="C17" s="178" t="e">
        <f ca="1">CHARACTERIZE!C21</f>
        <v>#N/A</v>
      </c>
      <c r="D17" s="179" t="e">
        <f ca="1">CHARACTERIZE!D21</f>
        <v>#N/A</v>
      </c>
      <c r="E17" s="179" t="e">
        <f ca="1">CHARACTERIZE!E21</f>
        <v>#N/A</v>
      </c>
      <c r="F17" s="180" t="e">
        <f ca="1">CHARACTERIZE!F21</f>
        <v>#N/A</v>
      </c>
      <c r="G17" s="181"/>
      <c r="H17" s="178" t="e">
        <f ca="1">CHARACTERIZE!H21</f>
        <v>#N/A</v>
      </c>
      <c r="I17" s="179" t="e">
        <f ca="1">CHARACTERIZE!I21</f>
        <v>#N/A</v>
      </c>
      <c r="J17" s="179" t="e">
        <f ca="1">CHARACTERIZE!J21</f>
        <v>#N/A</v>
      </c>
      <c r="K17" s="180" t="e">
        <f ca="1">CHARACTERIZE!K21</f>
        <v>#N/A</v>
      </c>
      <c r="L17" s="181"/>
      <c r="M17" s="178" t="e">
        <f ca="1">CHARACTERIZE!M21</f>
        <v>#N/A</v>
      </c>
      <c r="N17" s="179" t="e">
        <f ca="1">CHARACTERIZE!N21</f>
        <v>#N/A</v>
      </c>
      <c r="O17" s="179" t="e">
        <f ca="1">CHARACTERIZE!O21</f>
        <v>#N/A</v>
      </c>
      <c r="P17" s="180" t="e">
        <f ca="1">CHARACTERIZE!P21</f>
        <v>#N/A</v>
      </c>
      <c r="Q17" s="62"/>
      <c r="R17" s="62"/>
      <c r="S17" s="62"/>
      <c r="T17" s="62"/>
    </row>
    <row r="18" spans="2:20" s="60" customFormat="1" ht="14.25" customHeight="1">
      <c r="B18" s="182" t="str">
        <f ca="1">CHARACTERIZE!B22</f>
        <v/>
      </c>
      <c r="C18" s="183" t="e">
        <f ca="1">CHARACTERIZE!C22</f>
        <v>#N/A</v>
      </c>
      <c r="D18" s="184" t="e">
        <f ca="1">CHARACTERIZE!D22</f>
        <v>#N/A</v>
      </c>
      <c r="E18" s="184" t="e">
        <f ca="1">CHARACTERIZE!E22</f>
        <v>#N/A</v>
      </c>
      <c r="F18" s="185" t="e">
        <f ca="1">CHARACTERIZE!F22</f>
        <v>#N/A</v>
      </c>
      <c r="G18" s="186"/>
      <c r="H18" s="183" t="e">
        <f ca="1">CHARACTERIZE!H22</f>
        <v>#N/A</v>
      </c>
      <c r="I18" s="184" t="e">
        <f ca="1">CHARACTERIZE!I22</f>
        <v>#N/A</v>
      </c>
      <c r="J18" s="184" t="e">
        <f ca="1">CHARACTERIZE!J22</f>
        <v>#N/A</v>
      </c>
      <c r="K18" s="185" t="e">
        <f ca="1">CHARACTERIZE!K22</f>
        <v>#N/A</v>
      </c>
      <c r="L18" s="186"/>
      <c r="M18" s="183" t="e">
        <f ca="1">CHARACTERIZE!M22</f>
        <v>#N/A</v>
      </c>
      <c r="N18" s="184" t="e">
        <f ca="1">CHARACTERIZE!N22</f>
        <v>#N/A</v>
      </c>
      <c r="O18" s="184" t="e">
        <f ca="1">CHARACTERIZE!O22</f>
        <v>#N/A</v>
      </c>
      <c r="P18" s="185" t="e">
        <f ca="1">CHARACTERIZE!P22</f>
        <v>#N/A</v>
      </c>
      <c r="Q18" s="62"/>
      <c r="R18" s="62"/>
      <c r="S18" s="62"/>
      <c r="T18" s="62"/>
    </row>
    <row r="19" spans="2:20" s="60" customFormat="1" ht="14.25" customHeight="1">
      <c r="B19" s="177" t="str">
        <f ca="1">CHARACTERIZE!B23</f>
        <v/>
      </c>
      <c r="C19" s="178" t="e">
        <f ca="1">CHARACTERIZE!C23</f>
        <v>#N/A</v>
      </c>
      <c r="D19" s="179" t="e">
        <f ca="1">CHARACTERIZE!D23</f>
        <v>#N/A</v>
      </c>
      <c r="E19" s="179" t="e">
        <f ca="1">CHARACTERIZE!E23</f>
        <v>#N/A</v>
      </c>
      <c r="F19" s="180" t="e">
        <f ca="1">CHARACTERIZE!F23</f>
        <v>#N/A</v>
      </c>
      <c r="G19" s="181"/>
      <c r="H19" s="178" t="e">
        <f ca="1">CHARACTERIZE!H23</f>
        <v>#N/A</v>
      </c>
      <c r="I19" s="179" t="e">
        <f ca="1">CHARACTERIZE!I23</f>
        <v>#N/A</v>
      </c>
      <c r="J19" s="179" t="e">
        <f ca="1">CHARACTERIZE!J23</f>
        <v>#N/A</v>
      </c>
      <c r="K19" s="180" t="e">
        <f ca="1">CHARACTERIZE!K23</f>
        <v>#N/A</v>
      </c>
      <c r="L19" s="181"/>
      <c r="M19" s="178" t="e">
        <f ca="1">CHARACTERIZE!M23</f>
        <v>#N/A</v>
      </c>
      <c r="N19" s="179" t="e">
        <f ca="1">CHARACTERIZE!N23</f>
        <v>#N/A</v>
      </c>
      <c r="O19" s="179" t="e">
        <f ca="1">CHARACTERIZE!O23</f>
        <v>#N/A</v>
      </c>
      <c r="P19" s="180" t="e">
        <f ca="1">CHARACTERIZE!P23</f>
        <v>#N/A</v>
      </c>
      <c r="Q19" s="62"/>
      <c r="R19" s="62"/>
      <c r="S19" s="62"/>
      <c r="T19" s="62"/>
    </row>
    <row r="20" spans="2:20" s="60" customFormat="1" ht="14.25" customHeight="1">
      <c r="B20" s="182" t="str">
        <f ca="1">CHARACTERIZE!B24</f>
        <v/>
      </c>
      <c r="C20" s="183" t="e">
        <f ca="1">CHARACTERIZE!C24</f>
        <v>#N/A</v>
      </c>
      <c r="D20" s="184" t="e">
        <f ca="1">CHARACTERIZE!D24</f>
        <v>#N/A</v>
      </c>
      <c r="E20" s="184" t="e">
        <f ca="1">CHARACTERIZE!E24</f>
        <v>#N/A</v>
      </c>
      <c r="F20" s="185" t="e">
        <f ca="1">CHARACTERIZE!F24</f>
        <v>#N/A</v>
      </c>
      <c r="G20" s="186"/>
      <c r="H20" s="183" t="e">
        <f ca="1">CHARACTERIZE!H24</f>
        <v>#N/A</v>
      </c>
      <c r="I20" s="184" t="e">
        <f ca="1">CHARACTERIZE!I24</f>
        <v>#N/A</v>
      </c>
      <c r="J20" s="184" t="e">
        <f ca="1">CHARACTERIZE!J24</f>
        <v>#N/A</v>
      </c>
      <c r="K20" s="185" t="e">
        <f ca="1">CHARACTERIZE!K24</f>
        <v>#N/A</v>
      </c>
      <c r="L20" s="186"/>
      <c r="M20" s="183" t="e">
        <f ca="1">CHARACTERIZE!M24</f>
        <v>#N/A</v>
      </c>
      <c r="N20" s="184" t="e">
        <f ca="1">CHARACTERIZE!N24</f>
        <v>#N/A</v>
      </c>
      <c r="O20" s="184" t="e">
        <f ca="1">CHARACTERIZE!O24</f>
        <v>#N/A</v>
      </c>
      <c r="P20" s="185" t="e">
        <f ca="1">CHARACTERIZE!P24</f>
        <v>#N/A</v>
      </c>
      <c r="Q20" s="62"/>
      <c r="R20" s="62"/>
      <c r="S20" s="62"/>
      <c r="T20" s="62"/>
    </row>
    <row r="21" spans="2:20" s="60" customFormat="1" ht="14.25" customHeight="1">
      <c r="B21" s="177" t="str">
        <f ca="1">CHARACTERIZE!B25</f>
        <v/>
      </c>
      <c r="C21" s="178" t="e">
        <f ca="1">CHARACTERIZE!C25</f>
        <v>#N/A</v>
      </c>
      <c r="D21" s="179" t="e">
        <f ca="1">CHARACTERIZE!D25</f>
        <v>#N/A</v>
      </c>
      <c r="E21" s="179" t="e">
        <f ca="1">CHARACTERIZE!E25</f>
        <v>#N/A</v>
      </c>
      <c r="F21" s="180" t="e">
        <f ca="1">CHARACTERIZE!F25</f>
        <v>#N/A</v>
      </c>
      <c r="G21" s="181"/>
      <c r="H21" s="178" t="e">
        <f ca="1">CHARACTERIZE!H25</f>
        <v>#N/A</v>
      </c>
      <c r="I21" s="179" t="e">
        <f ca="1">CHARACTERIZE!I25</f>
        <v>#N/A</v>
      </c>
      <c r="J21" s="179" t="e">
        <f ca="1">CHARACTERIZE!J25</f>
        <v>#N/A</v>
      </c>
      <c r="K21" s="180" t="e">
        <f ca="1">CHARACTERIZE!K25</f>
        <v>#N/A</v>
      </c>
      <c r="L21" s="181"/>
      <c r="M21" s="178" t="e">
        <f ca="1">CHARACTERIZE!M25</f>
        <v>#N/A</v>
      </c>
      <c r="N21" s="179" t="e">
        <f ca="1">CHARACTERIZE!N25</f>
        <v>#N/A</v>
      </c>
      <c r="O21" s="179" t="e">
        <f ca="1">CHARACTERIZE!O25</f>
        <v>#N/A</v>
      </c>
      <c r="P21" s="180" t="e">
        <f ca="1">CHARACTERIZE!P25</f>
        <v>#N/A</v>
      </c>
      <c r="Q21" s="62"/>
      <c r="R21" s="62"/>
      <c r="S21" s="62"/>
      <c r="T21" s="62"/>
    </row>
    <row r="22" spans="2:20" s="60" customFormat="1" ht="14.25" customHeight="1">
      <c r="B22" s="182" t="str">
        <f ca="1">CHARACTERIZE!B26</f>
        <v/>
      </c>
      <c r="C22" s="183" t="e">
        <f ca="1">CHARACTERIZE!C26</f>
        <v>#N/A</v>
      </c>
      <c r="D22" s="184" t="e">
        <f ca="1">CHARACTERIZE!D26</f>
        <v>#N/A</v>
      </c>
      <c r="E22" s="184" t="e">
        <f ca="1">CHARACTERIZE!E26</f>
        <v>#N/A</v>
      </c>
      <c r="F22" s="185" t="e">
        <f ca="1">CHARACTERIZE!F26</f>
        <v>#N/A</v>
      </c>
      <c r="G22" s="186"/>
      <c r="H22" s="183" t="e">
        <f ca="1">CHARACTERIZE!H26</f>
        <v>#N/A</v>
      </c>
      <c r="I22" s="184" t="e">
        <f ca="1">CHARACTERIZE!I26</f>
        <v>#N/A</v>
      </c>
      <c r="J22" s="184" t="e">
        <f ca="1">CHARACTERIZE!J26</f>
        <v>#N/A</v>
      </c>
      <c r="K22" s="185" t="e">
        <f ca="1">CHARACTERIZE!K26</f>
        <v>#N/A</v>
      </c>
      <c r="L22" s="186"/>
      <c r="M22" s="183" t="e">
        <f ca="1">CHARACTERIZE!M26</f>
        <v>#N/A</v>
      </c>
      <c r="N22" s="184" t="e">
        <f ca="1">CHARACTERIZE!N26</f>
        <v>#N/A</v>
      </c>
      <c r="O22" s="184" t="e">
        <f ca="1">CHARACTERIZE!O26</f>
        <v>#N/A</v>
      </c>
      <c r="P22" s="185" t="e">
        <f ca="1">CHARACTERIZE!P26</f>
        <v>#N/A</v>
      </c>
      <c r="Q22" s="62"/>
      <c r="R22" s="62"/>
      <c r="S22" s="62"/>
      <c r="T22" s="62"/>
    </row>
    <row r="23" spans="2:20" s="60" customFormat="1" ht="14.25" customHeight="1">
      <c r="B23" s="177" t="str">
        <f ca="1">CHARACTERIZE!B27</f>
        <v/>
      </c>
      <c r="C23" s="178" t="e">
        <f ca="1">CHARACTERIZE!C27</f>
        <v>#N/A</v>
      </c>
      <c r="D23" s="179" t="e">
        <f ca="1">CHARACTERIZE!D27</f>
        <v>#N/A</v>
      </c>
      <c r="E23" s="179" t="e">
        <f ca="1">CHARACTERIZE!E27</f>
        <v>#N/A</v>
      </c>
      <c r="F23" s="180" t="e">
        <f ca="1">CHARACTERIZE!F27</f>
        <v>#N/A</v>
      </c>
      <c r="G23" s="181"/>
      <c r="H23" s="178" t="e">
        <f ca="1">CHARACTERIZE!H27</f>
        <v>#N/A</v>
      </c>
      <c r="I23" s="179" t="e">
        <f ca="1">CHARACTERIZE!I27</f>
        <v>#N/A</v>
      </c>
      <c r="J23" s="179" t="e">
        <f ca="1">CHARACTERIZE!J27</f>
        <v>#N/A</v>
      </c>
      <c r="K23" s="180" t="e">
        <f ca="1">CHARACTERIZE!K27</f>
        <v>#N/A</v>
      </c>
      <c r="L23" s="181"/>
      <c r="M23" s="178" t="e">
        <f ca="1">CHARACTERIZE!M27</f>
        <v>#N/A</v>
      </c>
      <c r="N23" s="179" t="e">
        <f ca="1">CHARACTERIZE!N27</f>
        <v>#N/A</v>
      </c>
      <c r="O23" s="179" t="e">
        <f ca="1">CHARACTERIZE!O27</f>
        <v>#N/A</v>
      </c>
      <c r="P23" s="180" t="e">
        <f ca="1">CHARACTERIZE!P27</f>
        <v>#N/A</v>
      </c>
      <c r="Q23" s="62"/>
      <c r="R23" s="62"/>
      <c r="S23" s="62"/>
      <c r="T23" s="62"/>
    </row>
    <row r="24" spans="2:20" s="60" customFormat="1" ht="14.25" customHeight="1">
      <c r="B24" s="182" t="str">
        <f ca="1">CHARACTERIZE!B28</f>
        <v/>
      </c>
      <c r="C24" s="183" t="e">
        <f ca="1">CHARACTERIZE!C28</f>
        <v>#N/A</v>
      </c>
      <c r="D24" s="184" t="e">
        <f ca="1">CHARACTERIZE!D28</f>
        <v>#N/A</v>
      </c>
      <c r="E24" s="184" t="e">
        <f ca="1">CHARACTERIZE!E28</f>
        <v>#N/A</v>
      </c>
      <c r="F24" s="185" t="e">
        <f ca="1">CHARACTERIZE!F28</f>
        <v>#N/A</v>
      </c>
      <c r="G24" s="186"/>
      <c r="H24" s="183" t="e">
        <f ca="1">CHARACTERIZE!H28</f>
        <v>#N/A</v>
      </c>
      <c r="I24" s="184" t="e">
        <f ca="1">CHARACTERIZE!I28</f>
        <v>#N/A</v>
      </c>
      <c r="J24" s="184" t="e">
        <f ca="1">CHARACTERIZE!J28</f>
        <v>#N/A</v>
      </c>
      <c r="K24" s="185" t="e">
        <f ca="1">CHARACTERIZE!K28</f>
        <v>#N/A</v>
      </c>
      <c r="L24" s="186"/>
      <c r="M24" s="183" t="e">
        <f ca="1">CHARACTERIZE!M28</f>
        <v>#N/A</v>
      </c>
      <c r="N24" s="184" t="e">
        <f ca="1">CHARACTERIZE!N28</f>
        <v>#N/A</v>
      </c>
      <c r="O24" s="184" t="e">
        <f ca="1">CHARACTERIZE!O28</f>
        <v>#N/A</v>
      </c>
      <c r="P24" s="185" t="e">
        <f ca="1">CHARACTERIZE!P28</f>
        <v>#N/A</v>
      </c>
      <c r="Q24" s="62"/>
      <c r="R24" s="62"/>
      <c r="S24" s="62"/>
      <c r="T24" s="62"/>
    </row>
    <row r="25" spans="2:20" s="60" customFormat="1" ht="14.25" customHeight="1">
      <c r="B25" s="177" t="str">
        <f ca="1">CHARACTERIZE!B29</f>
        <v/>
      </c>
      <c r="C25" s="178" t="e">
        <f ca="1">CHARACTERIZE!C29</f>
        <v>#N/A</v>
      </c>
      <c r="D25" s="179" t="e">
        <f ca="1">CHARACTERIZE!D29</f>
        <v>#N/A</v>
      </c>
      <c r="E25" s="179" t="e">
        <f ca="1">CHARACTERIZE!E29</f>
        <v>#N/A</v>
      </c>
      <c r="F25" s="180" t="e">
        <f ca="1">CHARACTERIZE!F29</f>
        <v>#N/A</v>
      </c>
      <c r="G25" s="181"/>
      <c r="H25" s="178" t="e">
        <f ca="1">CHARACTERIZE!H29</f>
        <v>#N/A</v>
      </c>
      <c r="I25" s="179" t="e">
        <f ca="1">CHARACTERIZE!I29</f>
        <v>#N/A</v>
      </c>
      <c r="J25" s="179" t="e">
        <f ca="1">CHARACTERIZE!J29</f>
        <v>#N/A</v>
      </c>
      <c r="K25" s="180" t="e">
        <f ca="1">CHARACTERIZE!K29</f>
        <v>#N/A</v>
      </c>
      <c r="L25" s="181"/>
      <c r="M25" s="178" t="e">
        <f ca="1">CHARACTERIZE!M29</f>
        <v>#N/A</v>
      </c>
      <c r="N25" s="179" t="e">
        <f ca="1">CHARACTERIZE!N29</f>
        <v>#N/A</v>
      </c>
      <c r="O25" s="179" t="e">
        <f ca="1">CHARACTERIZE!O29</f>
        <v>#N/A</v>
      </c>
      <c r="P25" s="180" t="e">
        <f ca="1">CHARACTERIZE!P29</f>
        <v>#N/A</v>
      </c>
      <c r="Q25" s="62"/>
      <c r="R25" s="62"/>
      <c r="S25" s="62"/>
      <c r="T25" s="62"/>
    </row>
    <row r="26" spans="2:20" s="60" customFormat="1" ht="14.25" customHeight="1">
      <c r="B26" s="182" t="str">
        <f ca="1">CHARACTERIZE!B30</f>
        <v/>
      </c>
      <c r="C26" s="183" t="e">
        <f ca="1">CHARACTERIZE!C30</f>
        <v>#N/A</v>
      </c>
      <c r="D26" s="184" t="e">
        <f ca="1">CHARACTERIZE!D30</f>
        <v>#N/A</v>
      </c>
      <c r="E26" s="184" t="e">
        <f ca="1">CHARACTERIZE!E30</f>
        <v>#N/A</v>
      </c>
      <c r="F26" s="185" t="e">
        <f ca="1">CHARACTERIZE!F30</f>
        <v>#N/A</v>
      </c>
      <c r="G26" s="186"/>
      <c r="H26" s="183" t="e">
        <f ca="1">CHARACTERIZE!H30</f>
        <v>#N/A</v>
      </c>
      <c r="I26" s="184" t="e">
        <f ca="1">CHARACTERIZE!I30</f>
        <v>#N/A</v>
      </c>
      <c r="J26" s="184" t="e">
        <f ca="1">CHARACTERIZE!J30</f>
        <v>#N/A</v>
      </c>
      <c r="K26" s="185" t="e">
        <f ca="1">CHARACTERIZE!K30</f>
        <v>#N/A</v>
      </c>
      <c r="L26" s="186"/>
      <c r="M26" s="183" t="e">
        <f ca="1">CHARACTERIZE!M30</f>
        <v>#N/A</v>
      </c>
      <c r="N26" s="184" t="e">
        <f ca="1">CHARACTERIZE!N30</f>
        <v>#N/A</v>
      </c>
      <c r="O26" s="184" t="e">
        <f ca="1">CHARACTERIZE!O30</f>
        <v>#N/A</v>
      </c>
      <c r="P26" s="185" t="e">
        <f ca="1">CHARACTERIZE!P30</f>
        <v>#N/A</v>
      </c>
      <c r="Q26" s="62"/>
      <c r="R26" s="62"/>
      <c r="S26" s="62"/>
      <c r="T26" s="62"/>
    </row>
    <row r="27" spans="2:20" s="60" customFormat="1" ht="14.25" customHeight="1">
      <c r="B27" s="177" t="str">
        <f ca="1">CHARACTERIZE!B31</f>
        <v/>
      </c>
      <c r="C27" s="178" t="e">
        <f ca="1">CHARACTERIZE!C31</f>
        <v>#N/A</v>
      </c>
      <c r="D27" s="179" t="e">
        <f ca="1">CHARACTERIZE!D31</f>
        <v>#N/A</v>
      </c>
      <c r="E27" s="179" t="e">
        <f ca="1">CHARACTERIZE!E31</f>
        <v>#N/A</v>
      </c>
      <c r="F27" s="180" t="e">
        <f ca="1">CHARACTERIZE!F31</f>
        <v>#N/A</v>
      </c>
      <c r="G27" s="181"/>
      <c r="H27" s="178" t="e">
        <f ca="1">CHARACTERIZE!H31</f>
        <v>#N/A</v>
      </c>
      <c r="I27" s="179" t="e">
        <f ca="1">CHARACTERIZE!I31</f>
        <v>#N/A</v>
      </c>
      <c r="J27" s="179" t="e">
        <f ca="1">CHARACTERIZE!J31</f>
        <v>#N/A</v>
      </c>
      <c r="K27" s="180" t="e">
        <f ca="1">CHARACTERIZE!K31</f>
        <v>#N/A</v>
      </c>
      <c r="L27" s="181"/>
      <c r="M27" s="178" t="e">
        <f ca="1">CHARACTERIZE!M31</f>
        <v>#N/A</v>
      </c>
      <c r="N27" s="179" t="e">
        <f ca="1">CHARACTERIZE!N31</f>
        <v>#N/A</v>
      </c>
      <c r="O27" s="179" t="e">
        <f ca="1">CHARACTERIZE!O31</f>
        <v>#N/A</v>
      </c>
      <c r="P27" s="180" t="e">
        <f ca="1">CHARACTERIZE!P31</f>
        <v>#N/A</v>
      </c>
      <c r="Q27" s="62"/>
      <c r="R27" s="62"/>
      <c r="S27" s="62"/>
      <c r="T27" s="62"/>
    </row>
    <row r="28" spans="2:20" s="60" customFormat="1" ht="14.25" customHeight="1">
      <c r="B28" s="182" t="str">
        <f ca="1">CHARACTERIZE!B32</f>
        <v/>
      </c>
      <c r="C28" s="183" t="e">
        <f ca="1">CHARACTERIZE!C32</f>
        <v>#N/A</v>
      </c>
      <c r="D28" s="184" t="e">
        <f ca="1">CHARACTERIZE!D32</f>
        <v>#N/A</v>
      </c>
      <c r="E28" s="184" t="e">
        <f ca="1">CHARACTERIZE!E32</f>
        <v>#N/A</v>
      </c>
      <c r="F28" s="185" t="e">
        <f ca="1">CHARACTERIZE!F32</f>
        <v>#N/A</v>
      </c>
      <c r="G28" s="186"/>
      <c r="H28" s="183" t="e">
        <f ca="1">CHARACTERIZE!H32</f>
        <v>#N/A</v>
      </c>
      <c r="I28" s="184" t="e">
        <f ca="1">CHARACTERIZE!I32</f>
        <v>#N/A</v>
      </c>
      <c r="J28" s="184" t="e">
        <f ca="1">CHARACTERIZE!J32</f>
        <v>#N/A</v>
      </c>
      <c r="K28" s="185" t="e">
        <f ca="1">CHARACTERIZE!K32</f>
        <v>#N/A</v>
      </c>
      <c r="L28" s="186"/>
      <c r="M28" s="183" t="e">
        <f ca="1">CHARACTERIZE!M32</f>
        <v>#N/A</v>
      </c>
      <c r="N28" s="184" t="e">
        <f ca="1">CHARACTERIZE!N32</f>
        <v>#N/A</v>
      </c>
      <c r="O28" s="184" t="e">
        <f ca="1">CHARACTERIZE!O32</f>
        <v>#N/A</v>
      </c>
      <c r="P28" s="185" t="e">
        <f ca="1">CHARACTERIZE!P32</f>
        <v>#N/A</v>
      </c>
      <c r="Q28" s="62"/>
      <c r="R28" s="62"/>
      <c r="S28" s="62"/>
      <c r="T28" s="62"/>
    </row>
    <row r="29" spans="2:20" s="60" customFormat="1" ht="14.25" customHeight="1">
      <c r="B29" s="177" t="str">
        <f ca="1">CHARACTERIZE!B33</f>
        <v/>
      </c>
      <c r="C29" s="178" t="e">
        <f ca="1">CHARACTERIZE!C33</f>
        <v>#N/A</v>
      </c>
      <c r="D29" s="179" t="e">
        <f ca="1">CHARACTERIZE!D33</f>
        <v>#N/A</v>
      </c>
      <c r="E29" s="179" t="e">
        <f ca="1">CHARACTERIZE!E33</f>
        <v>#N/A</v>
      </c>
      <c r="F29" s="180" t="e">
        <f ca="1">CHARACTERIZE!F33</f>
        <v>#N/A</v>
      </c>
      <c r="G29" s="181"/>
      <c r="H29" s="178" t="e">
        <f ca="1">CHARACTERIZE!H33</f>
        <v>#N/A</v>
      </c>
      <c r="I29" s="179" t="e">
        <f ca="1">CHARACTERIZE!I33</f>
        <v>#N/A</v>
      </c>
      <c r="J29" s="179" t="e">
        <f ca="1">CHARACTERIZE!J33</f>
        <v>#N/A</v>
      </c>
      <c r="K29" s="180" t="e">
        <f ca="1">CHARACTERIZE!K33</f>
        <v>#N/A</v>
      </c>
      <c r="L29" s="181"/>
      <c r="M29" s="178" t="e">
        <f ca="1">CHARACTERIZE!M33</f>
        <v>#N/A</v>
      </c>
      <c r="N29" s="179" t="e">
        <f ca="1">CHARACTERIZE!N33</f>
        <v>#N/A</v>
      </c>
      <c r="O29" s="179" t="e">
        <f ca="1">CHARACTERIZE!O33</f>
        <v>#N/A</v>
      </c>
      <c r="P29" s="180" t="e">
        <f ca="1">CHARACTERIZE!P33</f>
        <v>#N/A</v>
      </c>
      <c r="Q29" s="62"/>
      <c r="R29" s="62"/>
      <c r="S29" s="62"/>
      <c r="T29" s="62"/>
    </row>
    <row r="30" spans="2:20" s="60" customFormat="1" ht="14.25" customHeight="1">
      <c r="B30" s="182" t="str">
        <f ca="1">CHARACTERIZE!B34</f>
        <v/>
      </c>
      <c r="C30" s="183" t="e">
        <f ca="1">CHARACTERIZE!C34</f>
        <v>#N/A</v>
      </c>
      <c r="D30" s="184" t="e">
        <f ca="1">CHARACTERIZE!D34</f>
        <v>#N/A</v>
      </c>
      <c r="E30" s="184" t="e">
        <f ca="1">CHARACTERIZE!E34</f>
        <v>#N/A</v>
      </c>
      <c r="F30" s="185" t="e">
        <f ca="1">CHARACTERIZE!F34</f>
        <v>#N/A</v>
      </c>
      <c r="G30" s="186"/>
      <c r="H30" s="183" t="e">
        <f ca="1">CHARACTERIZE!H34</f>
        <v>#N/A</v>
      </c>
      <c r="I30" s="184" t="e">
        <f ca="1">CHARACTERIZE!I34</f>
        <v>#N/A</v>
      </c>
      <c r="J30" s="184" t="e">
        <f ca="1">CHARACTERIZE!J34</f>
        <v>#N/A</v>
      </c>
      <c r="K30" s="185" t="e">
        <f ca="1">CHARACTERIZE!K34</f>
        <v>#N/A</v>
      </c>
      <c r="L30" s="186"/>
      <c r="M30" s="183" t="e">
        <f ca="1">CHARACTERIZE!M34</f>
        <v>#N/A</v>
      </c>
      <c r="N30" s="184" t="e">
        <f ca="1">CHARACTERIZE!N34</f>
        <v>#N/A</v>
      </c>
      <c r="O30" s="184" t="e">
        <f ca="1">CHARACTERIZE!O34</f>
        <v>#N/A</v>
      </c>
      <c r="P30" s="185" t="e">
        <f ca="1">CHARACTERIZE!P34</f>
        <v>#N/A</v>
      </c>
      <c r="Q30" s="62"/>
      <c r="R30" s="62"/>
      <c r="S30" s="62"/>
      <c r="T30" s="62"/>
    </row>
    <row r="31" spans="2:20" s="60" customFormat="1" ht="14.25" customHeight="1">
      <c r="B31" s="177" t="str">
        <f ca="1">CHARACTERIZE!B35</f>
        <v/>
      </c>
      <c r="C31" s="178" t="e">
        <f ca="1">CHARACTERIZE!C35</f>
        <v>#N/A</v>
      </c>
      <c r="D31" s="179" t="e">
        <f ca="1">CHARACTERIZE!D35</f>
        <v>#N/A</v>
      </c>
      <c r="E31" s="179" t="e">
        <f ca="1">CHARACTERIZE!E35</f>
        <v>#N/A</v>
      </c>
      <c r="F31" s="180" t="e">
        <f ca="1">CHARACTERIZE!F35</f>
        <v>#N/A</v>
      </c>
      <c r="G31" s="181"/>
      <c r="H31" s="178" t="e">
        <f ca="1">CHARACTERIZE!H35</f>
        <v>#N/A</v>
      </c>
      <c r="I31" s="179" t="e">
        <f ca="1">CHARACTERIZE!I35</f>
        <v>#N/A</v>
      </c>
      <c r="J31" s="179" t="e">
        <f ca="1">CHARACTERIZE!J35</f>
        <v>#N/A</v>
      </c>
      <c r="K31" s="180" t="e">
        <f ca="1">CHARACTERIZE!K35</f>
        <v>#N/A</v>
      </c>
      <c r="L31" s="181"/>
      <c r="M31" s="178" t="e">
        <f ca="1">CHARACTERIZE!M35</f>
        <v>#N/A</v>
      </c>
      <c r="N31" s="179" t="e">
        <f ca="1">CHARACTERIZE!N35</f>
        <v>#N/A</v>
      </c>
      <c r="O31" s="179" t="e">
        <f ca="1">CHARACTERIZE!O35</f>
        <v>#N/A</v>
      </c>
      <c r="P31" s="180" t="e">
        <f ca="1">CHARACTERIZE!P35</f>
        <v>#N/A</v>
      </c>
      <c r="Q31" s="62"/>
      <c r="R31" s="62"/>
      <c r="S31" s="62"/>
      <c r="T31" s="62"/>
    </row>
    <row r="32" spans="2:20" s="60" customFormat="1" ht="14.25" customHeight="1">
      <c r="B32" s="182" t="str">
        <f ca="1">CHARACTERIZE!B36</f>
        <v/>
      </c>
      <c r="C32" s="183" t="e">
        <f ca="1">CHARACTERIZE!C36</f>
        <v>#N/A</v>
      </c>
      <c r="D32" s="184" t="e">
        <f ca="1">CHARACTERIZE!D36</f>
        <v>#N/A</v>
      </c>
      <c r="E32" s="184" t="e">
        <f ca="1">CHARACTERIZE!E36</f>
        <v>#N/A</v>
      </c>
      <c r="F32" s="185" t="e">
        <f ca="1">CHARACTERIZE!F36</f>
        <v>#N/A</v>
      </c>
      <c r="G32" s="186"/>
      <c r="H32" s="183" t="e">
        <f ca="1">CHARACTERIZE!H36</f>
        <v>#N/A</v>
      </c>
      <c r="I32" s="184" t="e">
        <f ca="1">CHARACTERIZE!I36</f>
        <v>#N/A</v>
      </c>
      <c r="J32" s="184" t="e">
        <f ca="1">CHARACTERIZE!J36</f>
        <v>#N/A</v>
      </c>
      <c r="K32" s="185" t="e">
        <f ca="1">CHARACTERIZE!K36</f>
        <v>#N/A</v>
      </c>
      <c r="L32" s="186"/>
      <c r="M32" s="183" t="e">
        <f ca="1">CHARACTERIZE!M36</f>
        <v>#N/A</v>
      </c>
      <c r="N32" s="184" t="e">
        <f ca="1">CHARACTERIZE!N36</f>
        <v>#N/A</v>
      </c>
      <c r="O32" s="184" t="e">
        <f ca="1">CHARACTERIZE!O36</f>
        <v>#N/A</v>
      </c>
      <c r="P32" s="185" t="e">
        <f ca="1">CHARACTERIZE!P36</f>
        <v>#N/A</v>
      </c>
      <c r="Q32" s="62"/>
      <c r="R32" s="62"/>
      <c r="S32" s="62"/>
      <c r="T32" s="62"/>
    </row>
    <row r="33" spans="2:20" s="60" customFormat="1" ht="14.25" customHeight="1">
      <c r="B33" s="177" t="str">
        <f ca="1">CHARACTERIZE!B37</f>
        <v/>
      </c>
      <c r="C33" s="178" t="e">
        <f ca="1">CHARACTERIZE!C37</f>
        <v>#N/A</v>
      </c>
      <c r="D33" s="179" t="e">
        <f ca="1">CHARACTERIZE!D37</f>
        <v>#N/A</v>
      </c>
      <c r="E33" s="179" t="e">
        <f ca="1">CHARACTERIZE!E37</f>
        <v>#N/A</v>
      </c>
      <c r="F33" s="180" t="e">
        <f ca="1">CHARACTERIZE!F37</f>
        <v>#N/A</v>
      </c>
      <c r="G33" s="181"/>
      <c r="H33" s="178" t="e">
        <f ca="1">CHARACTERIZE!H37</f>
        <v>#N/A</v>
      </c>
      <c r="I33" s="179" t="e">
        <f ca="1">CHARACTERIZE!I37</f>
        <v>#N/A</v>
      </c>
      <c r="J33" s="179" t="e">
        <f ca="1">CHARACTERIZE!J37</f>
        <v>#N/A</v>
      </c>
      <c r="K33" s="180" t="e">
        <f ca="1">CHARACTERIZE!K37</f>
        <v>#N/A</v>
      </c>
      <c r="L33" s="181"/>
      <c r="M33" s="178" t="e">
        <f ca="1">CHARACTERIZE!M37</f>
        <v>#N/A</v>
      </c>
      <c r="N33" s="179" t="e">
        <f ca="1">CHARACTERIZE!N37</f>
        <v>#N/A</v>
      </c>
      <c r="O33" s="179" t="e">
        <f ca="1">CHARACTERIZE!O37</f>
        <v>#N/A</v>
      </c>
      <c r="P33" s="180" t="e">
        <f ca="1">CHARACTERIZE!P37</f>
        <v>#N/A</v>
      </c>
      <c r="Q33" s="62"/>
      <c r="R33" s="62"/>
      <c r="S33" s="62"/>
      <c r="T33" s="62"/>
    </row>
    <row r="34" spans="2:20" s="60" customFormat="1" ht="14.25" customHeight="1">
      <c r="B34" s="182" t="str">
        <f ca="1">CHARACTERIZE!B38</f>
        <v/>
      </c>
      <c r="C34" s="183" t="e">
        <f ca="1">CHARACTERIZE!C38</f>
        <v>#N/A</v>
      </c>
      <c r="D34" s="184" t="e">
        <f ca="1">CHARACTERIZE!D38</f>
        <v>#N/A</v>
      </c>
      <c r="E34" s="184" t="e">
        <f ca="1">CHARACTERIZE!E38</f>
        <v>#N/A</v>
      </c>
      <c r="F34" s="185" t="e">
        <f ca="1">CHARACTERIZE!F38</f>
        <v>#N/A</v>
      </c>
      <c r="G34" s="186"/>
      <c r="H34" s="183" t="e">
        <f ca="1">CHARACTERIZE!H38</f>
        <v>#N/A</v>
      </c>
      <c r="I34" s="184" t="e">
        <f ca="1">CHARACTERIZE!I38</f>
        <v>#N/A</v>
      </c>
      <c r="J34" s="184" t="e">
        <f ca="1">CHARACTERIZE!J38</f>
        <v>#N/A</v>
      </c>
      <c r="K34" s="185" t="e">
        <f ca="1">CHARACTERIZE!K38</f>
        <v>#N/A</v>
      </c>
      <c r="L34" s="186"/>
      <c r="M34" s="183" t="e">
        <f ca="1">CHARACTERIZE!M38</f>
        <v>#N/A</v>
      </c>
      <c r="N34" s="184" t="e">
        <f ca="1">CHARACTERIZE!N38</f>
        <v>#N/A</v>
      </c>
      <c r="O34" s="184" t="e">
        <f ca="1">CHARACTERIZE!O38</f>
        <v>#N/A</v>
      </c>
      <c r="P34" s="185" t="e">
        <f ca="1">CHARACTERIZE!P38</f>
        <v>#N/A</v>
      </c>
      <c r="Q34" s="62"/>
      <c r="R34" s="62"/>
      <c r="S34" s="62"/>
      <c r="T34" s="62"/>
    </row>
    <row r="35" spans="2:20" s="60" customFormat="1" ht="14.25" customHeight="1" thickBot="1">
      <c r="B35" s="177" t="str">
        <f ca="1">CHARACTERIZE!B39</f>
        <v/>
      </c>
      <c r="C35" s="187" t="e">
        <f ca="1">CHARACTERIZE!C39</f>
        <v>#N/A</v>
      </c>
      <c r="D35" s="188" t="e">
        <f ca="1">CHARACTERIZE!D39</f>
        <v>#N/A</v>
      </c>
      <c r="E35" s="188" t="e">
        <f ca="1">CHARACTERIZE!E39</f>
        <v>#N/A</v>
      </c>
      <c r="F35" s="189" t="e">
        <f ca="1">CHARACTERIZE!F39</f>
        <v>#N/A</v>
      </c>
      <c r="G35" s="181"/>
      <c r="H35" s="187" t="e">
        <f ca="1">CHARACTERIZE!H39</f>
        <v>#N/A</v>
      </c>
      <c r="I35" s="188" t="e">
        <f ca="1">CHARACTERIZE!I39</f>
        <v>#N/A</v>
      </c>
      <c r="J35" s="188" t="e">
        <f ca="1">CHARACTERIZE!J39</f>
        <v>#N/A</v>
      </c>
      <c r="K35" s="189" t="e">
        <f ca="1">CHARACTERIZE!K39</f>
        <v>#N/A</v>
      </c>
      <c r="L35" s="181"/>
      <c r="M35" s="187" t="e">
        <f ca="1">CHARACTERIZE!M39</f>
        <v>#N/A</v>
      </c>
      <c r="N35" s="188" t="e">
        <f ca="1">CHARACTERIZE!N39</f>
        <v>#N/A</v>
      </c>
      <c r="O35" s="188" t="e">
        <f ca="1">CHARACTERIZE!O39</f>
        <v>#N/A</v>
      </c>
      <c r="P35" s="189" t="e">
        <f ca="1">CHARACTERIZE!P39</f>
        <v>#N/A</v>
      </c>
      <c r="Q35" s="62"/>
      <c r="R35" s="62"/>
      <c r="S35" s="62"/>
      <c r="T35" s="62"/>
    </row>
    <row r="36" spans="2:20" ht="7.5" customHeight="1">
      <c r="B36" s="68"/>
      <c r="C36" s="68"/>
      <c r="D36" s="68"/>
      <c r="E36" s="68"/>
      <c r="F36" s="68"/>
      <c r="G36" s="68"/>
      <c r="H36" s="68"/>
      <c r="I36" s="68"/>
      <c r="J36" s="68"/>
      <c r="K36" s="68"/>
      <c r="L36" s="68"/>
      <c r="M36" s="68"/>
      <c r="N36" s="68"/>
      <c r="O36" s="68"/>
      <c r="P36" s="68"/>
      <c r="Q36" s="68"/>
      <c r="R36" s="68"/>
      <c r="S36" s="68"/>
      <c r="T36" s="68"/>
    </row>
    <row r="37" spans="2:20" ht="51.75" customHeight="1">
      <c r="B37" s="68"/>
      <c r="C37" s="68"/>
      <c r="D37" s="68"/>
      <c r="E37" s="68"/>
      <c r="F37" s="68"/>
      <c r="G37" s="68"/>
      <c r="H37" s="68"/>
      <c r="I37" s="68"/>
      <c r="J37" s="68"/>
      <c r="K37" s="68"/>
      <c r="L37" s="68"/>
      <c r="M37" s="68"/>
      <c r="N37" s="68"/>
      <c r="O37" s="68"/>
      <c r="P37" s="68"/>
      <c r="Q37" s="68"/>
      <c r="R37" s="68"/>
      <c r="S37" s="68"/>
      <c r="T37" s="68"/>
    </row>
    <row r="38" spans="2:20">
      <c r="B38" s="68"/>
      <c r="C38" s="68"/>
      <c r="D38" s="68"/>
      <c r="E38" s="68"/>
      <c r="F38" s="68"/>
      <c r="G38" s="68"/>
      <c r="H38" s="68"/>
      <c r="I38" s="68"/>
      <c r="J38" s="68"/>
      <c r="K38" s="68"/>
      <c r="L38" s="68"/>
      <c r="M38" s="68"/>
      <c r="N38" s="68"/>
      <c r="O38" s="68"/>
      <c r="P38" s="68"/>
      <c r="Q38" s="68"/>
      <c r="R38" s="68"/>
      <c r="S38" s="68"/>
      <c r="T38" s="68"/>
    </row>
    <row r="39" spans="2:20">
      <c r="B39" s="68"/>
      <c r="C39" s="68"/>
      <c r="D39" s="68"/>
      <c r="E39" s="68"/>
      <c r="F39" s="68"/>
      <c r="G39" s="68"/>
      <c r="H39" s="68"/>
      <c r="I39" s="68"/>
      <c r="J39" s="68"/>
      <c r="K39" s="68"/>
      <c r="L39" s="68"/>
      <c r="M39" s="68"/>
      <c r="N39" s="68"/>
      <c r="O39" s="68"/>
      <c r="P39" s="68"/>
      <c r="Q39" s="68"/>
      <c r="R39" s="68"/>
      <c r="S39" s="68"/>
      <c r="T39" s="68"/>
    </row>
    <row r="40" spans="2:20">
      <c r="B40" s="68"/>
      <c r="C40" s="68"/>
      <c r="D40" s="68"/>
      <c r="E40" s="68"/>
      <c r="F40" s="68"/>
      <c r="G40" s="68"/>
      <c r="H40" s="68"/>
      <c r="I40" s="68"/>
      <c r="J40" s="68"/>
      <c r="K40" s="68"/>
      <c r="L40" s="68"/>
      <c r="M40" s="68"/>
      <c r="N40" s="68"/>
      <c r="O40" s="68"/>
      <c r="P40" s="68"/>
    </row>
  </sheetData>
  <mergeCells count="10">
    <mergeCell ref="I5:K5"/>
    <mergeCell ref="N3:P3"/>
    <mergeCell ref="N4:P4"/>
    <mergeCell ref="N5:P5"/>
    <mergeCell ref="B3:B6"/>
    <mergeCell ref="D3:F3"/>
    <mergeCell ref="D4:F4"/>
    <mergeCell ref="D5:F5"/>
    <mergeCell ref="I3:K3"/>
    <mergeCell ref="I4:K4"/>
  </mergeCells>
  <conditionalFormatting sqref="B7:B35">
    <cfRule type="cellIs" dxfId="19" priority="1" stopIfTrue="1" operator="equal">
      <formula>0</formula>
    </cfRule>
  </conditionalFormatting>
  <conditionalFormatting sqref="C7:F35 H7:K35 M7:P35">
    <cfRule type="containsErrors" dxfId="18" priority="2" stopIfTrue="1">
      <formula>ISERROR(C7)</formula>
    </cfRule>
  </conditionalFormatting>
  <printOptions horizontalCentered="1" verticalCentered="1"/>
  <pageMargins left="0.25" right="0.25" top="0.3" bottom="0.3" header="0.3" footer="0.3"/>
  <pageSetup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sheetPr>
  <dimension ref="A1:Z27"/>
  <sheetViews>
    <sheetView workbookViewId="0">
      <selection activeCell="L14" sqref="L14"/>
    </sheetView>
  </sheetViews>
  <sheetFormatPr defaultColWidth="9.140625" defaultRowHeight="12.75"/>
  <cols>
    <col min="1" max="1" width="4.140625" style="58" customWidth="1"/>
    <col min="2" max="2" width="3.42578125" style="58" customWidth="1"/>
    <col min="3" max="4" width="9.140625" style="58"/>
    <col min="5" max="5" width="3.42578125" style="58" customWidth="1"/>
    <col min="6" max="6" width="2.85546875" style="58" customWidth="1"/>
    <col min="7" max="7" width="9.140625" style="58"/>
    <col min="8" max="8" width="12.140625" style="58" customWidth="1"/>
    <col min="9" max="9" width="19.28515625" style="58" customWidth="1"/>
    <col min="10" max="11" width="1.42578125" style="58" customWidth="1"/>
    <col min="12" max="12" width="26.5703125" style="58" customWidth="1"/>
    <col min="13" max="15" width="1.42578125" style="58" customWidth="1"/>
    <col min="16" max="16" width="26.5703125" style="58" customWidth="1"/>
    <col min="17" max="19" width="1.42578125" style="58" customWidth="1"/>
    <col min="20" max="20" width="26.5703125" style="58" customWidth="1"/>
    <col min="21" max="21" width="1.42578125" style="58" customWidth="1"/>
    <col min="22" max="22" width="1.28515625" style="58" customWidth="1"/>
    <col min="23" max="16384" width="9.140625" style="58"/>
  </cols>
  <sheetData>
    <row r="1" spans="1:22" ht="13.5" thickTop="1">
      <c r="A1" s="61"/>
      <c r="B1" s="191"/>
      <c r="C1" s="192"/>
      <c r="D1" s="192"/>
      <c r="E1" s="193"/>
      <c r="G1" s="246"/>
      <c r="H1" s="247"/>
      <c r="I1" s="247"/>
      <c r="J1" s="247"/>
      <c r="K1" s="247"/>
      <c r="L1" s="247"/>
      <c r="M1" s="247"/>
      <c r="N1" s="247"/>
      <c r="O1" s="247"/>
      <c r="P1" s="247"/>
      <c r="Q1" s="247"/>
      <c r="R1" s="247"/>
      <c r="S1" s="247"/>
      <c r="T1" s="247"/>
      <c r="U1" s="247"/>
      <c r="V1" s="255"/>
    </row>
    <row r="2" spans="1:22" ht="12.75" customHeight="1">
      <c r="B2" s="194"/>
      <c r="C2" s="438" t="s">
        <v>36</v>
      </c>
      <c r="D2" s="438"/>
      <c r="E2" s="195"/>
      <c r="G2" s="439" t="s">
        <v>37</v>
      </c>
      <c r="H2" s="440"/>
      <c r="I2" s="440"/>
      <c r="J2" s="440"/>
      <c r="K2" s="258"/>
      <c r="L2" s="259" t="s">
        <v>38</v>
      </c>
      <c r="M2" s="258"/>
      <c r="N2" s="248"/>
      <c r="O2" s="217"/>
      <c r="P2" s="215" t="s">
        <v>39</v>
      </c>
      <c r="Q2" s="217"/>
      <c r="R2" s="248"/>
      <c r="S2" s="263"/>
      <c r="T2" s="214" t="s">
        <v>40</v>
      </c>
      <c r="U2" s="263"/>
      <c r="V2" s="256"/>
    </row>
    <row r="3" spans="1:22">
      <c r="B3" s="194"/>
      <c r="C3" s="438"/>
      <c r="D3" s="438"/>
      <c r="E3" s="195"/>
      <c r="G3" s="439"/>
      <c r="H3" s="440"/>
      <c r="I3" s="440"/>
      <c r="J3" s="440"/>
      <c r="K3" s="258"/>
      <c r="L3" s="260" t="str">
        <f>CHARACTERIZE!D6</f>
        <v>(none)</v>
      </c>
      <c r="M3" s="258"/>
      <c r="N3" s="248"/>
      <c r="O3" s="217"/>
      <c r="P3" s="218" t="str">
        <f>CHARACTERIZE!I6</f>
        <v>(none)</v>
      </c>
      <c r="Q3" s="217"/>
      <c r="R3" s="248"/>
      <c r="S3" s="213"/>
      <c r="T3" s="216" t="str">
        <f>CHARACTERIZE!N6</f>
        <v>(none)</v>
      </c>
      <c r="U3" s="213"/>
      <c r="V3" s="256"/>
    </row>
    <row r="4" spans="1:22" ht="13.5" thickBot="1">
      <c r="B4" s="194"/>
      <c r="C4" s="438"/>
      <c r="D4" s="438"/>
      <c r="E4" s="195"/>
      <c r="G4" s="249"/>
      <c r="H4" s="248"/>
      <c r="I4" s="248"/>
      <c r="J4" s="248"/>
      <c r="K4" s="258"/>
      <c r="L4" s="260" t="str">
        <f>'EXPORT Graph'!F4</f>
        <v/>
      </c>
      <c r="M4" s="258"/>
      <c r="N4" s="248"/>
      <c r="O4" s="217"/>
      <c r="P4" s="218" t="str">
        <f>'EXPORT Graph'!F5</f>
        <v/>
      </c>
      <c r="Q4" s="217"/>
      <c r="R4" s="248"/>
      <c r="S4" s="213"/>
      <c r="T4" s="216" t="str">
        <f>'EXPORT Graph'!F6</f>
        <v/>
      </c>
      <c r="U4" s="213"/>
      <c r="V4" s="256"/>
    </row>
    <row r="5" spans="1:22" ht="13.5" thickBot="1">
      <c r="B5" s="194"/>
      <c r="C5" s="438"/>
      <c r="D5" s="438"/>
      <c r="E5" s="195"/>
      <c r="G5" s="249"/>
      <c r="H5" s="248"/>
      <c r="I5" s="250" t="s">
        <v>41</v>
      </c>
      <c r="J5" s="248"/>
      <c r="K5" s="258"/>
      <c r="L5" s="196" t="s">
        <v>42</v>
      </c>
      <c r="M5" s="258"/>
      <c r="N5" s="248"/>
      <c r="O5" s="217"/>
      <c r="P5" s="196" t="s">
        <v>42</v>
      </c>
      <c r="Q5" s="217"/>
      <c r="R5" s="248"/>
      <c r="S5" s="213"/>
      <c r="T5" s="196" t="s">
        <v>42</v>
      </c>
      <c r="U5" s="213"/>
      <c r="V5" s="256"/>
    </row>
    <row r="6" spans="1:22" ht="12.75" customHeight="1" thickBot="1">
      <c r="B6" s="194"/>
      <c r="C6" s="197"/>
      <c r="D6" s="197"/>
      <c r="E6" s="195"/>
      <c r="G6" s="249"/>
      <c r="H6" s="248"/>
      <c r="I6" s="248"/>
      <c r="J6" s="248"/>
      <c r="K6" s="258"/>
      <c r="L6" s="258"/>
      <c r="M6" s="258"/>
      <c r="N6" s="248"/>
      <c r="O6" s="217"/>
      <c r="P6" s="217"/>
      <c r="Q6" s="217"/>
      <c r="R6" s="248"/>
      <c r="S6" s="213"/>
      <c r="T6" s="213"/>
      <c r="U6" s="213"/>
      <c r="V6" s="256"/>
    </row>
    <row r="7" spans="1:22" ht="12.75" customHeight="1" thickBot="1">
      <c r="B7" s="198"/>
      <c r="C7" s="197" t="s">
        <v>43</v>
      </c>
      <c r="D7" s="199">
        <v>3</v>
      </c>
      <c r="E7" s="200"/>
      <c r="G7" s="249"/>
      <c r="H7" s="248"/>
      <c r="I7" s="250" t="s">
        <v>44</v>
      </c>
      <c r="J7" s="248"/>
      <c r="K7" s="258"/>
      <c r="L7" s="196" t="s">
        <v>45</v>
      </c>
      <c r="M7" s="258"/>
      <c r="N7" s="248"/>
      <c r="O7" s="217"/>
      <c r="P7" s="196" t="s">
        <v>45</v>
      </c>
      <c r="Q7" s="217"/>
      <c r="R7" s="248"/>
      <c r="S7" s="213"/>
      <c r="T7" s="196" t="s">
        <v>45</v>
      </c>
      <c r="U7" s="213"/>
      <c r="V7" s="256"/>
    </row>
    <row r="8" spans="1:22" ht="12.75" customHeight="1" thickBot="1">
      <c r="B8" s="198"/>
      <c r="C8" s="197" t="s">
        <v>46</v>
      </c>
      <c r="D8" s="199">
        <v>3</v>
      </c>
      <c r="E8" s="200"/>
      <c r="G8" s="249"/>
      <c r="H8" s="248"/>
      <c r="I8" s="248"/>
      <c r="J8" s="248"/>
      <c r="K8" s="258"/>
      <c r="L8" s="258"/>
      <c r="M8" s="258"/>
      <c r="N8" s="248"/>
      <c r="O8" s="217"/>
      <c r="P8" s="217"/>
      <c r="Q8" s="217"/>
      <c r="R8" s="248"/>
      <c r="S8" s="213"/>
      <c r="T8" s="213"/>
      <c r="U8" s="213"/>
      <c r="V8" s="256"/>
    </row>
    <row r="9" spans="1:22" ht="13.5" thickBot="1">
      <c r="B9" s="198"/>
      <c r="C9" s="197" t="s">
        <v>47</v>
      </c>
      <c r="D9" s="199">
        <v>3</v>
      </c>
      <c r="E9" s="200"/>
      <c r="G9" s="249"/>
      <c r="H9" s="251"/>
      <c r="I9" s="252" t="s">
        <v>48</v>
      </c>
      <c r="J9" s="251"/>
      <c r="K9" s="258"/>
      <c r="L9" s="258"/>
      <c r="M9" s="258"/>
      <c r="N9" s="248"/>
      <c r="O9" s="217"/>
      <c r="P9" s="217"/>
      <c r="Q9" s="217"/>
      <c r="R9" s="248"/>
      <c r="S9" s="213"/>
      <c r="T9" s="213"/>
      <c r="U9" s="213"/>
      <c r="V9" s="256"/>
    </row>
    <row r="10" spans="1:22" ht="13.5" thickBot="1">
      <c r="B10" s="201"/>
      <c r="C10" s="202"/>
      <c r="D10" s="202"/>
      <c r="E10" s="203"/>
      <c r="G10" s="249"/>
      <c r="H10" s="248"/>
      <c r="I10" s="250" t="s">
        <v>49</v>
      </c>
      <c r="J10" s="248"/>
      <c r="K10" s="258"/>
      <c r="L10" s="261">
        <f>Lookups!AH2</f>
        <v>318.89999999999998</v>
      </c>
      <c r="M10" s="258"/>
      <c r="N10" s="248"/>
      <c r="O10" s="217"/>
      <c r="P10" s="220">
        <f>Lookups!AH3</f>
        <v>318.89999999999998</v>
      </c>
      <c r="Q10" s="217"/>
      <c r="R10" s="248"/>
      <c r="S10" s="213"/>
      <c r="T10" s="219">
        <f>Lookups!AH4</f>
        <v>318.89999999999998</v>
      </c>
      <c r="U10" s="213"/>
      <c r="V10" s="256"/>
    </row>
    <row r="11" spans="1:22" ht="13.15" customHeight="1" thickTop="1">
      <c r="G11" s="249"/>
      <c r="H11" s="248"/>
      <c r="I11" s="250" t="s">
        <v>50</v>
      </c>
      <c r="J11" s="248"/>
      <c r="K11" s="258"/>
      <c r="L11" s="262">
        <f>Lookups!AI2</f>
        <v>1.3917000000000001E-2</v>
      </c>
      <c r="M11" s="258"/>
      <c r="N11" s="248"/>
      <c r="O11" s="217"/>
      <c r="P11" s="222">
        <f>Lookups!AI3</f>
        <v>1.3917000000000001E-2</v>
      </c>
      <c r="Q11" s="217"/>
      <c r="R11" s="248"/>
      <c r="S11" s="213"/>
      <c r="T11" s="221">
        <f>Lookups!AI4</f>
        <v>1.3917000000000001E-2</v>
      </c>
      <c r="U11" s="213"/>
      <c r="V11" s="256"/>
    </row>
    <row r="12" spans="1:22">
      <c r="G12" s="249"/>
      <c r="H12" s="248"/>
      <c r="I12" s="248"/>
      <c r="J12" s="248"/>
      <c r="K12" s="258"/>
      <c r="L12" s="258"/>
      <c r="M12" s="258"/>
      <c r="N12" s="248"/>
      <c r="O12" s="217"/>
      <c r="P12" s="217"/>
      <c r="Q12" s="217"/>
      <c r="R12" s="248"/>
      <c r="S12" s="213"/>
      <c r="T12" s="213"/>
      <c r="U12" s="213"/>
      <c r="V12" s="256"/>
    </row>
    <row r="13" spans="1:22" ht="13.5" thickBot="1">
      <c r="G13" s="249"/>
      <c r="H13" s="248"/>
      <c r="I13" s="248"/>
      <c r="J13" s="248"/>
      <c r="K13" s="258"/>
      <c r="L13" s="258"/>
      <c r="M13" s="258"/>
      <c r="N13" s="248"/>
      <c r="O13" s="217"/>
      <c r="P13" s="217"/>
      <c r="Q13" s="217"/>
      <c r="R13" s="248"/>
      <c r="S13" s="213"/>
      <c r="T13" s="213"/>
      <c r="U13" s="213"/>
      <c r="V13" s="256"/>
    </row>
    <row r="14" spans="1:22" ht="13.5" thickBot="1">
      <c r="G14" s="249"/>
      <c r="H14" s="251"/>
      <c r="I14" s="252" t="s">
        <v>51</v>
      </c>
      <c r="J14" s="251"/>
      <c r="K14" s="258"/>
      <c r="L14" s="196" t="s">
        <v>52</v>
      </c>
      <c r="M14" s="258"/>
      <c r="N14" s="248"/>
      <c r="O14" s="217"/>
      <c r="P14" s="196" t="s">
        <v>52</v>
      </c>
      <c r="Q14" s="217"/>
      <c r="R14" s="248"/>
      <c r="S14" s="213"/>
      <c r="T14" s="196" t="s">
        <v>52</v>
      </c>
      <c r="U14" s="213"/>
      <c r="V14" s="256"/>
    </row>
    <row r="15" spans="1:22">
      <c r="G15" s="249"/>
      <c r="H15" s="248"/>
      <c r="I15" s="248"/>
      <c r="J15" s="248"/>
      <c r="K15" s="258"/>
      <c r="L15" s="258"/>
      <c r="M15" s="258"/>
      <c r="N15" s="248"/>
      <c r="O15" s="217"/>
      <c r="P15" s="217"/>
      <c r="Q15" s="217"/>
      <c r="R15" s="248"/>
      <c r="S15" s="213"/>
      <c r="T15" s="213"/>
      <c r="U15" s="213"/>
      <c r="V15" s="256"/>
    </row>
    <row r="16" spans="1:22" ht="13.5" thickBot="1">
      <c r="G16" s="249"/>
      <c r="H16" s="251"/>
      <c r="I16" s="252" t="s">
        <v>53</v>
      </c>
      <c r="J16" s="251"/>
      <c r="K16" s="258"/>
      <c r="L16" s="258"/>
      <c r="M16" s="258"/>
      <c r="N16" s="248"/>
      <c r="O16" s="217"/>
      <c r="P16" s="217"/>
      <c r="Q16" s="217"/>
      <c r="R16" s="248"/>
      <c r="S16" s="213"/>
      <c r="T16" s="213"/>
      <c r="U16" s="213"/>
      <c r="V16" s="256"/>
    </row>
    <row r="17" spans="7:26" ht="13.5" thickBot="1">
      <c r="G17" s="249"/>
      <c r="H17" s="248"/>
      <c r="I17" s="250" t="s">
        <v>54</v>
      </c>
      <c r="J17" s="248"/>
      <c r="K17" s="258"/>
      <c r="L17" s="207">
        <v>5000</v>
      </c>
      <c r="M17" s="258"/>
      <c r="N17" s="248"/>
      <c r="O17" s="217"/>
      <c r="P17" s="207">
        <v>5000</v>
      </c>
      <c r="Q17" s="217"/>
      <c r="R17" s="248"/>
      <c r="S17" s="213"/>
      <c r="T17" s="207">
        <v>5000</v>
      </c>
      <c r="U17" s="213"/>
      <c r="V17" s="256"/>
    </row>
    <row r="18" spans="7:26" ht="13.5" thickBot="1">
      <c r="G18" s="249"/>
      <c r="H18" s="248"/>
      <c r="I18" s="250" t="s">
        <v>55</v>
      </c>
      <c r="J18" s="248"/>
      <c r="K18" s="258"/>
      <c r="L18" s="208">
        <v>2E-3</v>
      </c>
      <c r="M18" s="258"/>
      <c r="N18" s="248"/>
      <c r="O18" s="217"/>
      <c r="P18" s="208">
        <v>2E-3</v>
      </c>
      <c r="Q18" s="217"/>
      <c r="R18" s="248"/>
      <c r="S18" s="213"/>
      <c r="T18" s="208">
        <v>2E-3</v>
      </c>
      <c r="U18" s="213"/>
      <c r="V18" s="256"/>
    </row>
    <row r="19" spans="7:26" ht="13.5" thickBot="1">
      <c r="G19" s="249"/>
      <c r="H19" s="248"/>
      <c r="I19" s="250" t="s">
        <v>56</v>
      </c>
      <c r="J19" s="248"/>
      <c r="K19" s="258"/>
      <c r="L19" s="209">
        <v>70</v>
      </c>
      <c r="M19" s="258"/>
      <c r="N19" s="248"/>
      <c r="O19" s="217"/>
      <c r="P19" s="209">
        <v>70</v>
      </c>
      <c r="Q19" s="217"/>
      <c r="R19" s="248"/>
      <c r="S19" s="213"/>
      <c r="T19" s="209">
        <v>70</v>
      </c>
      <c r="U19" s="213"/>
      <c r="V19" s="256"/>
    </row>
    <row r="20" spans="7:26" ht="13.5" thickBot="1">
      <c r="G20" s="249"/>
      <c r="H20" s="248"/>
      <c r="I20" s="250" t="s">
        <v>57</v>
      </c>
      <c r="J20" s="248"/>
      <c r="K20" s="258"/>
      <c r="L20" s="209">
        <v>10</v>
      </c>
      <c r="M20" s="258"/>
      <c r="N20" s="248"/>
      <c r="O20" s="217"/>
      <c r="P20" s="209">
        <v>10</v>
      </c>
      <c r="Q20" s="217"/>
      <c r="R20" s="248"/>
      <c r="S20" s="213"/>
      <c r="T20" s="209">
        <v>10</v>
      </c>
      <c r="U20" s="213"/>
      <c r="V20" s="256"/>
      <c r="X20" s="204"/>
      <c r="Y20" s="204"/>
      <c r="Z20" s="204"/>
    </row>
    <row r="21" spans="7:26">
      <c r="G21" s="249"/>
      <c r="H21" s="248"/>
      <c r="I21" s="248"/>
      <c r="J21" s="248"/>
      <c r="K21" s="258"/>
      <c r="L21" s="258"/>
      <c r="M21" s="258"/>
      <c r="N21" s="248"/>
      <c r="O21" s="217"/>
      <c r="P21" s="217"/>
      <c r="Q21" s="217"/>
      <c r="R21" s="248"/>
      <c r="S21" s="213"/>
      <c r="T21" s="213"/>
      <c r="U21" s="213"/>
      <c r="V21" s="256"/>
    </row>
    <row r="22" spans="7:26" ht="13.5" thickBot="1">
      <c r="G22" s="249"/>
      <c r="H22" s="251"/>
      <c r="I22" s="252" t="s">
        <v>58</v>
      </c>
      <c r="J22" s="251"/>
      <c r="K22" s="258"/>
      <c r="L22" s="258"/>
      <c r="M22" s="258"/>
      <c r="N22" s="248"/>
      <c r="O22" s="217"/>
      <c r="P22" s="217"/>
      <c r="Q22" s="217"/>
      <c r="R22" s="248"/>
      <c r="S22" s="213"/>
      <c r="T22" s="213"/>
      <c r="U22" s="213"/>
      <c r="V22" s="256"/>
    </row>
    <row r="23" spans="7:26" ht="13.5" thickBot="1">
      <c r="G23" s="249"/>
      <c r="H23" s="248"/>
      <c r="I23" s="250" t="s">
        <v>49</v>
      </c>
      <c r="J23" s="248"/>
      <c r="K23" s="258"/>
      <c r="L23" s="211">
        <v>337</v>
      </c>
      <c r="M23" s="258"/>
      <c r="N23" s="248"/>
      <c r="O23" s="217"/>
      <c r="P23" s="211">
        <v>337</v>
      </c>
      <c r="Q23" s="217"/>
      <c r="R23" s="248"/>
      <c r="S23" s="213"/>
      <c r="T23" s="211">
        <v>337</v>
      </c>
      <c r="U23" s="213"/>
      <c r="V23" s="256"/>
    </row>
    <row r="24" spans="7:26" ht="13.5" thickBot="1">
      <c r="G24" s="249"/>
      <c r="H24" s="248"/>
      <c r="I24" s="250" t="s">
        <v>50</v>
      </c>
      <c r="J24" s="248"/>
      <c r="K24" s="258"/>
      <c r="L24" s="212">
        <v>1.3971000000000001E-2</v>
      </c>
      <c r="M24" s="258"/>
      <c r="N24" s="248"/>
      <c r="O24" s="217"/>
      <c r="P24" s="212">
        <v>1.3971000000000001E-2</v>
      </c>
      <c r="Q24" s="217"/>
      <c r="R24" s="248"/>
      <c r="S24" s="213"/>
      <c r="T24" s="212">
        <f>155/28029</f>
        <v>5.5299867993863503E-3</v>
      </c>
      <c r="U24" s="213"/>
      <c r="V24" s="256"/>
    </row>
    <row r="25" spans="7:26">
      <c r="G25" s="249"/>
      <c r="H25" s="248"/>
      <c r="I25" s="248"/>
      <c r="J25" s="248"/>
      <c r="K25" s="258"/>
      <c r="L25" s="258"/>
      <c r="M25" s="258"/>
      <c r="N25" s="248"/>
      <c r="O25" s="217"/>
      <c r="P25" s="217"/>
      <c r="Q25" s="217"/>
      <c r="R25" s="248"/>
      <c r="S25" s="213"/>
      <c r="T25" s="213"/>
      <c r="U25" s="213"/>
      <c r="V25" s="256"/>
    </row>
    <row r="26" spans="7:26" ht="13.5" thickBot="1">
      <c r="G26" s="253"/>
      <c r="H26" s="254"/>
      <c r="I26" s="254"/>
      <c r="J26" s="254"/>
      <c r="K26" s="254"/>
      <c r="L26" s="254"/>
      <c r="M26" s="254"/>
      <c r="N26" s="254"/>
      <c r="O26" s="254"/>
      <c r="P26" s="254"/>
      <c r="Q26" s="254"/>
      <c r="R26" s="254"/>
      <c r="S26" s="254"/>
      <c r="T26" s="254"/>
      <c r="U26" s="254"/>
      <c r="V26" s="257"/>
    </row>
    <row r="27" spans="7:26" ht="13.5" thickTop="1"/>
  </sheetData>
  <mergeCells count="2">
    <mergeCell ref="C2:D5"/>
    <mergeCell ref="G2:J3"/>
  </mergeCells>
  <phoneticPr fontId="0" type="noConversion"/>
  <dataValidations count="7">
    <dataValidation type="whole" allowBlank="1" showInputMessage="1" showErrorMessage="1" sqref="D7:D9" xr:uid="{00000000-0002-0000-0600-000000000000}">
      <formula1>1</formula1>
      <formula2>100</formula2>
    </dataValidation>
    <dataValidation type="whole" allowBlank="1" showInputMessage="1" showErrorMessage="1" sqref="L17 P17 T17" xr:uid="{00000000-0002-0000-0600-000001000000}">
      <formula1>2100</formula1>
      <formula2>7000</formula2>
    </dataValidation>
    <dataValidation type="decimal" allowBlank="1" showInputMessage="1" showErrorMessage="1" sqref="L18 P18 T18" xr:uid="{00000000-0002-0000-0600-000002000000}">
      <formula1>-0.1</formula1>
      <formula2>0.1</formula2>
    </dataValidation>
    <dataValidation type="decimal" allowBlank="1" showInputMessage="1" showErrorMessage="1" sqref="L19 P19 T19" xr:uid="{00000000-0002-0000-0600-000003000000}">
      <formula1>65</formula1>
      <formula2>95</formula2>
    </dataValidation>
    <dataValidation type="decimal" allowBlank="1" showInputMessage="1" showErrorMessage="1" sqref="L20 P20 T20" xr:uid="{00000000-0002-0000-0600-000004000000}">
      <formula1>-50</formula1>
      <formula2>90</formula2>
    </dataValidation>
    <dataValidation type="decimal" allowBlank="1" showInputMessage="1" showErrorMessage="1" sqref="L23 T23 P23" xr:uid="{00000000-0002-0000-0600-000005000000}">
      <formula1>100</formula1>
      <formula2>683</formula2>
    </dataValidation>
    <dataValidation type="decimal" allowBlank="1" showInputMessage="1" showErrorMessage="1" sqref="P24 T24 L24" xr:uid="{00000000-0002-0000-0600-000006000000}">
      <formula1>0.000001</formula1>
      <formula2>1</formula2>
    </dataValidation>
  </dataValidations>
  <pageMargins left="0.75" right="0.75" top="1" bottom="1" header="0.5" footer="0.5"/>
  <pageSetup orientation="portrait" r:id="rId1"/>
  <headerFooter alignWithMargins="0"/>
  <drawing r:id="rId2"/>
  <extLst>
    <ext xmlns:x14="http://schemas.microsoft.com/office/spreadsheetml/2009/9/main" uri="{78C0D931-6437-407d-A8EE-F0AAD7539E65}">
      <x14:conditionalFormattings>
        <x14:conditionalFormatting xmlns:xm="http://schemas.microsoft.com/office/excel/2006/main">
          <x14:cfRule type="expression" priority="68" id="{4E7E6992-9C5C-4E8D-B1DC-4DD477C630E4}">
            <xm:f>temp!$T$2</xm:f>
            <x14:dxf>
              <font>
                <b val="0"/>
                <i/>
                <color theme="2" tint="-0.24994659260841701"/>
              </font>
            </x14:dxf>
          </x14:cfRule>
          <xm:sqref>L14</xm:sqref>
        </x14:conditionalFormatting>
        <x14:conditionalFormatting xmlns:xm="http://schemas.microsoft.com/office/excel/2006/main">
          <x14:cfRule type="expression" priority="65" id="{54BD0AF4-A483-476D-8EF8-17D61D7A78AD}">
            <xm:f>temp!$T$3</xm:f>
            <x14:dxf>
              <font>
                <b val="0"/>
                <i/>
                <color theme="2" tint="-0.24994659260841701"/>
              </font>
            </x14:dxf>
          </x14:cfRule>
          <xm:sqref>L17:L20</xm:sqref>
        </x14:conditionalFormatting>
        <x14:conditionalFormatting xmlns:xm="http://schemas.microsoft.com/office/excel/2006/main">
          <x14:cfRule type="expression" priority="10" id="{C0349CF1-9DCA-44DA-B8EC-1F0D4821BD06}">
            <xm:f>temp!$U$4</xm:f>
            <x14:dxf>
              <font>
                <b val="0"/>
                <i/>
                <color theme="2" tint="-0.24994659260841701"/>
              </font>
            </x14:dxf>
          </x14:cfRule>
          <xm:sqref>L23</xm:sqref>
        </x14:conditionalFormatting>
        <x14:conditionalFormatting xmlns:xm="http://schemas.microsoft.com/office/excel/2006/main">
          <x14:cfRule type="expression" priority="64" id="{31EBF963-419B-4AEC-874D-60B8D2F6125D}">
            <xm:f>temp!$U$3</xm:f>
            <x14:dxf>
              <font>
                <b val="0"/>
                <i/>
                <color theme="2" tint="-0.24994659260841701"/>
              </font>
            </x14:dxf>
          </x14:cfRule>
          <xm:sqref>P17:P20</xm:sqref>
        </x14:conditionalFormatting>
        <x14:conditionalFormatting xmlns:xm="http://schemas.microsoft.com/office/excel/2006/main">
          <x14:cfRule type="expression" priority="8" id="{A8D1ED4C-137C-4B1F-A8F6-C28F6CE97D43}">
            <xm:f>temp!$U$4</xm:f>
            <x14:dxf>
              <font>
                <b val="0"/>
                <i/>
                <color theme="2" tint="-0.24994659260841701"/>
              </font>
            </x14:dxf>
          </x14:cfRule>
          <xm:sqref>P23:P24</xm:sqref>
        </x14:conditionalFormatting>
        <x14:conditionalFormatting xmlns:xm="http://schemas.microsoft.com/office/excel/2006/main">
          <x14:cfRule type="expression" priority="63" id="{B1BB6A1A-B109-4EEC-B779-45532C595038}">
            <xm:f>temp!$V$3</xm:f>
            <x14:dxf>
              <font>
                <b val="0"/>
                <i/>
                <color theme="2" tint="-0.24994659260841701"/>
              </font>
            </x14:dxf>
          </x14:cfRule>
          <xm:sqref>T17:T20</xm:sqref>
        </x14:conditionalFormatting>
        <x14:conditionalFormatting xmlns:xm="http://schemas.microsoft.com/office/excel/2006/main">
          <x14:cfRule type="expression" priority="9" id="{59291F3E-C183-4881-9A18-13515B37BE0A}">
            <xm:f>temp!$U$4</xm:f>
            <x14:dxf>
              <font>
                <b val="0"/>
                <i/>
                <color theme="2" tint="-0.24994659260841701"/>
              </font>
            </x14:dxf>
          </x14:cfRule>
          <xm:sqref>T23:T24</xm:sqref>
        </x14:conditionalFormatting>
        <x14:conditionalFormatting xmlns:xm="http://schemas.microsoft.com/office/excel/2006/main">
          <x14:cfRule type="expression" priority="3" id="{A3803928-FE41-4D8F-8FE0-8AF4216BE5BD}">
            <xm:f>temp!$U$4</xm:f>
            <x14:dxf>
              <font>
                <b val="0"/>
                <i/>
                <color theme="2" tint="-0.24994659260841701"/>
              </font>
            </x14:dxf>
          </x14:cfRule>
          <xm:sqref>L24</xm:sqref>
        </x14:conditionalFormatting>
        <x14:conditionalFormatting xmlns:xm="http://schemas.microsoft.com/office/excel/2006/main">
          <x14:cfRule type="expression" priority="2" id="{ECD2F701-5B53-4637-BBC5-99DB2FCB6CAF}">
            <xm:f>temp!$T$2</xm:f>
            <x14:dxf>
              <font>
                <b val="0"/>
                <i/>
                <color theme="2" tint="-0.24994659260841701"/>
              </font>
            </x14:dxf>
          </x14:cfRule>
          <xm:sqref>P14</xm:sqref>
        </x14:conditionalFormatting>
        <x14:conditionalFormatting xmlns:xm="http://schemas.microsoft.com/office/excel/2006/main">
          <x14:cfRule type="expression" priority="1" id="{ADAF6407-6B94-4C5A-A356-D52223EF85F4}">
            <xm:f>temp!$T$2</xm:f>
            <x14:dxf>
              <font>
                <b val="0"/>
                <i/>
                <color theme="2" tint="-0.24994659260841701"/>
              </font>
            </x14:dxf>
          </x14:cfRule>
          <xm:sqref>T14</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0600-000007000000}">
          <x14:formula1>
            <xm:f>Lookups!$W$2:$W$5</xm:f>
          </x14:formula1>
          <xm:sqref>T5 L5 P5</xm:sqref>
        </x14:dataValidation>
        <x14:dataValidation type="list" allowBlank="1" showInputMessage="1" showErrorMessage="1" xr:uid="{00000000-0002-0000-0600-000009000000}">
          <x14:formula1>
            <xm:f>Lookups!$AD$2:$AD$4</xm:f>
          </x14:formula1>
          <xm:sqref>L7 P7 T7</xm:sqref>
        </x14:dataValidation>
        <x14:dataValidation type="list" allowBlank="1" showInputMessage="1" showErrorMessage="1" xr:uid="{30651237-CF7B-4D9B-9A16-1D901857E1B1}">
          <x14:formula1>
            <xm:f>Lookups!$AK$2:$AK$60</xm:f>
          </x14:formula1>
          <xm:sqref>L14 P14 T14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AD55AB-72E2-41A8-8C60-F9C434FE55B7}">
  <sheetPr>
    <tabColor theme="5"/>
    <pageSetUpPr fitToPage="1"/>
  </sheetPr>
  <dimension ref="A2:Z35"/>
  <sheetViews>
    <sheetView zoomScaleNormal="100" workbookViewId="0">
      <selection activeCell="B1" sqref="B1"/>
    </sheetView>
  </sheetViews>
  <sheetFormatPr defaultColWidth="9.140625" defaultRowHeight="12.75"/>
  <cols>
    <col min="1" max="1" width="31.7109375" style="282" bestFit="1" customWidth="1"/>
    <col min="2" max="2" width="21.28515625" style="282" bestFit="1" customWidth="1"/>
    <col min="3" max="6" width="7.7109375" style="282" customWidth="1"/>
    <col min="7" max="7" width="2.7109375" style="282" customWidth="1"/>
    <col min="8" max="10" width="7.7109375" style="282" customWidth="1"/>
    <col min="11" max="11" width="9.42578125" style="282" customWidth="1"/>
    <col min="12" max="14" width="7.7109375" style="282" customWidth="1"/>
    <col min="15" max="15" width="2.7109375" style="282" customWidth="1"/>
    <col min="16" max="17" width="7.140625" style="296" customWidth="1"/>
    <col min="18" max="19" width="10.28515625" style="296" customWidth="1"/>
    <col min="20" max="20" width="2.7109375" style="282" customWidth="1"/>
    <col min="21" max="26" width="9.28515625" style="282" customWidth="1"/>
    <col min="27" max="16384" width="9.140625" style="282"/>
  </cols>
  <sheetData>
    <row r="2" spans="1:26" s="58" customFormat="1" ht="31.5" customHeight="1">
      <c r="A2" s="81" t="s">
        <v>34</v>
      </c>
      <c r="I2" s="59"/>
    </row>
    <row r="4" spans="1:26" ht="15" customHeight="1" thickBot="1">
      <c r="A4" s="441" t="s">
        <v>59</v>
      </c>
      <c r="B4" s="441"/>
      <c r="C4" s="441"/>
      <c r="D4" s="441"/>
      <c r="E4" s="441"/>
      <c r="F4" s="441"/>
      <c r="H4" s="442" t="s">
        <v>60</v>
      </c>
      <c r="I4" s="442"/>
      <c r="J4" s="442"/>
      <c r="K4" s="442"/>
      <c r="L4" s="442"/>
      <c r="M4" s="442"/>
      <c r="N4" s="442"/>
      <c r="P4" s="441" t="s">
        <v>61</v>
      </c>
      <c r="Q4" s="441"/>
      <c r="R4" s="441"/>
      <c r="S4" s="441"/>
      <c r="U4" s="442" t="s">
        <v>62</v>
      </c>
      <c r="V4" s="442"/>
      <c r="W4" s="442"/>
      <c r="X4" s="442"/>
      <c r="Y4" s="442"/>
      <c r="Z4" s="442"/>
    </row>
    <row r="5" spans="1:26" ht="26.25" thickBot="1">
      <c r="A5" s="297" t="s">
        <v>15</v>
      </c>
      <c r="B5" s="297" t="s">
        <v>63</v>
      </c>
      <c r="C5" s="301" t="s">
        <v>64</v>
      </c>
      <c r="D5" s="298" t="s">
        <v>21</v>
      </c>
      <c r="E5" s="298" t="s">
        <v>65</v>
      </c>
      <c r="F5" s="299" t="s">
        <v>66</v>
      </c>
      <c r="G5" s="283"/>
      <c r="H5" s="300" t="s">
        <v>67</v>
      </c>
      <c r="I5" s="300" t="s">
        <v>68</v>
      </c>
      <c r="J5" s="300" t="s">
        <v>69</v>
      </c>
      <c r="K5" s="300" t="s">
        <v>70</v>
      </c>
      <c r="L5" s="300" t="s">
        <v>17</v>
      </c>
      <c r="M5" s="300" t="s">
        <v>71</v>
      </c>
      <c r="N5" s="300" t="str">
        <f>CHOOSE(BTCalc!$D$1, "Tsp (ºC)","Tj (ºC)")</f>
        <v>Tj (ºC)</v>
      </c>
      <c r="O5" s="283"/>
      <c r="P5" s="301" t="s">
        <v>72</v>
      </c>
      <c r="Q5" s="301" t="s">
        <v>73</v>
      </c>
      <c r="R5" s="301" t="s">
        <v>27</v>
      </c>
      <c r="S5" s="301" t="s">
        <v>28</v>
      </c>
      <c r="T5" s="283"/>
      <c r="U5" s="300" t="s">
        <v>74</v>
      </c>
      <c r="V5" s="300" t="s">
        <v>75</v>
      </c>
      <c r="W5" s="300" t="s">
        <v>76</v>
      </c>
      <c r="X5" s="300" t="s">
        <v>77</v>
      </c>
      <c r="Y5" s="300" t="s">
        <v>78</v>
      </c>
      <c r="Z5" s="300" t="s">
        <v>71</v>
      </c>
    </row>
    <row r="6" spans="1:26" ht="13.5" thickBot="1">
      <c r="A6" s="284" t="s">
        <v>16</v>
      </c>
      <c r="B6" s="284"/>
      <c r="C6" s="332"/>
      <c r="D6" s="285">
        <v>0</v>
      </c>
      <c r="E6" s="286"/>
      <c r="F6" s="287">
        <v>25</v>
      </c>
      <c r="H6" s="302" t="str">
        <f ca="1">IF(NOT(ISERROR(BTCalc!$A4)),BTCalc!R4,"")</f>
        <v/>
      </c>
      <c r="I6" s="302" t="str">
        <f ca="1">IF(NOT(ISERROR(BTCalc!$A4)),BTCalc!S4,"")</f>
        <v/>
      </c>
      <c r="J6" s="303" t="str">
        <f ca="1">IF(BTCalc!G4,ROUND(BTCalc!N4,3-(1+INT(LOG10(ABS(BTCalc!N4))))),"")</f>
        <v/>
      </c>
      <c r="K6" s="303" t="str">
        <f ca="1">IF(BTCalc!G4,ROUND(BTCalc!O4,2-(1+INT(LOG10(ABS(BTCalc!O4))))),"")</f>
        <v/>
      </c>
      <c r="L6" s="304" t="str">
        <f ca="1">IF(BTCalc!G4,ROUND(BTCalc!P4,IF(BTCalc!P4&lt;100,IF(BTCalc!P4&lt;10,IF(BTCalc!P4&lt;1,3,2),1),0)),"")</f>
        <v/>
      </c>
      <c r="M6" s="303" t="str">
        <f ca="1">IF(BTCalc!G4,ROUND(BTCalc!Q4,3-(1+INT(LOG10(ABS(BTCalc!Q4))))),"")</f>
        <v/>
      </c>
      <c r="N6" s="305" t="str">
        <f ca="1">IF(BTCalc!G4,CHOOSE(BTCalc!$D$1,BTCalc!F4,BTCalc!E4),"")</f>
        <v/>
      </c>
      <c r="P6" s="288">
        <v>1</v>
      </c>
      <c r="Q6" s="288">
        <v>1</v>
      </c>
      <c r="R6" s="289">
        <v>0.9</v>
      </c>
      <c r="S6" s="289">
        <v>0.9</v>
      </c>
      <c r="U6" s="310">
        <f>P6*Q6</f>
        <v>1</v>
      </c>
      <c r="V6" s="311" t="str">
        <f ca="1">IF(BTCalc!G4,P6*J6,"")</f>
        <v/>
      </c>
      <c r="W6" s="312" t="str">
        <f ca="1">IF(BTCalc!G4,E6*Q6,"")</f>
        <v/>
      </c>
      <c r="X6" s="311" t="str">
        <f ca="1">IF(BTCalc!G4,V6*W6/S6,"")</f>
        <v/>
      </c>
      <c r="Y6" s="310" t="str">
        <f ca="1">IF(BTCalc!G4,L6*U6*R6,"")</f>
        <v/>
      </c>
      <c r="Z6" s="313" t="str">
        <f ca="1">IF(BTCalc!G4,Y6/X6,"")</f>
        <v/>
      </c>
    </row>
    <row r="7" spans="1:26" ht="13.5" thickBot="1">
      <c r="A7" s="290" t="s">
        <v>16</v>
      </c>
      <c r="B7" s="290"/>
      <c r="C7" s="333"/>
      <c r="D7" s="291">
        <v>0</v>
      </c>
      <c r="E7" s="292"/>
      <c r="F7" s="293">
        <v>25</v>
      </c>
      <c r="H7" s="306" t="str">
        <f ca="1">IF(NOT(ISERROR(BTCalc!$A5)),BTCalc!R5,"")</f>
        <v/>
      </c>
      <c r="I7" s="306" t="str">
        <f ca="1">IF(NOT(ISERROR(BTCalc!$A5)),BTCalc!S5,"")</f>
        <v/>
      </c>
      <c r="J7" s="307" t="str">
        <f ca="1">IF(BTCalc!G5,ROUND(BTCalc!N5,3-(1+INT(LOG10(ABS(BTCalc!N5))))),"")</f>
        <v/>
      </c>
      <c r="K7" s="307" t="str">
        <f ca="1">IF(BTCalc!G5,ROUND(BTCalc!O5,2-(1+INT(LOG10(ABS(BTCalc!O5))))),"")</f>
        <v/>
      </c>
      <c r="L7" s="308" t="str">
        <f ca="1">IF(BTCalc!G5,ROUND(BTCalc!P5,IF(BTCalc!P5&lt;100,IF(BTCalc!P5&lt;10,IF(BTCalc!P5&lt;1,3,2),1),0)),"")</f>
        <v/>
      </c>
      <c r="M7" s="307" t="str">
        <f ca="1">IF(BTCalc!G5,ROUND(BTCalc!Q5,3-(1+INT(LOG10(ABS(BTCalc!Q5))))),"")</f>
        <v/>
      </c>
      <c r="N7" s="309" t="str">
        <f ca="1">IF(BTCalc!G5,CHOOSE(BTCalc!$D$1,BTCalc!F5,BTCalc!E5),"")</f>
        <v/>
      </c>
      <c r="P7" s="294">
        <v>1</v>
      </c>
      <c r="Q7" s="294">
        <v>1</v>
      </c>
      <c r="R7" s="295">
        <v>0.9</v>
      </c>
      <c r="S7" s="295">
        <v>0.9</v>
      </c>
      <c r="U7" s="314">
        <f t="shared" ref="U7:U35" si="0">P7*Q7</f>
        <v>1</v>
      </c>
      <c r="V7" s="315" t="str">
        <f ca="1">IF(BTCalc!G5,P7*J7,"")</f>
        <v/>
      </c>
      <c r="W7" s="316" t="str">
        <f ca="1">IF(BTCalc!G5,E7*Q7,"")</f>
        <v/>
      </c>
      <c r="X7" s="315" t="str">
        <f ca="1">IF(BTCalc!G5,V7*W7/S7,"")</f>
        <v/>
      </c>
      <c r="Y7" s="314" t="str">
        <f ca="1">IF(BTCalc!G5,L7*U7*R7,"")</f>
        <v/>
      </c>
      <c r="Z7" s="317" t="str">
        <f ca="1">IF(BTCalc!G5,Y7/X7,"")</f>
        <v/>
      </c>
    </row>
    <row r="8" spans="1:26" ht="13.5" thickBot="1">
      <c r="A8" s="284" t="s">
        <v>16</v>
      </c>
      <c r="B8" s="284"/>
      <c r="C8" s="332"/>
      <c r="D8" s="285">
        <v>0</v>
      </c>
      <c r="E8" s="286"/>
      <c r="F8" s="287">
        <v>25</v>
      </c>
      <c r="H8" s="302" t="str">
        <f ca="1">IF(NOT(ISERROR(BTCalc!$A6)),BTCalc!R6,"")</f>
        <v/>
      </c>
      <c r="I8" s="302" t="str">
        <f ca="1">IF(NOT(ISERROR(BTCalc!$A6)),BTCalc!S6,"")</f>
        <v/>
      </c>
      <c r="J8" s="303" t="str">
        <f ca="1">IF(BTCalc!G6,ROUND(BTCalc!N6,3-(1+INT(LOG10(ABS(BTCalc!N6))))),"")</f>
        <v/>
      </c>
      <c r="K8" s="303" t="str">
        <f ca="1">IF(BTCalc!G6,ROUND(BTCalc!O6,2-(1+INT(LOG10(ABS(BTCalc!O6))))),"")</f>
        <v/>
      </c>
      <c r="L8" s="304" t="str">
        <f ca="1">IF(BTCalc!G6,ROUND(BTCalc!P6,IF(BTCalc!P6&lt;100,IF(BTCalc!P6&lt;10,IF(BTCalc!P6&lt;1,3,2),1),0)),"")</f>
        <v/>
      </c>
      <c r="M8" s="303" t="str">
        <f ca="1">IF(BTCalc!G6,ROUND(BTCalc!Q6,3-(1+INT(LOG10(ABS(BTCalc!Q6))))),"")</f>
        <v/>
      </c>
      <c r="N8" s="305" t="str">
        <f ca="1">IF(BTCalc!G6,CHOOSE(BTCalc!$D$1,BTCalc!F6,BTCalc!E6),"")</f>
        <v/>
      </c>
      <c r="P8" s="288">
        <v>1</v>
      </c>
      <c r="Q8" s="288">
        <v>1</v>
      </c>
      <c r="R8" s="289">
        <v>0.9</v>
      </c>
      <c r="S8" s="289">
        <v>0.9</v>
      </c>
      <c r="U8" s="310">
        <f t="shared" si="0"/>
        <v>1</v>
      </c>
      <c r="V8" s="311" t="str">
        <f ca="1">IF(BTCalc!G6,P8*J8,"")</f>
        <v/>
      </c>
      <c r="W8" s="312" t="str">
        <f ca="1">IF(BTCalc!G6,E8*Q8,"")</f>
        <v/>
      </c>
      <c r="X8" s="311" t="str">
        <f ca="1">IF(BTCalc!G6,V8*W8/S8,"")</f>
        <v/>
      </c>
      <c r="Y8" s="310" t="str">
        <f ca="1">IF(BTCalc!G6,L8*U8*R8,"")</f>
        <v/>
      </c>
      <c r="Z8" s="313" t="str">
        <f ca="1">IF(BTCalc!G6,Y8/X8,"")</f>
        <v/>
      </c>
    </row>
    <row r="9" spans="1:26" ht="13.5" thickBot="1">
      <c r="A9" s="290" t="s">
        <v>16</v>
      </c>
      <c r="B9" s="290"/>
      <c r="C9" s="333"/>
      <c r="D9" s="291">
        <v>0</v>
      </c>
      <c r="E9" s="292"/>
      <c r="F9" s="293">
        <v>25</v>
      </c>
      <c r="H9" s="306" t="str">
        <f ca="1">IF(NOT(ISERROR(BTCalc!$A7)),BTCalc!R7,"")</f>
        <v/>
      </c>
      <c r="I9" s="306" t="str">
        <f ca="1">IF(NOT(ISERROR(BTCalc!$A7)),BTCalc!S7,"")</f>
        <v/>
      </c>
      <c r="J9" s="307" t="str">
        <f ca="1">IF(BTCalc!G7,ROUND(BTCalc!N7,3-(1+INT(LOG10(ABS(BTCalc!N7))))),"")</f>
        <v/>
      </c>
      <c r="K9" s="307" t="str">
        <f ca="1">IF(BTCalc!G7,ROUND(BTCalc!O7,2-(1+INT(LOG10(ABS(BTCalc!O7))))),"")</f>
        <v/>
      </c>
      <c r="L9" s="308" t="str">
        <f ca="1">IF(BTCalc!G7,ROUND(BTCalc!P7,IF(BTCalc!P7&lt;100,IF(BTCalc!P7&lt;10,IF(BTCalc!P7&lt;1,3,2),1),0)),"")</f>
        <v/>
      </c>
      <c r="M9" s="307" t="str">
        <f ca="1">IF(BTCalc!G7,ROUND(BTCalc!Q7,3-(1+INT(LOG10(ABS(BTCalc!Q7))))),"")</f>
        <v/>
      </c>
      <c r="N9" s="309" t="str">
        <f ca="1">IF(BTCalc!G7,CHOOSE(BTCalc!$D$1,BTCalc!F7,BTCalc!E7),"")</f>
        <v/>
      </c>
      <c r="P9" s="294">
        <v>1</v>
      </c>
      <c r="Q9" s="294">
        <v>1</v>
      </c>
      <c r="R9" s="295">
        <v>0.9</v>
      </c>
      <c r="S9" s="295">
        <v>0.9</v>
      </c>
      <c r="U9" s="314">
        <f t="shared" si="0"/>
        <v>1</v>
      </c>
      <c r="V9" s="315" t="str">
        <f ca="1">IF(BTCalc!G7,P9*J9,"")</f>
        <v/>
      </c>
      <c r="W9" s="316" t="str">
        <f ca="1">IF(BTCalc!G7,E9*Q9,"")</f>
        <v/>
      </c>
      <c r="X9" s="315" t="str">
        <f ca="1">IF(BTCalc!G7,V9*W9/S9,"")</f>
        <v/>
      </c>
      <c r="Y9" s="314" t="str">
        <f ca="1">IF(BTCalc!G7,L9*U9*R9,"")</f>
        <v/>
      </c>
      <c r="Z9" s="317" t="str">
        <f ca="1">IF(BTCalc!G7,Y9/X9,"")</f>
        <v/>
      </c>
    </row>
    <row r="10" spans="1:26" ht="13.5" thickBot="1">
      <c r="A10" s="284" t="s">
        <v>16</v>
      </c>
      <c r="B10" s="284"/>
      <c r="C10" s="332"/>
      <c r="D10" s="285">
        <v>0</v>
      </c>
      <c r="E10" s="286"/>
      <c r="F10" s="287">
        <v>25</v>
      </c>
      <c r="H10" s="302" t="str">
        <f ca="1">IF(NOT(ISERROR(BTCalc!$A8)),BTCalc!R8,"")</f>
        <v/>
      </c>
      <c r="I10" s="302" t="str">
        <f ca="1">IF(NOT(ISERROR(BTCalc!$A8)),BTCalc!S8,"")</f>
        <v/>
      </c>
      <c r="J10" s="303" t="str">
        <f ca="1">IF(BTCalc!G8,ROUND(BTCalc!N8,3-(1+INT(LOG10(ABS(BTCalc!N8))))),"")</f>
        <v/>
      </c>
      <c r="K10" s="303" t="str">
        <f ca="1">IF(BTCalc!G8,ROUND(BTCalc!O8,2-(1+INT(LOG10(ABS(BTCalc!O8))))),"")</f>
        <v/>
      </c>
      <c r="L10" s="304" t="str">
        <f ca="1">IF(BTCalc!G8,ROUND(BTCalc!P8,IF(BTCalc!P8&lt;100,IF(BTCalc!P8&lt;10,IF(BTCalc!P8&lt;1,3,2),1),0)),"")</f>
        <v/>
      </c>
      <c r="M10" s="303" t="str">
        <f ca="1">IF(BTCalc!G8,ROUND(BTCalc!Q8,3-(1+INT(LOG10(ABS(BTCalc!Q8))))),"")</f>
        <v/>
      </c>
      <c r="N10" s="305" t="str">
        <f ca="1">IF(BTCalc!G8,CHOOSE(BTCalc!$D$1,BTCalc!F8,BTCalc!E8),"")</f>
        <v/>
      </c>
      <c r="P10" s="288">
        <v>1</v>
      </c>
      <c r="Q10" s="288">
        <v>1</v>
      </c>
      <c r="R10" s="289">
        <v>0.9</v>
      </c>
      <c r="S10" s="289">
        <v>0.9</v>
      </c>
      <c r="U10" s="310">
        <f t="shared" si="0"/>
        <v>1</v>
      </c>
      <c r="V10" s="311" t="str">
        <f ca="1">IF(BTCalc!G8,P10*J10,"")</f>
        <v/>
      </c>
      <c r="W10" s="312" t="str">
        <f ca="1">IF(BTCalc!G8,E10*Q10,"")</f>
        <v/>
      </c>
      <c r="X10" s="311" t="str">
        <f ca="1">IF(BTCalc!G8,V10*W10/S10,"")</f>
        <v/>
      </c>
      <c r="Y10" s="310" t="str">
        <f ca="1">IF(BTCalc!G8,L10*U10*R10,"")</f>
        <v/>
      </c>
      <c r="Z10" s="313" t="str">
        <f ca="1">IF(BTCalc!G8,Y10/X10,"")</f>
        <v/>
      </c>
    </row>
    <row r="11" spans="1:26" ht="13.5" thickBot="1">
      <c r="A11" s="290" t="s">
        <v>16</v>
      </c>
      <c r="B11" s="290"/>
      <c r="C11" s="333"/>
      <c r="D11" s="291">
        <v>0</v>
      </c>
      <c r="E11" s="292"/>
      <c r="F11" s="293">
        <v>25</v>
      </c>
      <c r="H11" s="306" t="str">
        <f ca="1">IF(NOT(ISERROR(BTCalc!$A9)),BTCalc!R9,"")</f>
        <v/>
      </c>
      <c r="I11" s="306" t="str">
        <f ca="1">IF(NOT(ISERROR(BTCalc!$A9)),BTCalc!S9,"")</f>
        <v/>
      </c>
      <c r="J11" s="307" t="str">
        <f ca="1">IF(BTCalc!G9,ROUND(BTCalc!N9,3-(1+INT(LOG10(ABS(BTCalc!N9))))),"")</f>
        <v/>
      </c>
      <c r="K11" s="307" t="str">
        <f ca="1">IF(BTCalc!G9,ROUND(BTCalc!O9,2-(1+INT(LOG10(ABS(BTCalc!O9))))),"")</f>
        <v/>
      </c>
      <c r="L11" s="308" t="str">
        <f ca="1">IF(BTCalc!G9,ROUND(BTCalc!P9,IF(BTCalc!P9&lt;100,IF(BTCalc!P9&lt;10,IF(BTCalc!P9&lt;1,3,2),1),0)),"")</f>
        <v/>
      </c>
      <c r="M11" s="307" t="str">
        <f ca="1">IF(BTCalc!G9,ROUND(BTCalc!Q9,3-(1+INT(LOG10(ABS(BTCalc!Q9))))),"")</f>
        <v/>
      </c>
      <c r="N11" s="309" t="str">
        <f ca="1">IF(BTCalc!G9,CHOOSE(BTCalc!$D$1,BTCalc!F9,BTCalc!E9),"")</f>
        <v/>
      </c>
      <c r="P11" s="294">
        <v>1</v>
      </c>
      <c r="Q11" s="294">
        <v>1</v>
      </c>
      <c r="R11" s="295">
        <v>0.9</v>
      </c>
      <c r="S11" s="295">
        <v>0.9</v>
      </c>
      <c r="U11" s="314">
        <f t="shared" si="0"/>
        <v>1</v>
      </c>
      <c r="V11" s="315" t="str">
        <f ca="1">IF(BTCalc!G9,P11*J11,"")</f>
        <v/>
      </c>
      <c r="W11" s="316" t="str">
        <f ca="1">IF(BTCalc!G9,E11*Q11,"")</f>
        <v/>
      </c>
      <c r="X11" s="315" t="str">
        <f ca="1">IF(BTCalc!G9,V11*W11/S11,"")</f>
        <v/>
      </c>
      <c r="Y11" s="314" t="str">
        <f ca="1">IF(BTCalc!G9,L11*U11*R11,"")</f>
        <v/>
      </c>
      <c r="Z11" s="317" t="str">
        <f ca="1">IF(BTCalc!G9,Y11/X11,"")</f>
        <v/>
      </c>
    </row>
    <row r="12" spans="1:26" ht="13.5" thickBot="1">
      <c r="A12" s="284" t="s">
        <v>16</v>
      </c>
      <c r="B12" s="284"/>
      <c r="C12" s="332"/>
      <c r="D12" s="285">
        <v>0</v>
      </c>
      <c r="E12" s="286"/>
      <c r="F12" s="287">
        <v>25</v>
      </c>
      <c r="H12" s="302" t="str">
        <f ca="1">IF(NOT(ISERROR(BTCalc!$A10)),BTCalc!R10,"")</f>
        <v/>
      </c>
      <c r="I12" s="302" t="str">
        <f ca="1">IF(NOT(ISERROR(BTCalc!$A10)),BTCalc!S10,"")</f>
        <v/>
      </c>
      <c r="J12" s="303" t="str">
        <f ca="1">IF(BTCalc!G10,ROUND(BTCalc!N10,3-(1+INT(LOG10(ABS(BTCalc!N10))))),"")</f>
        <v/>
      </c>
      <c r="K12" s="303" t="str">
        <f ca="1">IF(BTCalc!G10,ROUND(BTCalc!O10,2-(1+INT(LOG10(ABS(BTCalc!O10))))),"")</f>
        <v/>
      </c>
      <c r="L12" s="304" t="str">
        <f ca="1">IF(BTCalc!G10,ROUND(BTCalc!P10,IF(BTCalc!P10&lt;100,IF(BTCalc!P10&lt;10,IF(BTCalc!P10&lt;1,3,2),1),0)),"")</f>
        <v/>
      </c>
      <c r="M12" s="303" t="str">
        <f ca="1">IF(BTCalc!G10,ROUND(BTCalc!Q10,3-(1+INT(LOG10(ABS(BTCalc!Q10))))),"")</f>
        <v/>
      </c>
      <c r="N12" s="305" t="str">
        <f ca="1">IF(BTCalc!G10,CHOOSE(BTCalc!$D$1,BTCalc!F10,BTCalc!E10),"")</f>
        <v/>
      </c>
      <c r="P12" s="288">
        <v>1</v>
      </c>
      <c r="Q12" s="288">
        <v>1</v>
      </c>
      <c r="R12" s="289">
        <v>0.9</v>
      </c>
      <c r="S12" s="289">
        <v>0.9</v>
      </c>
      <c r="U12" s="310">
        <f t="shared" si="0"/>
        <v>1</v>
      </c>
      <c r="V12" s="311" t="str">
        <f ca="1">IF(BTCalc!G10,P12*J12,"")</f>
        <v/>
      </c>
      <c r="W12" s="312" t="str">
        <f ca="1">IF(BTCalc!G10,E12*Q12,"")</f>
        <v/>
      </c>
      <c r="X12" s="311" t="str">
        <f ca="1">IF(BTCalc!G10,V12*W12/S12,"")</f>
        <v/>
      </c>
      <c r="Y12" s="310" t="str">
        <f ca="1">IF(BTCalc!G10,L12*U12*R12,"")</f>
        <v/>
      </c>
      <c r="Z12" s="313" t="str">
        <f ca="1">IF(BTCalc!G10,Y12/X12,"")</f>
        <v/>
      </c>
    </row>
    <row r="13" spans="1:26" ht="13.5" thickBot="1">
      <c r="A13" s="290" t="s">
        <v>16</v>
      </c>
      <c r="B13" s="290"/>
      <c r="C13" s="333"/>
      <c r="D13" s="291">
        <v>0</v>
      </c>
      <c r="E13" s="292"/>
      <c r="F13" s="293">
        <v>25</v>
      </c>
      <c r="H13" s="306" t="str">
        <f ca="1">IF(NOT(ISERROR(BTCalc!$A11)),BTCalc!R11,"")</f>
        <v/>
      </c>
      <c r="I13" s="306" t="str">
        <f ca="1">IF(NOT(ISERROR(BTCalc!$A11)),BTCalc!S11,"")</f>
        <v/>
      </c>
      <c r="J13" s="307" t="str">
        <f ca="1">IF(BTCalc!G11,ROUND(BTCalc!N11,3-(1+INT(LOG10(ABS(BTCalc!N11))))),"")</f>
        <v/>
      </c>
      <c r="K13" s="307" t="str">
        <f ca="1">IF(BTCalc!G11,ROUND(BTCalc!O11,2-(1+INT(LOG10(ABS(BTCalc!O11))))),"")</f>
        <v/>
      </c>
      <c r="L13" s="308" t="str">
        <f ca="1">IF(BTCalc!G11,ROUND(BTCalc!P11,IF(BTCalc!P11&lt;100,IF(BTCalc!P11&lt;10,IF(BTCalc!P11&lt;1,3,2),1),0)),"")</f>
        <v/>
      </c>
      <c r="M13" s="307" t="str">
        <f ca="1">IF(BTCalc!G11,ROUND(BTCalc!Q11,3-(1+INT(LOG10(ABS(BTCalc!Q11))))),"")</f>
        <v/>
      </c>
      <c r="N13" s="309" t="str">
        <f ca="1">IF(BTCalc!G11,CHOOSE(BTCalc!$D$1,BTCalc!F11,BTCalc!E11),"")</f>
        <v/>
      </c>
      <c r="P13" s="294">
        <v>1</v>
      </c>
      <c r="Q13" s="294">
        <v>1</v>
      </c>
      <c r="R13" s="295">
        <v>0.9</v>
      </c>
      <c r="S13" s="295">
        <v>0.9</v>
      </c>
      <c r="U13" s="314">
        <f t="shared" si="0"/>
        <v>1</v>
      </c>
      <c r="V13" s="315" t="str">
        <f ca="1">IF(BTCalc!G11,P13*J13,"")</f>
        <v/>
      </c>
      <c r="W13" s="316" t="str">
        <f ca="1">IF(BTCalc!G11,E13*Q13,"")</f>
        <v/>
      </c>
      <c r="X13" s="315" t="str">
        <f ca="1">IF(BTCalc!G11,V13*W13/S13,"")</f>
        <v/>
      </c>
      <c r="Y13" s="314" t="str">
        <f ca="1">IF(BTCalc!G11,L13*U13*R13,"")</f>
        <v/>
      </c>
      <c r="Z13" s="317" t="str">
        <f ca="1">IF(BTCalc!G11,Y13/X13,"")</f>
        <v/>
      </c>
    </row>
    <row r="14" spans="1:26" ht="13.5" thickBot="1">
      <c r="A14" s="284" t="s">
        <v>16</v>
      </c>
      <c r="B14" s="284"/>
      <c r="C14" s="332"/>
      <c r="D14" s="285">
        <v>0</v>
      </c>
      <c r="E14" s="286"/>
      <c r="F14" s="287">
        <v>25</v>
      </c>
      <c r="H14" s="302" t="str">
        <f ca="1">IF(NOT(ISERROR(BTCalc!$A12)),BTCalc!R12,"")</f>
        <v/>
      </c>
      <c r="I14" s="302" t="str">
        <f ca="1">IF(NOT(ISERROR(BTCalc!$A12)),BTCalc!S12,"")</f>
        <v/>
      </c>
      <c r="J14" s="303" t="str">
        <f ca="1">IF(BTCalc!G12,ROUND(BTCalc!N12,3-(1+INT(LOG10(ABS(BTCalc!N12))))),"")</f>
        <v/>
      </c>
      <c r="K14" s="303" t="str">
        <f ca="1">IF(BTCalc!G12,ROUND(BTCalc!O12,2-(1+INT(LOG10(ABS(BTCalc!O12))))),"")</f>
        <v/>
      </c>
      <c r="L14" s="304" t="str">
        <f ca="1">IF(BTCalc!G12,ROUND(BTCalc!P12,IF(BTCalc!P12&lt;100,IF(BTCalc!P12&lt;10,IF(BTCalc!P12&lt;1,3,2),1),0)),"")</f>
        <v/>
      </c>
      <c r="M14" s="303" t="str">
        <f ca="1">IF(BTCalc!G12,ROUND(BTCalc!Q12,3-(1+INT(LOG10(ABS(BTCalc!Q12))))),"")</f>
        <v/>
      </c>
      <c r="N14" s="305" t="str">
        <f ca="1">IF(BTCalc!G12,CHOOSE(BTCalc!$D$1,BTCalc!F12,BTCalc!E12),"")</f>
        <v/>
      </c>
      <c r="P14" s="288">
        <v>1</v>
      </c>
      <c r="Q14" s="288">
        <v>1</v>
      </c>
      <c r="R14" s="289">
        <v>0.9</v>
      </c>
      <c r="S14" s="289">
        <v>0.9</v>
      </c>
      <c r="U14" s="310">
        <f t="shared" si="0"/>
        <v>1</v>
      </c>
      <c r="V14" s="311" t="str">
        <f ca="1">IF(BTCalc!G12,P14*J14,"")</f>
        <v/>
      </c>
      <c r="W14" s="312" t="str">
        <f ca="1">IF(BTCalc!G12,E14*Q14,"")</f>
        <v/>
      </c>
      <c r="X14" s="311" t="str">
        <f ca="1">IF(BTCalc!G12,V14*W14/S14,"")</f>
        <v/>
      </c>
      <c r="Y14" s="310" t="str">
        <f ca="1">IF(BTCalc!G12,L14*U14*R14,"")</f>
        <v/>
      </c>
      <c r="Z14" s="313" t="str">
        <f ca="1">IF(BTCalc!G12,Y14/X14,"")</f>
        <v/>
      </c>
    </row>
    <row r="15" spans="1:26" ht="13.5" thickBot="1">
      <c r="A15" s="290" t="s">
        <v>16</v>
      </c>
      <c r="B15" s="290"/>
      <c r="C15" s="333"/>
      <c r="D15" s="291">
        <v>0</v>
      </c>
      <c r="E15" s="292"/>
      <c r="F15" s="293">
        <v>25</v>
      </c>
      <c r="H15" s="306" t="str">
        <f ca="1">IF(NOT(ISERROR(BTCalc!$A13)),BTCalc!R13,"")</f>
        <v/>
      </c>
      <c r="I15" s="306" t="str">
        <f ca="1">IF(NOT(ISERROR(BTCalc!$A13)),BTCalc!S13,"")</f>
        <v/>
      </c>
      <c r="J15" s="307" t="str">
        <f ca="1">IF(BTCalc!G13,ROUND(BTCalc!N13,3-(1+INT(LOG10(ABS(BTCalc!N13))))),"")</f>
        <v/>
      </c>
      <c r="K15" s="307" t="str">
        <f ca="1">IF(BTCalc!G13,ROUND(BTCalc!O13,2-(1+INT(LOG10(ABS(BTCalc!O13))))),"")</f>
        <v/>
      </c>
      <c r="L15" s="308" t="str">
        <f ca="1">IF(BTCalc!G13,ROUND(BTCalc!P13,IF(BTCalc!P13&lt;100,IF(BTCalc!P13&lt;10,IF(BTCalc!P13&lt;1,3,2),1),0)),"")</f>
        <v/>
      </c>
      <c r="M15" s="307" t="str">
        <f ca="1">IF(BTCalc!G13,ROUND(BTCalc!Q13,3-(1+INT(LOG10(ABS(BTCalc!Q13))))),"")</f>
        <v/>
      </c>
      <c r="N15" s="309" t="str">
        <f ca="1">IF(BTCalc!G13,CHOOSE(BTCalc!$D$1,BTCalc!F13,BTCalc!E13),"")</f>
        <v/>
      </c>
      <c r="P15" s="294">
        <v>1</v>
      </c>
      <c r="Q15" s="294">
        <v>1</v>
      </c>
      <c r="R15" s="295">
        <v>0.9</v>
      </c>
      <c r="S15" s="295">
        <v>0.9</v>
      </c>
      <c r="U15" s="314">
        <f t="shared" si="0"/>
        <v>1</v>
      </c>
      <c r="V15" s="315" t="str">
        <f ca="1">IF(BTCalc!G13,P15*J15,"")</f>
        <v/>
      </c>
      <c r="W15" s="316" t="str">
        <f ca="1">IF(BTCalc!G13,E15*Q15,"")</f>
        <v/>
      </c>
      <c r="X15" s="315" t="str">
        <f ca="1">IF(BTCalc!G13,V15*W15/S15,"")</f>
        <v/>
      </c>
      <c r="Y15" s="314" t="str">
        <f ca="1">IF(BTCalc!G13,L15*U15*R15,"")</f>
        <v/>
      </c>
      <c r="Z15" s="317" t="str">
        <f ca="1">IF(BTCalc!G13,Y15/X15,"")</f>
        <v/>
      </c>
    </row>
    <row r="16" spans="1:26" ht="13.5" thickBot="1">
      <c r="A16" s="284" t="s">
        <v>16</v>
      </c>
      <c r="B16" s="284"/>
      <c r="C16" s="332"/>
      <c r="D16" s="285">
        <v>0</v>
      </c>
      <c r="E16" s="286"/>
      <c r="F16" s="287">
        <v>25</v>
      </c>
      <c r="H16" s="302" t="str">
        <f ca="1">IF(NOT(ISERROR(BTCalc!$A14)),BTCalc!R14,"")</f>
        <v/>
      </c>
      <c r="I16" s="302" t="str">
        <f ca="1">IF(NOT(ISERROR(BTCalc!$A14)),BTCalc!S14,"")</f>
        <v/>
      </c>
      <c r="J16" s="303" t="str">
        <f ca="1">IF(BTCalc!G14,ROUND(BTCalc!N14,3-(1+INT(LOG10(ABS(BTCalc!N14))))),"")</f>
        <v/>
      </c>
      <c r="K16" s="303" t="str">
        <f ca="1">IF(BTCalc!G14,ROUND(BTCalc!O14,2-(1+INT(LOG10(ABS(BTCalc!O14))))),"")</f>
        <v/>
      </c>
      <c r="L16" s="304" t="str">
        <f ca="1">IF(BTCalc!G14,ROUND(BTCalc!P14,IF(BTCalc!P14&lt;100,IF(BTCalc!P14&lt;10,IF(BTCalc!P14&lt;1,3,2),1),0)),"")</f>
        <v/>
      </c>
      <c r="M16" s="303" t="str">
        <f ca="1">IF(BTCalc!G14,ROUND(BTCalc!Q14,3-(1+INT(LOG10(ABS(BTCalc!Q14))))),"")</f>
        <v/>
      </c>
      <c r="N16" s="305" t="str">
        <f ca="1">IF(BTCalc!G14,CHOOSE(BTCalc!$D$1,BTCalc!F14,BTCalc!E14),"")</f>
        <v/>
      </c>
      <c r="P16" s="288">
        <v>1</v>
      </c>
      <c r="Q16" s="288">
        <v>1</v>
      </c>
      <c r="R16" s="289">
        <v>0.9</v>
      </c>
      <c r="S16" s="289">
        <v>0.9</v>
      </c>
      <c r="U16" s="310">
        <f t="shared" si="0"/>
        <v>1</v>
      </c>
      <c r="V16" s="311" t="str">
        <f ca="1">IF(BTCalc!G14,P16*J16,"")</f>
        <v/>
      </c>
      <c r="W16" s="312" t="str">
        <f ca="1">IF(BTCalc!G14,E16*Q16,"")</f>
        <v/>
      </c>
      <c r="X16" s="311" t="str">
        <f ca="1">IF(BTCalc!G14,V16*W16/S16,"")</f>
        <v/>
      </c>
      <c r="Y16" s="310" t="str">
        <f ca="1">IF(BTCalc!G14,L16*U16*R16,"")</f>
        <v/>
      </c>
      <c r="Z16" s="313" t="str">
        <f ca="1">IF(BTCalc!G14,Y16/X16,"")</f>
        <v/>
      </c>
    </row>
    <row r="17" spans="1:26" ht="13.5" thickBot="1">
      <c r="A17" s="290" t="s">
        <v>16</v>
      </c>
      <c r="B17" s="290"/>
      <c r="C17" s="333"/>
      <c r="D17" s="291">
        <v>0</v>
      </c>
      <c r="E17" s="292"/>
      <c r="F17" s="293">
        <v>25</v>
      </c>
      <c r="H17" s="306" t="str">
        <f ca="1">IF(NOT(ISERROR(BTCalc!$A15)),BTCalc!R15,"")</f>
        <v/>
      </c>
      <c r="I17" s="306" t="str">
        <f ca="1">IF(NOT(ISERROR(BTCalc!$A15)),BTCalc!S15,"")</f>
        <v/>
      </c>
      <c r="J17" s="307" t="str">
        <f ca="1">IF(BTCalc!G15,ROUND(BTCalc!N15,3-(1+INT(LOG10(ABS(BTCalc!N15))))),"")</f>
        <v/>
      </c>
      <c r="K17" s="307" t="str">
        <f ca="1">IF(BTCalc!G15,ROUND(BTCalc!O15,2-(1+INT(LOG10(ABS(BTCalc!O15))))),"")</f>
        <v/>
      </c>
      <c r="L17" s="308" t="str">
        <f ca="1">IF(BTCalc!G15,ROUND(BTCalc!P15,IF(BTCalc!P15&lt;100,IF(BTCalc!P15&lt;10,IF(BTCalc!P15&lt;1,3,2),1),0)),"")</f>
        <v/>
      </c>
      <c r="M17" s="307" t="str">
        <f ca="1">IF(BTCalc!G15,ROUND(BTCalc!Q15,3-(1+INT(LOG10(ABS(BTCalc!Q15))))),"")</f>
        <v/>
      </c>
      <c r="N17" s="309" t="str">
        <f ca="1">IF(BTCalc!G15,CHOOSE(BTCalc!$D$1,BTCalc!F15,BTCalc!E15),"")</f>
        <v/>
      </c>
      <c r="P17" s="294">
        <v>1</v>
      </c>
      <c r="Q17" s="294">
        <v>1</v>
      </c>
      <c r="R17" s="295">
        <v>0.9</v>
      </c>
      <c r="S17" s="295">
        <v>0.9</v>
      </c>
      <c r="U17" s="314">
        <f t="shared" si="0"/>
        <v>1</v>
      </c>
      <c r="V17" s="315" t="str">
        <f ca="1">IF(BTCalc!G15,P17*J17,"")</f>
        <v/>
      </c>
      <c r="W17" s="316" t="str">
        <f ca="1">IF(BTCalc!G15,E17*Q17,"")</f>
        <v/>
      </c>
      <c r="X17" s="315" t="str">
        <f ca="1">IF(BTCalc!G15,V17*W17/S17,"")</f>
        <v/>
      </c>
      <c r="Y17" s="314" t="str">
        <f ca="1">IF(BTCalc!G15,L17*U17*R17,"")</f>
        <v/>
      </c>
      <c r="Z17" s="317" t="str">
        <f ca="1">IF(BTCalc!G15,Y17/X17,"")</f>
        <v/>
      </c>
    </row>
    <row r="18" spans="1:26" ht="13.5" thickBot="1">
      <c r="A18" s="284" t="s">
        <v>16</v>
      </c>
      <c r="B18" s="284"/>
      <c r="C18" s="332"/>
      <c r="D18" s="285">
        <v>0</v>
      </c>
      <c r="E18" s="286"/>
      <c r="F18" s="287">
        <v>25</v>
      </c>
      <c r="H18" s="302" t="str">
        <f ca="1">IF(NOT(ISERROR(BTCalc!$A16)),BTCalc!R16,"")</f>
        <v/>
      </c>
      <c r="I18" s="302" t="str">
        <f ca="1">IF(NOT(ISERROR(BTCalc!$A16)),BTCalc!S16,"")</f>
        <v/>
      </c>
      <c r="J18" s="303" t="str">
        <f ca="1">IF(BTCalc!G16,ROUND(BTCalc!N16,3-(1+INT(LOG10(ABS(BTCalc!N16))))),"")</f>
        <v/>
      </c>
      <c r="K18" s="303" t="str">
        <f ca="1">IF(BTCalc!G16,ROUND(BTCalc!O16,2-(1+INT(LOG10(ABS(BTCalc!O16))))),"")</f>
        <v/>
      </c>
      <c r="L18" s="304" t="str">
        <f ca="1">IF(BTCalc!G16,ROUND(BTCalc!P16,IF(BTCalc!P16&lt;100,IF(BTCalc!P16&lt;10,IF(BTCalc!P16&lt;1,3,2),1),0)),"")</f>
        <v/>
      </c>
      <c r="M18" s="303" t="str">
        <f ca="1">IF(BTCalc!G16,ROUND(BTCalc!Q16,3-(1+INT(LOG10(ABS(BTCalc!Q16))))),"")</f>
        <v/>
      </c>
      <c r="N18" s="305" t="str">
        <f ca="1">IF(BTCalc!G16,CHOOSE(BTCalc!$D$1,BTCalc!F16,BTCalc!E16),"")</f>
        <v/>
      </c>
      <c r="P18" s="288">
        <v>1</v>
      </c>
      <c r="Q18" s="288">
        <v>1</v>
      </c>
      <c r="R18" s="289">
        <v>0.9</v>
      </c>
      <c r="S18" s="289">
        <v>0.9</v>
      </c>
      <c r="U18" s="310">
        <f t="shared" si="0"/>
        <v>1</v>
      </c>
      <c r="V18" s="311" t="str">
        <f ca="1">IF(BTCalc!G16,P18*J18,"")</f>
        <v/>
      </c>
      <c r="W18" s="312" t="str">
        <f ca="1">IF(BTCalc!G16,E18*Q18,"")</f>
        <v/>
      </c>
      <c r="X18" s="311" t="str">
        <f ca="1">IF(BTCalc!G16,V18*W18/S18,"")</f>
        <v/>
      </c>
      <c r="Y18" s="310" t="str">
        <f ca="1">IF(BTCalc!G16,L18*U18*R18,"")</f>
        <v/>
      </c>
      <c r="Z18" s="313" t="str">
        <f ca="1">IF(BTCalc!G16,Y18/X18,"")</f>
        <v/>
      </c>
    </row>
    <row r="19" spans="1:26" ht="13.5" thickBot="1">
      <c r="A19" s="290" t="s">
        <v>16</v>
      </c>
      <c r="B19" s="290"/>
      <c r="C19" s="333"/>
      <c r="D19" s="291">
        <v>0</v>
      </c>
      <c r="E19" s="292"/>
      <c r="F19" s="293">
        <v>25</v>
      </c>
      <c r="H19" s="306" t="str">
        <f ca="1">IF(NOT(ISERROR(BTCalc!$A17)),BTCalc!R17,"")</f>
        <v/>
      </c>
      <c r="I19" s="306" t="str">
        <f ca="1">IF(NOT(ISERROR(BTCalc!$A17)),BTCalc!S17,"")</f>
        <v/>
      </c>
      <c r="J19" s="307" t="str">
        <f ca="1">IF(BTCalc!G17,ROUND(BTCalc!N17,3-(1+INT(LOG10(ABS(BTCalc!N17))))),"")</f>
        <v/>
      </c>
      <c r="K19" s="307" t="str">
        <f ca="1">IF(BTCalc!G17,ROUND(BTCalc!O17,2-(1+INT(LOG10(ABS(BTCalc!O17))))),"")</f>
        <v/>
      </c>
      <c r="L19" s="308" t="str">
        <f ca="1">IF(BTCalc!G17,ROUND(BTCalc!P17,IF(BTCalc!P17&lt;100,IF(BTCalc!P17&lt;10,IF(BTCalc!P17&lt;1,3,2),1),0)),"")</f>
        <v/>
      </c>
      <c r="M19" s="307" t="str">
        <f ca="1">IF(BTCalc!G17,ROUND(BTCalc!Q17,3-(1+INT(LOG10(ABS(BTCalc!Q17))))),"")</f>
        <v/>
      </c>
      <c r="N19" s="309" t="str">
        <f ca="1">IF(BTCalc!G17,CHOOSE(BTCalc!$D$1,BTCalc!F17,BTCalc!E17),"")</f>
        <v/>
      </c>
      <c r="P19" s="294">
        <v>1</v>
      </c>
      <c r="Q19" s="294">
        <v>1</v>
      </c>
      <c r="R19" s="295">
        <v>0.9</v>
      </c>
      <c r="S19" s="295">
        <v>0.9</v>
      </c>
      <c r="U19" s="314">
        <f t="shared" si="0"/>
        <v>1</v>
      </c>
      <c r="V19" s="315" t="str">
        <f ca="1">IF(BTCalc!G17,P19*J19,"")</f>
        <v/>
      </c>
      <c r="W19" s="316" t="str">
        <f ca="1">IF(BTCalc!G17,E19*Q19,"")</f>
        <v/>
      </c>
      <c r="X19" s="315" t="str">
        <f ca="1">IF(BTCalc!G17,V19*W19/S19,"")</f>
        <v/>
      </c>
      <c r="Y19" s="314" t="str">
        <f ca="1">IF(BTCalc!G17,L19*U19*R19,"")</f>
        <v/>
      </c>
      <c r="Z19" s="317" t="str">
        <f ca="1">IF(BTCalc!G17,Y19/X19,"")</f>
        <v/>
      </c>
    </row>
    <row r="20" spans="1:26" ht="13.5" thickBot="1">
      <c r="A20" s="284" t="s">
        <v>16</v>
      </c>
      <c r="B20" s="284"/>
      <c r="C20" s="332"/>
      <c r="D20" s="285">
        <v>0</v>
      </c>
      <c r="E20" s="286"/>
      <c r="F20" s="287">
        <v>25</v>
      </c>
      <c r="H20" s="302" t="str">
        <f ca="1">IF(NOT(ISERROR(BTCalc!$A18)),BTCalc!R18,"")</f>
        <v/>
      </c>
      <c r="I20" s="302" t="str">
        <f ca="1">IF(NOT(ISERROR(BTCalc!$A18)),BTCalc!S18,"")</f>
        <v/>
      </c>
      <c r="J20" s="303" t="str">
        <f ca="1">IF(BTCalc!G18,ROUND(BTCalc!N18,3-(1+INT(LOG10(ABS(BTCalc!N18))))),"")</f>
        <v/>
      </c>
      <c r="K20" s="303" t="str">
        <f ca="1">IF(BTCalc!G18,ROUND(BTCalc!O18,2-(1+INT(LOG10(ABS(BTCalc!O18))))),"")</f>
        <v/>
      </c>
      <c r="L20" s="304" t="str">
        <f ca="1">IF(BTCalc!G18,ROUND(BTCalc!P18,IF(BTCalc!P18&lt;100,IF(BTCalc!P18&lt;10,IF(BTCalc!P18&lt;1,3,2),1),0)),"")</f>
        <v/>
      </c>
      <c r="M20" s="303" t="str">
        <f ca="1">IF(BTCalc!G18,ROUND(BTCalc!Q18,3-(1+INT(LOG10(ABS(BTCalc!Q18))))),"")</f>
        <v/>
      </c>
      <c r="N20" s="305" t="str">
        <f ca="1">IF(BTCalc!G18,CHOOSE(BTCalc!$D$1,BTCalc!F18,BTCalc!E18),"")</f>
        <v/>
      </c>
      <c r="P20" s="288">
        <v>1</v>
      </c>
      <c r="Q20" s="288">
        <v>1</v>
      </c>
      <c r="R20" s="289">
        <v>0.9</v>
      </c>
      <c r="S20" s="289">
        <v>0.9</v>
      </c>
      <c r="U20" s="310">
        <f t="shared" si="0"/>
        <v>1</v>
      </c>
      <c r="V20" s="311" t="str">
        <f ca="1">IF(BTCalc!G18,P20*J20,"")</f>
        <v/>
      </c>
      <c r="W20" s="312" t="str">
        <f ca="1">IF(BTCalc!G18,E20*Q20,"")</f>
        <v/>
      </c>
      <c r="X20" s="311" t="str">
        <f ca="1">IF(BTCalc!G18,V20*W20/S20,"")</f>
        <v/>
      </c>
      <c r="Y20" s="310" t="str">
        <f ca="1">IF(BTCalc!G18,L20*U20*R20,"")</f>
        <v/>
      </c>
      <c r="Z20" s="313" t="str">
        <f ca="1">IF(BTCalc!G18,Y20/X20,"")</f>
        <v/>
      </c>
    </row>
    <row r="21" spans="1:26" ht="13.5" thickBot="1">
      <c r="A21" s="290" t="s">
        <v>16</v>
      </c>
      <c r="B21" s="290"/>
      <c r="C21" s="333"/>
      <c r="D21" s="291">
        <v>0</v>
      </c>
      <c r="E21" s="292"/>
      <c r="F21" s="293">
        <v>25</v>
      </c>
      <c r="H21" s="306" t="str">
        <f ca="1">IF(NOT(ISERROR(BTCalc!$A19)),BTCalc!R19,"")</f>
        <v/>
      </c>
      <c r="I21" s="306" t="str">
        <f ca="1">IF(NOT(ISERROR(BTCalc!$A19)),BTCalc!S19,"")</f>
        <v/>
      </c>
      <c r="J21" s="307" t="str">
        <f ca="1">IF(BTCalc!G19,ROUND(BTCalc!N19,3-(1+INT(LOG10(ABS(BTCalc!N19))))),"")</f>
        <v/>
      </c>
      <c r="K21" s="307" t="str">
        <f ca="1">IF(BTCalc!G19,ROUND(BTCalc!O19,2-(1+INT(LOG10(ABS(BTCalc!O19))))),"")</f>
        <v/>
      </c>
      <c r="L21" s="308" t="str">
        <f ca="1">IF(BTCalc!G19,ROUND(BTCalc!P19,IF(BTCalc!P19&lt;100,IF(BTCalc!P19&lt;10,IF(BTCalc!P19&lt;1,3,2),1),0)),"")</f>
        <v/>
      </c>
      <c r="M21" s="307" t="str">
        <f ca="1">IF(BTCalc!G19,ROUND(BTCalc!Q19,3-(1+INT(LOG10(ABS(BTCalc!Q19))))),"")</f>
        <v/>
      </c>
      <c r="N21" s="309" t="str">
        <f ca="1">IF(BTCalc!G19,CHOOSE(BTCalc!$D$1,BTCalc!F19,BTCalc!E19),"")</f>
        <v/>
      </c>
      <c r="P21" s="294">
        <v>1</v>
      </c>
      <c r="Q21" s="294">
        <v>1</v>
      </c>
      <c r="R21" s="295">
        <v>0.9</v>
      </c>
      <c r="S21" s="295">
        <v>0.9</v>
      </c>
      <c r="U21" s="314">
        <f t="shared" si="0"/>
        <v>1</v>
      </c>
      <c r="V21" s="315" t="str">
        <f ca="1">IF(BTCalc!G19,P21*J21,"")</f>
        <v/>
      </c>
      <c r="W21" s="316" t="str">
        <f ca="1">IF(BTCalc!G19,E21*Q21,"")</f>
        <v/>
      </c>
      <c r="X21" s="315" t="str">
        <f ca="1">IF(BTCalc!G19,V21*W21/S21,"")</f>
        <v/>
      </c>
      <c r="Y21" s="314" t="str">
        <f ca="1">IF(BTCalc!G19,L21*U21*R21,"")</f>
        <v/>
      </c>
      <c r="Z21" s="317" t="str">
        <f ca="1">IF(BTCalc!G19,Y21/X21,"")</f>
        <v/>
      </c>
    </row>
    <row r="22" spans="1:26" ht="13.5" thickBot="1">
      <c r="A22" s="284" t="s">
        <v>16</v>
      </c>
      <c r="B22" s="284"/>
      <c r="C22" s="332"/>
      <c r="D22" s="285">
        <v>0</v>
      </c>
      <c r="E22" s="286"/>
      <c r="F22" s="287">
        <v>25</v>
      </c>
      <c r="H22" s="302" t="str">
        <f ca="1">IF(NOT(ISERROR(BTCalc!$A20)),BTCalc!R20,"")</f>
        <v/>
      </c>
      <c r="I22" s="302" t="str">
        <f ca="1">IF(NOT(ISERROR(BTCalc!$A20)),BTCalc!S20,"")</f>
        <v/>
      </c>
      <c r="J22" s="303" t="str">
        <f ca="1">IF(BTCalc!G20,ROUND(BTCalc!N20,3-(1+INT(LOG10(ABS(BTCalc!N20))))),"")</f>
        <v/>
      </c>
      <c r="K22" s="303" t="str">
        <f ca="1">IF(BTCalc!G20,ROUND(BTCalc!O20,2-(1+INT(LOG10(ABS(BTCalc!O20))))),"")</f>
        <v/>
      </c>
      <c r="L22" s="304" t="str">
        <f ca="1">IF(BTCalc!G20,ROUND(BTCalc!P20,IF(BTCalc!P20&lt;100,IF(BTCalc!P20&lt;10,IF(BTCalc!P20&lt;1,3,2),1),0)),"")</f>
        <v/>
      </c>
      <c r="M22" s="303" t="str">
        <f ca="1">IF(BTCalc!G20,ROUND(BTCalc!Q20,3-(1+INT(LOG10(ABS(BTCalc!Q20))))),"")</f>
        <v/>
      </c>
      <c r="N22" s="305" t="str">
        <f ca="1">IF(BTCalc!G20,CHOOSE(BTCalc!$D$1,BTCalc!F20,BTCalc!E20),"")</f>
        <v/>
      </c>
      <c r="P22" s="288">
        <v>1</v>
      </c>
      <c r="Q22" s="288">
        <v>1</v>
      </c>
      <c r="R22" s="289">
        <v>0.9</v>
      </c>
      <c r="S22" s="289">
        <v>0.9</v>
      </c>
      <c r="U22" s="310">
        <f t="shared" si="0"/>
        <v>1</v>
      </c>
      <c r="V22" s="311" t="str">
        <f ca="1">IF(BTCalc!G20,P22*J22,"")</f>
        <v/>
      </c>
      <c r="W22" s="312" t="str">
        <f ca="1">IF(BTCalc!G20,E22*Q22,"")</f>
        <v/>
      </c>
      <c r="X22" s="311" t="str">
        <f ca="1">IF(BTCalc!G20,V22*W22/S22,"")</f>
        <v/>
      </c>
      <c r="Y22" s="310" t="str">
        <f ca="1">IF(BTCalc!G20,L22*U22*R22,"")</f>
        <v/>
      </c>
      <c r="Z22" s="313" t="str">
        <f ca="1">IF(BTCalc!G20,Y22/X22,"")</f>
        <v/>
      </c>
    </row>
    <row r="23" spans="1:26" ht="13.5" thickBot="1">
      <c r="A23" s="290" t="s">
        <v>16</v>
      </c>
      <c r="B23" s="290"/>
      <c r="C23" s="333"/>
      <c r="D23" s="291">
        <v>0</v>
      </c>
      <c r="E23" s="292"/>
      <c r="F23" s="293">
        <v>25</v>
      </c>
      <c r="H23" s="306" t="str">
        <f ca="1">IF(NOT(ISERROR(BTCalc!$A21)),BTCalc!R21,"")</f>
        <v/>
      </c>
      <c r="I23" s="306" t="str">
        <f ca="1">IF(NOT(ISERROR(BTCalc!$A21)),BTCalc!S21,"")</f>
        <v/>
      </c>
      <c r="J23" s="307" t="str">
        <f ca="1">IF(BTCalc!G21,ROUND(BTCalc!N21,3-(1+INT(LOG10(ABS(BTCalc!N21))))),"")</f>
        <v/>
      </c>
      <c r="K23" s="307" t="str">
        <f ca="1">IF(BTCalc!G21,ROUND(BTCalc!O21,2-(1+INT(LOG10(ABS(BTCalc!O21))))),"")</f>
        <v/>
      </c>
      <c r="L23" s="308" t="str">
        <f ca="1">IF(BTCalc!G21,ROUND(BTCalc!P21,IF(BTCalc!P21&lt;100,IF(BTCalc!P21&lt;10,IF(BTCalc!P21&lt;1,3,2),1),0)),"")</f>
        <v/>
      </c>
      <c r="M23" s="307" t="str">
        <f ca="1">IF(BTCalc!G21,ROUND(BTCalc!Q21,3-(1+INT(LOG10(ABS(BTCalc!Q21))))),"")</f>
        <v/>
      </c>
      <c r="N23" s="309" t="str">
        <f ca="1">IF(BTCalc!G21,CHOOSE(BTCalc!$D$1,BTCalc!F21,BTCalc!E21),"")</f>
        <v/>
      </c>
      <c r="P23" s="294">
        <v>1</v>
      </c>
      <c r="Q23" s="294">
        <v>1</v>
      </c>
      <c r="R23" s="295">
        <v>0.9</v>
      </c>
      <c r="S23" s="295">
        <v>0.9</v>
      </c>
      <c r="U23" s="314">
        <f t="shared" si="0"/>
        <v>1</v>
      </c>
      <c r="V23" s="315" t="str">
        <f ca="1">IF(BTCalc!G21,P23*J23,"")</f>
        <v/>
      </c>
      <c r="W23" s="316" t="str">
        <f ca="1">IF(BTCalc!G21,E23*Q23,"")</f>
        <v/>
      </c>
      <c r="X23" s="315" t="str">
        <f ca="1">IF(BTCalc!G21,V23*W23/S23,"")</f>
        <v/>
      </c>
      <c r="Y23" s="314" t="str">
        <f ca="1">IF(BTCalc!G21,L23*U23*R23,"")</f>
        <v/>
      </c>
      <c r="Z23" s="317" t="str">
        <f ca="1">IF(BTCalc!G21,Y23/X23,"")</f>
        <v/>
      </c>
    </row>
    <row r="24" spans="1:26" ht="13.5" thickBot="1">
      <c r="A24" s="284" t="s">
        <v>16</v>
      </c>
      <c r="B24" s="284"/>
      <c r="C24" s="332"/>
      <c r="D24" s="285">
        <v>0</v>
      </c>
      <c r="E24" s="286"/>
      <c r="F24" s="287">
        <v>25</v>
      </c>
      <c r="H24" s="302" t="str">
        <f ca="1">IF(NOT(ISERROR(BTCalc!$A22)),BTCalc!R22,"")</f>
        <v/>
      </c>
      <c r="I24" s="302" t="str">
        <f ca="1">IF(NOT(ISERROR(BTCalc!$A22)),BTCalc!S22,"")</f>
        <v/>
      </c>
      <c r="J24" s="303" t="str">
        <f ca="1">IF(BTCalc!G22,ROUND(BTCalc!N22,3-(1+INT(LOG10(ABS(BTCalc!N22))))),"")</f>
        <v/>
      </c>
      <c r="K24" s="303" t="str">
        <f ca="1">IF(BTCalc!G22,ROUND(BTCalc!O22,2-(1+INT(LOG10(ABS(BTCalc!O22))))),"")</f>
        <v/>
      </c>
      <c r="L24" s="304" t="str">
        <f ca="1">IF(BTCalc!G22,ROUND(BTCalc!P22,IF(BTCalc!P22&lt;100,IF(BTCalc!P22&lt;10,IF(BTCalc!P22&lt;1,3,2),1),0)),"")</f>
        <v/>
      </c>
      <c r="M24" s="303" t="str">
        <f ca="1">IF(BTCalc!G22,ROUND(BTCalc!Q22,3-(1+INT(LOG10(ABS(BTCalc!Q22))))),"")</f>
        <v/>
      </c>
      <c r="N24" s="305" t="str">
        <f ca="1">IF(BTCalc!G22,CHOOSE(BTCalc!$D$1,BTCalc!F22,BTCalc!E22),"")</f>
        <v/>
      </c>
      <c r="P24" s="288">
        <v>1</v>
      </c>
      <c r="Q24" s="288">
        <v>1</v>
      </c>
      <c r="R24" s="289">
        <v>0.9</v>
      </c>
      <c r="S24" s="289">
        <v>0.9</v>
      </c>
      <c r="U24" s="310">
        <f t="shared" si="0"/>
        <v>1</v>
      </c>
      <c r="V24" s="311" t="str">
        <f ca="1">IF(BTCalc!G22,P24*J24,"")</f>
        <v/>
      </c>
      <c r="W24" s="312" t="str">
        <f ca="1">IF(BTCalc!G22,E24*Q24,"")</f>
        <v/>
      </c>
      <c r="X24" s="311" t="str">
        <f ca="1">IF(BTCalc!G22,V24*W24/S24,"")</f>
        <v/>
      </c>
      <c r="Y24" s="310" t="str">
        <f ca="1">IF(BTCalc!G22,L24*U24*R24,"")</f>
        <v/>
      </c>
      <c r="Z24" s="313" t="str">
        <f ca="1">IF(BTCalc!G22,Y24/X24,"")</f>
        <v/>
      </c>
    </row>
    <row r="25" spans="1:26" ht="13.5" thickBot="1">
      <c r="A25" s="290" t="s">
        <v>16</v>
      </c>
      <c r="B25" s="290"/>
      <c r="C25" s="333"/>
      <c r="D25" s="291">
        <v>0</v>
      </c>
      <c r="E25" s="292"/>
      <c r="F25" s="293">
        <v>25</v>
      </c>
      <c r="H25" s="306" t="str">
        <f ca="1">IF(NOT(ISERROR(BTCalc!$A23)),BTCalc!R23,"")</f>
        <v/>
      </c>
      <c r="I25" s="306" t="str">
        <f ca="1">IF(NOT(ISERROR(BTCalc!$A23)),BTCalc!S23,"")</f>
        <v/>
      </c>
      <c r="J25" s="307" t="str">
        <f ca="1">IF(BTCalc!G23,ROUND(BTCalc!N23,3-(1+INT(LOG10(ABS(BTCalc!N23))))),"")</f>
        <v/>
      </c>
      <c r="K25" s="307" t="str">
        <f ca="1">IF(BTCalc!G23,ROUND(BTCalc!O23,2-(1+INT(LOG10(ABS(BTCalc!O23))))),"")</f>
        <v/>
      </c>
      <c r="L25" s="308" t="str">
        <f ca="1">IF(BTCalc!G23,ROUND(BTCalc!P23,IF(BTCalc!P23&lt;100,IF(BTCalc!P23&lt;10,IF(BTCalc!P23&lt;1,3,2),1),0)),"")</f>
        <v/>
      </c>
      <c r="M25" s="307" t="str">
        <f ca="1">IF(BTCalc!G23,ROUND(BTCalc!Q23,3-(1+INT(LOG10(ABS(BTCalc!Q23))))),"")</f>
        <v/>
      </c>
      <c r="N25" s="309" t="str">
        <f ca="1">IF(BTCalc!G23,CHOOSE(BTCalc!$D$1,BTCalc!F23,BTCalc!E23),"")</f>
        <v/>
      </c>
      <c r="P25" s="294">
        <v>1</v>
      </c>
      <c r="Q25" s="294">
        <v>1</v>
      </c>
      <c r="R25" s="295">
        <v>0.9</v>
      </c>
      <c r="S25" s="295">
        <v>0.9</v>
      </c>
      <c r="U25" s="314">
        <f t="shared" si="0"/>
        <v>1</v>
      </c>
      <c r="V25" s="315" t="str">
        <f ca="1">IF(BTCalc!G23,P25*J25,"")</f>
        <v/>
      </c>
      <c r="W25" s="316" t="str">
        <f ca="1">IF(BTCalc!G23,E25*Q25,"")</f>
        <v/>
      </c>
      <c r="X25" s="315" t="str">
        <f ca="1">IF(BTCalc!G23,V25*W25/S25,"")</f>
        <v/>
      </c>
      <c r="Y25" s="314" t="str">
        <f ca="1">IF(BTCalc!G23,L25*U25*R25,"")</f>
        <v/>
      </c>
      <c r="Z25" s="317" t="str">
        <f ca="1">IF(BTCalc!G23,Y25/X25,"")</f>
        <v/>
      </c>
    </row>
    <row r="26" spans="1:26" ht="13.5" thickBot="1">
      <c r="A26" s="284" t="s">
        <v>16</v>
      </c>
      <c r="B26" s="284"/>
      <c r="C26" s="332"/>
      <c r="D26" s="285">
        <v>0</v>
      </c>
      <c r="E26" s="286"/>
      <c r="F26" s="287">
        <v>25</v>
      </c>
      <c r="H26" s="302" t="str">
        <f ca="1">IF(NOT(ISERROR(BTCalc!$A24)),BTCalc!R24,"")</f>
        <v/>
      </c>
      <c r="I26" s="302" t="str">
        <f ca="1">IF(NOT(ISERROR(BTCalc!$A24)),BTCalc!S24,"")</f>
        <v/>
      </c>
      <c r="J26" s="303" t="str">
        <f ca="1">IF(BTCalc!G24,ROUND(BTCalc!N24,3-(1+INT(LOG10(ABS(BTCalc!N24))))),"")</f>
        <v/>
      </c>
      <c r="K26" s="303" t="str">
        <f ca="1">IF(BTCalc!G24,ROUND(BTCalc!O24,2-(1+INT(LOG10(ABS(BTCalc!O24))))),"")</f>
        <v/>
      </c>
      <c r="L26" s="304" t="str">
        <f ca="1">IF(BTCalc!G24,ROUND(BTCalc!P24,IF(BTCalc!P24&lt;100,IF(BTCalc!P24&lt;10,IF(BTCalc!P24&lt;1,3,2),1),0)),"")</f>
        <v/>
      </c>
      <c r="M26" s="303" t="str">
        <f ca="1">IF(BTCalc!G24,ROUND(BTCalc!Q24,3-(1+INT(LOG10(ABS(BTCalc!Q24))))),"")</f>
        <v/>
      </c>
      <c r="N26" s="305" t="str">
        <f ca="1">IF(BTCalc!G24,CHOOSE(BTCalc!$D$1,BTCalc!F24,BTCalc!E24),"")</f>
        <v/>
      </c>
      <c r="P26" s="288">
        <v>1</v>
      </c>
      <c r="Q26" s="288">
        <v>1</v>
      </c>
      <c r="R26" s="289">
        <v>0.9</v>
      </c>
      <c r="S26" s="289">
        <v>0.9</v>
      </c>
      <c r="U26" s="310">
        <f t="shared" si="0"/>
        <v>1</v>
      </c>
      <c r="V26" s="311" t="str">
        <f ca="1">IF(BTCalc!G24,P26*J26,"")</f>
        <v/>
      </c>
      <c r="W26" s="312" t="str">
        <f ca="1">IF(BTCalc!G24,E26*Q26,"")</f>
        <v/>
      </c>
      <c r="X26" s="311" t="str">
        <f ca="1">IF(BTCalc!G24,V26*W26/S26,"")</f>
        <v/>
      </c>
      <c r="Y26" s="310" t="str">
        <f ca="1">IF(BTCalc!G24,L26*U26*R26,"")</f>
        <v/>
      </c>
      <c r="Z26" s="313" t="str">
        <f ca="1">IF(BTCalc!G24,Y26/X26,"")</f>
        <v/>
      </c>
    </row>
    <row r="27" spans="1:26" ht="13.5" thickBot="1">
      <c r="A27" s="290" t="s">
        <v>16</v>
      </c>
      <c r="B27" s="290"/>
      <c r="C27" s="333"/>
      <c r="D27" s="291">
        <v>0</v>
      </c>
      <c r="E27" s="292"/>
      <c r="F27" s="293">
        <v>25</v>
      </c>
      <c r="H27" s="306" t="str">
        <f ca="1">IF(NOT(ISERROR(BTCalc!$A25)),BTCalc!R25,"")</f>
        <v/>
      </c>
      <c r="I27" s="306" t="str">
        <f ca="1">IF(NOT(ISERROR(BTCalc!$A25)),BTCalc!S25,"")</f>
        <v/>
      </c>
      <c r="J27" s="307" t="str">
        <f ca="1">IF(BTCalc!G25,ROUND(BTCalc!N25,3-(1+INT(LOG10(ABS(BTCalc!N25))))),"")</f>
        <v/>
      </c>
      <c r="K27" s="307" t="str">
        <f ca="1">IF(BTCalc!G25,ROUND(BTCalc!O25,2-(1+INT(LOG10(ABS(BTCalc!O25))))),"")</f>
        <v/>
      </c>
      <c r="L27" s="308" t="str">
        <f ca="1">IF(BTCalc!G25,ROUND(BTCalc!P25,IF(BTCalc!P25&lt;100,IF(BTCalc!P25&lt;10,IF(BTCalc!P25&lt;1,3,2),1),0)),"")</f>
        <v/>
      </c>
      <c r="M27" s="307" t="str">
        <f ca="1">IF(BTCalc!G25,ROUND(BTCalc!Q25,3-(1+INT(LOG10(ABS(BTCalc!Q25))))),"")</f>
        <v/>
      </c>
      <c r="N27" s="309" t="str">
        <f ca="1">IF(BTCalc!G25,CHOOSE(BTCalc!$D$1,BTCalc!F25,BTCalc!E25),"")</f>
        <v/>
      </c>
      <c r="P27" s="294">
        <v>1</v>
      </c>
      <c r="Q27" s="294">
        <v>1</v>
      </c>
      <c r="R27" s="295">
        <v>0.9</v>
      </c>
      <c r="S27" s="295">
        <v>0.9</v>
      </c>
      <c r="U27" s="314">
        <f t="shared" si="0"/>
        <v>1</v>
      </c>
      <c r="V27" s="315" t="str">
        <f ca="1">IF(BTCalc!G25,P27*J27,"")</f>
        <v/>
      </c>
      <c r="W27" s="316" t="str">
        <f ca="1">IF(BTCalc!G25,E27*Q27,"")</f>
        <v/>
      </c>
      <c r="X27" s="315" t="str">
        <f ca="1">IF(BTCalc!G25,V27*W27/S27,"")</f>
        <v/>
      </c>
      <c r="Y27" s="314" t="str">
        <f ca="1">IF(BTCalc!G25,L27*U27*R27,"")</f>
        <v/>
      </c>
      <c r="Z27" s="317" t="str">
        <f ca="1">IF(BTCalc!G25,Y27/X27,"")</f>
        <v/>
      </c>
    </row>
    <row r="28" spans="1:26" ht="13.5" thickBot="1">
      <c r="A28" s="284" t="s">
        <v>16</v>
      </c>
      <c r="B28" s="284"/>
      <c r="C28" s="332"/>
      <c r="D28" s="285">
        <v>0</v>
      </c>
      <c r="E28" s="286"/>
      <c r="F28" s="287">
        <v>25</v>
      </c>
      <c r="H28" s="302" t="str">
        <f ca="1">IF(NOT(ISERROR(BTCalc!$A26)),BTCalc!R26,"")</f>
        <v/>
      </c>
      <c r="I28" s="302" t="str">
        <f ca="1">IF(NOT(ISERROR(BTCalc!$A26)),BTCalc!S26,"")</f>
        <v/>
      </c>
      <c r="J28" s="303" t="str">
        <f ca="1">IF(BTCalc!G26,ROUND(BTCalc!N26,3-(1+INT(LOG10(ABS(BTCalc!N26))))),"")</f>
        <v/>
      </c>
      <c r="K28" s="303" t="str">
        <f ca="1">IF(BTCalc!G26,ROUND(BTCalc!O26,2-(1+INT(LOG10(ABS(BTCalc!O26))))),"")</f>
        <v/>
      </c>
      <c r="L28" s="304" t="str">
        <f ca="1">IF(BTCalc!G26,ROUND(BTCalc!P26,IF(BTCalc!P26&lt;100,IF(BTCalc!P26&lt;10,IF(BTCalc!P26&lt;1,3,2),1),0)),"")</f>
        <v/>
      </c>
      <c r="M28" s="303" t="str">
        <f ca="1">IF(BTCalc!G26,ROUND(BTCalc!Q26,3-(1+INT(LOG10(ABS(BTCalc!Q26))))),"")</f>
        <v/>
      </c>
      <c r="N28" s="305" t="str">
        <f ca="1">IF(BTCalc!G26,CHOOSE(BTCalc!$D$1,BTCalc!F26,BTCalc!E26),"")</f>
        <v/>
      </c>
      <c r="P28" s="288">
        <v>1</v>
      </c>
      <c r="Q28" s="288">
        <v>1</v>
      </c>
      <c r="R28" s="289">
        <v>0.9</v>
      </c>
      <c r="S28" s="289">
        <v>0.9</v>
      </c>
      <c r="U28" s="310">
        <f t="shared" si="0"/>
        <v>1</v>
      </c>
      <c r="V28" s="311" t="str">
        <f ca="1">IF(BTCalc!G26,P28*J28,"")</f>
        <v/>
      </c>
      <c r="W28" s="312" t="str">
        <f ca="1">IF(BTCalc!G26,E28*Q28,"")</f>
        <v/>
      </c>
      <c r="X28" s="311" t="str">
        <f ca="1">IF(BTCalc!G26,V28*W28/S28,"")</f>
        <v/>
      </c>
      <c r="Y28" s="310" t="str">
        <f ca="1">IF(BTCalc!G26,L28*U28*R28,"")</f>
        <v/>
      </c>
      <c r="Z28" s="313" t="str">
        <f ca="1">IF(BTCalc!G26,Y28/X28,"")</f>
        <v/>
      </c>
    </row>
    <row r="29" spans="1:26" ht="13.5" thickBot="1">
      <c r="A29" s="290" t="s">
        <v>16</v>
      </c>
      <c r="B29" s="290"/>
      <c r="C29" s="333"/>
      <c r="D29" s="291">
        <v>0</v>
      </c>
      <c r="E29" s="292"/>
      <c r="F29" s="293">
        <v>25</v>
      </c>
      <c r="H29" s="306" t="str">
        <f ca="1">IF(NOT(ISERROR(BTCalc!$A27)),BTCalc!R27,"")</f>
        <v/>
      </c>
      <c r="I29" s="306" t="str">
        <f ca="1">IF(NOT(ISERROR(BTCalc!$A27)),BTCalc!S27,"")</f>
        <v/>
      </c>
      <c r="J29" s="307" t="str">
        <f ca="1">IF(BTCalc!G27,ROUND(BTCalc!N27,3-(1+INT(LOG10(ABS(BTCalc!N27))))),"")</f>
        <v/>
      </c>
      <c r="K29" s="307" t="str">
        <f ca="1">IF(BTCalc!G27,ROUND(BTCalc!O27,2-(1+INT(LOG10(ABS(BTCalc!O27))))),"")</f>
        <v/>
      </c>
      <c r="L29" s="308" t="str">
        <f ca="1">IF(BTCalc!G27,ROUND(BTCalc!P27,IF(BTCalc!P27&lt;100,IF(BTCalc!P27&lt;10,IF(BTCalc!P27&lt;1,3,2),1),0)),"")</f>
        <v/>
      </c>
      <c r="M29" s="307" t="str">
        <f ca="1">IF(BTCalc!G27,ROUND(BTCalc!Q27,3-(1+INT(LOG10(ABS(BTCalc!Q27))))),"")</f>
        <v/>
      </c>
      <c r="N29" s="309" t="str">
        <f ca="1">IF(BTCalc!G27,CHOOSE(BTCalc!$D$1,BTCalc!F27,BTCalc!E27),"")</f>
        <v/>
      </c>
      <c r="P29" s="294">
        <v>1</v>
      </c>
      <c r="Q29" s="294">
        <v>1</v>
      </c>
      <c r="R29" s="295">
        <v>0.9</v>
      </c>
      <c r="S29" s="295">
        <v>0.9</v>
      </c>
      <c r="U29" s="314">
        <f t="shared" si="0"/>
        <v>1</v>
      </c>
      <c r="V29" s="315" t="str">
        <f ca="1">IF(BTCalc!G27,P29*J29,"")</f>
        <v/>
      </c>
      <c r="W29" s="316" t="str">
        <f ca="1">IF(BTCalc!G27,E29*Q29,"")</f>
        <v/>
      </c>
      <c r="X29" s="315" t="str">
        <f ca="1">IF(BTCalc!G27,V29*W29/S29,"")</f>
        <v/>
      </c>
      <c r="Y29" s="314" t="str">
        <f ca="1">IF(BTCalc!G27,L29*U29*R29,"")</f>
        <v/>
      </c>
      <c r="Z29" s="317" t="str">
        <f ca="1">IF(BTCalc!G27,Y29/X29,"")</f>
        <v/>
      </c>
    </row>
    <row r="30" spans="1:26" ht="13.5" thickBot="1">
      <c r="A30" s="284" t="s">
        <v>16</v>
      </c>
      <c r="B30" s="284"/>
      <c r="C30" s="332"/>
      <c r="D30" s="285">
        <v>0</v>
      </c>
      <c r="E30" s="286"/>
      <c r="F30" s="287">
        <v>25</v>
      </c>
      <c r="H30" s="302" t="str">
        <f ca="1">IF(NOT(ISERROR(BTCalc!$A28)),BTCalc!R28,"")</f>
        <v/>
      </c>
      <c r="I30" s="302" t="str">
        <f ca="1">IF(NOT(ISERROR(BTCalc!$A28)),BTCalc!S28,"")</f>
        <v/>
      </c>
      <c r="J30" s="303" t="str">
        <f ca="1">IF(BTCalc!G28,ROUND(BTCalc!N28,3-(1+INT(LOG10(ABS(BTCalc!N28))))),"")</f>
        <v/>
      </c>
      <c r="K30" s="303" t="str">
        <f ca="1">IF(BTCalc!G28,ROUND(BTCalc!O28,2-(1+INT(LOG10(ABS(BTCalc!O28))))),"")</f>
        <v/>
      </c>
      <c r="L30" s="304" t="str">
        <f ca="1">IF(BTCalc!G28,ROUND(BTCalc!P28,IF(BTCalc!P28&lt;100,IF(BTCalc!P28&lt;10,IF(BTCalc!P28&lt;1,3,2),1),0)),"")</f>
        <v/>
      </c>
      <c r="M30" s="303" t="str">
        <f ca="1">IF(BTCalc!G28,ROUND(BTCalc!Q28,3-(1+INT(LOG10(ABS(BTCalc!Q28))))),"")</f>
        <v/>
      </c>
      <c r="N30" s="305" t="str">
        <f ca="1">IF(BTCalc!G28,CHOOSE(BTCalc!$D$1,BTCalc!F28,BTCalc!E28),"")</f>
        <v/>
      </c>
      <c r="P30" s="288">
        <v>1</v>
      </c>
      <c r="Q30" s="288">
        <v>1</v>
      </c>
      <c r="R30" s="289">
        <v>0.9</v>
      </c>
      <c r="S30" s="289">
        <v>0.9</v>
      </c>
      <c r="U30" s="310">
        <f t="shared" si="0"/>
        <v>1</v>
      </c>
      <c r="V30" s="311" t="str">
        <f ca="1">IF(BTCalc!G28,P30*J30,"")</f>
        <v/>
      </c>
      <c r="W30" s="312" t="str">
        <f ca="1">IF(BTCalc!G28,E30*Q30,"")</f>
        <v/>
      </c>
      <c r="X30" s="311" t="str">
        <f ca="1">IF(BTCalc!G28,V30*W30/S30,"")</f>
        <v/>
      </c>
      <c r="Y30" s="310" t="str">
        <f ca="1">IF(BTCalc!G28,L30*U30*R30,"")</f>
        <v/>
      </c>
      <c r="Z30" s="313" t="str">
        <f ca="1">IF(BTCalc!G28,Y30/X30,"")</f>
        <v/>
      </c>
    </row>
    <row r="31" spans="1:26" ht="13.5" thickBot="1">
      <c r="A31" s="290" t="s">
        <v>16</v>
      </c>
      <c r="B31" s="290"/>
      <c r="C31" s="333"/>
      <c r="D31" s="291">
        <v>0</v>
      </c>
      <c r="E31" s="292"/>
      <c r="F31" s="293">
        <v>25</v>
      </c>
      <c r="H31" s="306" t="str">
        <f ca="1">IF(NOT(ISERROR(BTCalc!$A29)),BTCalc!R29,"")</f>
        <v/>
      </c>
      <c r="I31" s="306" t="str">
        <f ca="1">IF(NOT(ISERROR(BTCalc!$A29)),BTCalc!S29,"")</f>
        <v/>
      </c>
      <c r="J31" s="307" t="str">
        <f ca="1">IF(BTCalc!G29,ROUND(BTCalc!N29,3-(1+INT(LOG10(ABS(BTCalc!N29))))),"")</f>
        <v/>
      </c>
      <c r="K31" s="307" t="str">
        <f ca="1">IF(BTCalc!G29,ROUND(BTCalc!O29,2-(1+INT(LOG10(ABS(BTCalc!O29))))),"")</f>
        <v/>
      </c>
      <c r="L31" s="308" t="str">
        <f ca="1">IF(BTCalc!G29,ROUND(BTCalc!P29,IF(BTCalc!P29&lt;100,IF(BTCalc!P29&lt;10,IF(BTCalc!P29&lt;1,3,2),1),0)),"")</f>
        <v/>
      </c>
      <c r="M31" s="307" t="str">
        <f ca="1">IF(BTCalc!G29,ROUND(BTCalc!Q29,3-(1+INT(LOG10(ABS(BTCalc!Q29))))),"")</f>
        <v/>
      </c>
      <c r="N31" s="309" t="str">
        <f ca="1">IF(BTCalc!G29,CHOOSE(BTCalc!$D$1,BTCalc!F29,BTCalc!E29),"")</f>
        <v/>
      </c>
      <c r="P31" s="294">
        <v>1</v>
      </c>
      <c r="Q31" s="294">
        <v>1</v>
      </c>
      <c r="R31" s="295">
        <v>0.9</v>
      </c>
      <c r="S31" s="295">
        <v>0.9</v>
      </c>
      <c r="U31" s="314">
        <f t="shared" si="0"/>
        <v>1</v>
      </c>
      <c r="V31" s="315" t="str">
        <f ca="1">IF(BTCalc!G29,P31*J31,"")</f>
        <v/>
      </c>
      <c r="W31" s="316" t="str">
        <f ca="1">IF(BTCalc!G29,E31*Q31,"")</f>
        <v/>
      </c>
      <c r="X31" s="315" t="str">
        <f ca="1">IF(BTCalc!G29,V31*W31/S31,"")</f>
        <v/>
      </c>
      <c r="Y31" s="314" t="str">
        <f ca="1">IF(BTCalc!G29,L31*U31*R31,"")</f>
        <v/>
      </c>
      <c r="Z31" s="317" t="str">
        <f ca="1">IF(BTCalc!G29,Y31/X31,"")</f>
        <v/>
      </c>
    </row>
    <row r="32" spans="1:26" ht="13.5" thickBot="1">
      <c r="A32" s="284" t="s">
        <v>16</v>
      </c>
      <c r="B32" s="284"/>
      <c r="C32" s="332"/>
      <c r="D32" s="285">
        <v>0</v>
      </c>
      <c r="E32" s="286"/>
      <c r="F32" s="287">
        <v>25</v>
      </c>
      <c r="H32" s="302" t="str">
        <f ca="1">IF(NOT(ISERROR(BTCalc!$A30)),BTCalc!R30,"")</f>
        <v/>
      </c>
      <c r="I32" s="302" t="str">
        <f ca="1">IF(NOT(ISERROR(BTCalc!$A30)),BTCalc!S30,"")</f>
        <v/>
      </c>
      <c r="J32" s="303" t="str">
        <f ca="1">IF(BTCalc!G30,ROUND(BTCalc!N30,3-(1+INT(LOG10(ABS(BTCalc!N30))))),"")</f>
        <v/>
      </c>
      <c r="K32" s="303" t="str">
        <f ca="1">IF(BTCalc!G30,ROUND(BTCalc!O30,2-(1+INT(LOG10(ABS(BTCalc!O30))))),"")</f>
        <v/>
      </c>
      <c r="L32" s="304" t="str">
        <f ca="1">IF(BTCalc!G30,ROUND(BTCalc!P30,IF(BTCalc!P30&lt;100,IF(BTCalc!P30&lt;10,IF(BTCalc!P30&lt;1,3,2),1),0)),"")</f>
        <v/>
      </c>
      <c r="M32" s="303" t="str">
        <f ca="1">IF(BTCalc!G30,ROUND(BTCalc!Q30,3-(1+INT(LOG10(ABS(BTCalc!Q30))))),"")</f>
        <v/>
      </c>
      <c r="N32" s="305" t="str">
        <f ca="1">IF(BTCalc!G30,CHOOSE(BTCalc!$D$1,BTCalc!F30,BTCalc!E30),"")</f>
        <v/>
      </c>
      <c r="P32" s="288">
        <v>1</v>
      </c>
      <c r="Q32" s="288">
        <v>1</v>
      </c>
      <c r="R32" s="289">
        <v>0.9</v>
      </c>
      <c r="S32" s="289">
        <v>0.9</v>
      </c>
      <c r="U32" s="310">
        <f t="shared" si="0"/>
        <v>1</v>
      </c>
      <c r="V32" s="311" t="str">
        <f ca="1">IF(BTCalc!G30,P32*J32,"")</f>
        <v/>
      </c>
      <c r="W32" s="312" t="str">
        <f ca="1">IF(BTCalc!G30,E32*Q32,"")</f>
        <v/>
      </c>
      <c r="X32" s="311" t="str">
        <f ca="1">IF(BTCalc!G30,V32*W32/S32,"")</f>
        <v/>
      </c>
      <c r="Y32" s="310" t="str">
        <f ca="1">IF(BTCalc!G30,L32*U32*R32,"")</f>
        <v/>
      </c>
      <c r="Z32" s="313" t="str">
        <f ca="1">IF(BTCalc!G30,Y32/X32,"")</f>
        <v/>
      </c>
    </row>
    <row r="33" spans="1:26" ht="13.5" thickBot="1">
      <c r="A33" s="290" t="s">
        <v>16</v>
      </c>
      <c r="B33" s="290"/>
      <c r="C33" s="333"/>
      <c r="D33" s="291">
        <v>0</v>
      </c>
      <c r="E33" s="292"/>
      <c r="F33" s="293">
        <v>25</v>
      </c>
      <c r="H33" s="306" t="str">
        <f ca="1">IF(NOT(ISERROR(BTCalc!$A31)),BTCalc!R31,"")</f>
        <v/>
      </c>
      <c r="I33" s="306" t="str">
        <f ca="1">IF(NOT(ISERROR(BTCalc!$A31)),BTCalc!S31,"")</f>
        <v/>
      </c>
      <c r="J33" s="307" t="str">
        <f ca="1">IF(BTCalc!G31,ROUND(BTCalc!N31,3-(1+INT(LOG10(ABS(BTCalc!N31))))),"")</f>
        <v/>
      </c>
      <c r="K33" s="307" t="str">
        <f ca="1">IF(BTCalc!G31,ROUND(BTCalc!O31,2-(1+INT(LOG10(ABS(BTCalc!O31))))),"")</f>
        <v/>
      </c>
      <c r="L33" s="308" t="str">
        <f ca="1">IF(BTCalc!G31,ROUND(BTCalc!P31,IF(BTCalc!P31&lt;100,IF(BTCalc!P31&lt;10,IF(BTCalc!P31&lt;1,3,2),1),0)),"")</f>
        <v/>
      </c>
      <c r="M33" s="307" t="str">
        <f ca="1">IF(BTCalc!G31,ROUND(BTCalc!Q31,3-(1+INT(LOG10(ABS(BTCalc!Q31))))),"")</f>
        <v/>
      </c>
      <c r="N33" s="309" t="str">
        <f ca="1">IF(BTCalc!G31,CHOOSE(BTCalc!$D$1,BTCalc!F31,BTCalc!E31),"")</f>
        <v/>
      </c>
      <c r="P33" s="294">
        <v>1</v>
      </c>
      <c r="Q33" s="294">
        <v>1</v>
      </c>
      <c r="R33" s="295">
        <v>0.9</v>
      </c>
      <c r="S33" s="295">
        <v>0.9</v>
      </c>
      <c r="U33" s="314">
        <f t="shared" si="0"/>
        <v>1</v>
      </c>
      <c r="V33" s="315" t="str">
        <f ca="1">IF(BTCalc!G31,P33*J33,"")</f>
        <v/>
      </c>
      <c r="W33" s="316" t="str">
        <f ca="1">IF(BTCalc!G31,E33*Q33,"")</f>
        <v/>
      </c>
      <c r="X33" s="315" t="str">
        <f ca="1">IF(BTCalc!G31,V33*W33/S33,"")</f>
        <v/>
      </c>
      <c r="Y33" s="314" t="str">
        <f ca="1">IF(BTCalc!G31,L33*U33*R33,"")</f>
        <v/>
      </c>
      <c r="Z33" s="317" t="str">
        <f ca="1">IF(BTCalc!G31,Y33/X33,"")</f>
        <v/>
      </c>
    </row>
    <row r="34" spans="1:26" ht="13.5" thickBot="1">
      <c r="A34" s="284" t="s">
        <v>16</v>
      </c>
      <c r="B34" s="284"/>
      <c r="C34" s="332"/>
      <c r="D34" s="285">
        <v>0</v>
      </c>
      <c r="E34" s="286"/>
      <c r="F34" s="287">
        <v>25</v>
      </c>
      <c r="H34" s="302" t="str">
        <f ca="1">IF(NOT(ISERROR(BTCalc!$A32)),BTCalc!R32,"")</f>
        <v/>
      </c>
      <c r="I34" s="302" t="str">
        <f ca="1">IF(NOT(ISERROR(BTCalc!$A32)),BTCalc!S32,"")</f>
        <v/>
      </c>
      <c r="J34" s="303" t="str">
        <f ca="1">IF(BTCalc!G32,ROUND(BTCalc!N32,3-(1+INT(LOG10(ABS(BTCalc!N32))))),"")</f>
        <v/>
      </c>
      <c r="K34" s="303" t="str">
        <f ca="1">IF(BTCalc!G32,ROUND(BTCalc!O32,2-(1+INT(LOG10(ABS(BTCalc!O32))))),"")</f>
        <v/>
      </c>
      <c r="L34" s="304" t="str">
        <f ca="1">IF(BTCalc!G32,ROUND(BTCalc!P32,IF(BTCalc!P32&lt;100,IF(BTCalc!P32&lt;10,IF(BTCalc!P32&lt;1,3,2),1),0)),"")</f>
        <v/>
      </c>
      <c r="M34" s="303" t="str">
        <f ca="1">IF(BTCalc!G32,ROUND(BTCalc!Q32,3-(1+INT(LOG10(ABS(BTCalc!Q32))))),"")</f>
        <v/>
      </c>
      <c r="N34" s="305" t="str">
        <f ca="1">IF(BTCalc!G32,CHOOSE(BTCalc!$D$1,BTCalc!F32,BTCalc!E32),"")</f>
        <v/>
      </c>
      <c r="P34" s="288">
        <v>1</v>
      </c>
      <c r="Q34" s="288">
        <v>1</v>
      </c>
      <c r="R34" s="289">
        <v>0.9</v>
      </c>
      <c r="S34" s="289">
        <v>0.9</v>
      </c>
      <c r="U34" s="310">
        <f t="shared" si="0"/>
        <v>1</v>
      </c>
      <c r="V34" s="311" t="str">
        <f ca="1">IF(BTCalc!G32,P34*J34,"")</f>
        <v/>
      </c>
      <c r="W34" s="312" t="str">
        <f ca="1">IF(BTCalc!G32,E34*Q34,"")</f>
        <v/>
      </c>
      <c r="X34" s="311" t="str">
        <f ca="1">IF(BTCalc!G32,V34*W34/S34,"")</f>
        <v/>
      </c>
      <c r="Y34" s="310" t="str">
        <f ca="1">IF(BTCalc!G32,L34*U34*R34,"")</f>
        <v/>
      </c>
      <c r="Z34" s="313" t="str">
        <f ca="1">IF(BTCalc!G32,Y34/X34,"")</f>
        <v/>
      </c>
    </row>
    <row r="35" spans="1:26" ht="13.5" thickBot="1">
      <c r="A35" s="290" t="s">
        <v>16</v>
      </c>
      <c r="B35" s="290"/>
      <c r="C35" s="333"/>
      <c r="D35" s="291">
        <v>0</v>
      </c>
      <c r="E35" s="292"/>
      <c r="F35" s="293">
        <v>25</v>
      </c>
      <c r="H35" s="306" t="str">
        <f ca="1">IF(NOT(ISERROR(BTCalc!$A33)),BTCalc!R33,"")</f>
        <v/>
      </c>
      <c r="I35" s="306" t="str">
        <f ca="1">IF(NOT(ISERROR(BTCalc!$A33)),BTCalc!S33,"")</f>
        <v/>
      </c>
      <c r="J35" s="307" t="str">
        <f ca="1">IF(BTCalc!G33,ROUND(BTCalc!N33,3-(1+INT(LOG10(ABS(BTCalc!N33))))),"")</f>
        <v/>
      </c>
      <c r="K35" s="307" t="str">
        <f ca="1">IF(BTCalc!G33,ROUND(BTCalc!O33,2-(1+INT(LOG10(ABS(BTCalc!O33))))),"")</f>
        <v/>
      </c>
      <c r="L35" s="308" t="str">
        <f ca="1">IF(BTCalc!G33,ROUND(BTCalc!P33,IF(BTCalc!P33&lt;100,IF(BTCalc!P33&lt;10,IF(BTCalc!P33&lt;1,3,2),1),0)),"")</f>
        <v/>
      </c>
      <c r="M35" s="307" t="str">
        <f ca="1">IF(BTCalc!G33,ROUND(BTCalc!Q33,3-(1+INT(LOG10(ABS(BTCalc!Q33))))),"")</f>
        <v/>
      </c>
      <c r="N35" s="309" t="str">
        <f ca="1">IF(BTCalc!G33,CHOOSE(BTCalc!$D$1,BTCalc!F33,BTCalc!E33),"")</f>
        <v/>
      </c>
      <c r="P35" s="294">
        <v>1</v>
      </c>
      <c r="Q35" s="294">
        <v>1</v>
      </c>
      <c r="R35" s="295">
        <v>0.9</v>
      </c>
      <c r="S35" s="295">
        <v>0.9</v>
      </c>
      <c r="U35" s="314">
        <f t="shared" si="0"/>
        <v>1</v>
      </c>
      <c r="V35" s="315" t="str">
        <f ca="1">IF(BTCalc!G33,P35*J35,"")</f>
        <v/>
      </c>
      <c r="W35" s="316" t="str">
        <f ca="1">IF(BTCalc!G33,E35*Q35,"")</f>
        <v/>
      </c>
      <c r="X35" s="315" t="str">
        <f ca="1">IF(BTCalc!G33,V35*W35/S35,"")</f>
        <v/>
      </c>
      <c r="Y35" s="314" t="str">
        <f ca="1">IF(BTCalc!G33,L35*U35*R35,"")</f>
        <v/>
      </c>
      <c r="Z35" s="317" t="str">
        <f ca="1">IF(BTCalc!G33,Y35/X35,"")</f>
        <v/>
      </c>
    </row>
  </sheetData>
  <mergeCells count="4">
    <mergeCell ref="A4:F4"/>
    <mergeCell ref="H4:N4"/>
    <mergeCell ref="P4:S4"/>
    <mergeCell ref="U4:Z4"/>
  </mergeCells>
  <conditionalFormatting sqref="C6:C35">
    <cfRule type="cellIs" dxfId="5" priority="2" operator="equal">
      <formula>0</formula>
    </cfRule>
  </conditionalFormatting>
  <dataValidations count="3">
    <dataValidation type="decimal" allowBlank="1" showInputMessage="1" showErrorMessage="1" sqref="F6:F35" xr:uid="{4EE5BAD9-C6DF-4D41-8B11-B7248A72B105}">
      <formula1>0</formula1>
      <formula2>150</formula2>
    </dataValidation>
    <dataValidation type="decimal" allowBlank="1" showInputMessage="1" showErrorMessage="1" sqref="R6:S35" xr:uid="{2C2F7FAD-EE22-46DC-AB45-A3A3D0B26640}">
      <formula1>0</formula1>
      <formula2>1</formula2>
    </dataValidation>
    <dataValidation type="whole" allowBlank="1" showInputMessage="1" showErrorMessage="1" sqref="P6:Q35" xr:uid="{751CEE83-B60A-431F-B773-494732371053}">
      <formula1>1</formula1>
      <formula2>1000</formula2>
    </dataValidation>
  </dataValidations>
  <pageMargins left="0.7" right="0.7" top="0.75" bottom="0.75" header="0.3" footer="0.3"/>
  <pageSetup scale="50" fitToHeight="0" orientation="landscape" r:id="rId1"/>
  <drawing r:id="rId2"/>
  <extLst>
    <ext xmlns:x14="http://schemas.microsoft.com/office/spreadsheetml/2009/9/main" uri="{78C0D931-6437-407d-A8EE-F0AAD7539E65}">
      <x14:conditionalFormattings>
        <x14:conditionalFormatting xmlns:xm="http://schemas.microsoft.com/office/excel/2006/main">
          <x14:cfRule type="expression" priority="1" id="{4B187BB0-8D46-4623-91CA-015349801C69}">
            <xm:f>BTCalc!$I4</xm:f>
            <x14:dxf>
              <font>
                <b val="0"/>
                <i/>
                <strike val="0"/>
                <color theme="0" tint="-0.34998626667073579"/>
              </font>
            </x14:dxf>
          </x14:cfRule>
          <x14:cfRule type="expression" priority="4" id="{2FA82D7F-AC6A-4F2A-98ED-8C76B5C7E281}">
            <xm:f>BTCalc!$H4</xm:f>
            <x14:dxf>
              <font>
                <b val="0"/>
                <i/>
                <strike val="0"/>
                <color rgb="FFFF0000"/>
              </font>
            </x14:dxf>
          </x14:cfRule>
          <xm:sqref>B6:B35</xm:sqref>
        </x14:conditionalFormatting>
        <x14:conditionalFormatting xmlns:xm="http://schemas.microsoft.com/office/excel/2006/main">
          <x14:cfRule type="expression" priority="3" id="{E089A1ED-91CF-43A1-83FE-740615519DF4}">
            <xm:f>NOT(BTCalc!$G4)</xm:f>
            <x14:dxf>
              <font>
                <b val="0"/>
                <i/>
                <strike val="0"/>
                <color rgb="FFFF0000"/>
              </font>
            </x14:dxf>
          </x14:cfRule>
          <xm:sqref>E6:E35</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CA674C0D-8495-45B3-A159-431FE274DCDB}">
          <x14:formula1>
            <xm:f>Lookups!$D$2:$D$1502</xm:f>
          </x14:formula1>
          <xm:sqref>A6:A35</xm:sqref>
        </x14:dataValidation>
        <x14:dataValidation type="list" allowBlank="1" showInputMessage="1" showErrorMessage="1" xr:uid="{BD4A1549-F5DC-46E4-9E3A-64B2DD940E75}">
          <x14:formula1>
            <xm:f>Lookups!$Z$2:$Z$3</xm:f>
          </x14:formula1>
          <xm:sqref>F5</xm:sqref>
        </x14:dataValidation>
        <x14:dataValidation type="list" allowBlank="1" showInputMessage="1" showErrorMessage="1" xr:uid="{6D4ECD79-3F0F-4DA7-B7C6-F87C41DC00CD}">
          <x14:formula1>
            <xm:f>BTCalc!$AF4:$CH4</xm:f>
          </x14:formula1>
          <xm:sqref>B6:B35</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36DB1D-C1C4-46D6-9139-EEBA8C47A27D}">
  <dimension ref="A1:CH33"/>
  <sheetViews>
    <sheetView workbookViewId="0">
      <selection activeCell="A4" sqref="A4"/>
    </sheetView>
  </sheetViews>
  <sheetFormatPr defaultRowHeight="12.75"/>
  <sheetData>
    <row r="1" spans="1:86">
      <c r="D1">
        <f>IF('Bulk Table'!F5="Tj (ºC)",1,2)</f>
        <v>2</v>
      </c>
      <c r="R1">
        <v>5</v>
      </c>
      <c r="S1">
        <v>6</v>
      </c>
      <c r="T1">
        <v>7</v>
      </c>
      <c r="U1">
        <v>8</v>
      </c>
      <c r="V1">
        <v>9</v>
      </c>
      <c r="W1">
        <v>10</v>
      </c>
      <c r="X1">
        <v>11</v>
      </c>
      <c r="Y1">
        <v>12</v>
      </c>
      <c r="Z1">
        <v>13</v>
      </c>
      <c r="AA1">
        <v>14</v>
      </c>
      <c r="AB1">
        <v>15</v>
      </c>
      <c r="AC1">
        <v>16</v>
      </c>
      <c r="AD1">
        <v>17</v>
      </c>
      <c r="AE1">
        <v>18</v>
      </c>
      <c r="AF1">
        <v>1</v>
      </c>
      <c r="AG1">
        <v>2</v>
      </c>
      <c r="AH1">
        <v>3</v>
      </c>
      <c r="AI1">
        <v>4</v>
      </c>
      <c r="AJ1">
        <v>5</v>
      </c>
      <c r="AK1">
        <v>6</v>
      </c>
      <c r="AL1">
        <v>7</v>
      </c>
      <c r="AM1">
        <v>8</v>
      </c>
      <c r="AN1">
        <v>9</v>
      </c>
      <c r="AO1">
        <v>10</v>
      </c>
      <c r="AP1">
        <v>11</v>
      </c>
      <c r="AQ1">
        <v>12</v>
      </c>
      <c r="AR1">
        <v>13</v>
      </c>
      <c r="AS1">
        <v>14</v>
      </c>
      <c r="AT1">
        <v>15</v>
      </c>
      <c r="AU1">
        <v>16</v>
      </c>
      <c r="AV1">
        <v>17</v>
      </c>
      <c r="AW1">
        <v>18</v>
      </c>
      <c r="AX1">
        <v>19</v>
      </c>
      <c r="AY1">
        <v>20</v>
      </c>
      <c r="AZ1">
        <v>21</v>
      </c>
      <c r="BA1">
        <v>22</v>
      </c>
      <c r="BB1">
        <v>23</v>
      </c>
      <c r="BC1">
        <v>24</v>
      </c>
      <c r="BD1">
        <v>25</v>
      </c>
      <c r="BE1">
        <v>26</v>
      </c>
      <c r="BF1">
        <v>27</v>
      </c>
      <c r="BG1">
        <v>28</v>
      </c>
      <c r="BH1">
        <v>29</v>
      </c>
      <c r="BI1">
        <v>30</v>
      </c>
      <c r="BJ1">
        <v>31</v>
      </c>
      <c r="BK1">
        <v>32</v>
      </c>
      <c r="BL1">
        <v>33</v>
      </c>
      <c r="BM1">
        <v>34</v>
      </c>
      <c r="BN1">
        <v>35</v>
      </c>
      <c r="BO1">
        <v>36</v>
      </c>
      <c r="BP1">
        <v>37</v>
      </c>
      <c r="BQ1">
        <v>38</v>
      </c>
      <c r="BR1">
        <v>39</v>
      </c>
      <c r="BS1">
        <v>40</v>
      </c>
      <c r="BT1">
        <v>41</v>
      </c>
      <c r="BU1">
        <v>42</v>
      </c>
      <c r="BV1">
        <v>43</v>
      </c>
      <c r="BW1">
        <v>44</v>
      </c>
      <c r="BX1">
        <v>45</v>
      </c>
      <c r="BY1">
        <v>46</v>
      </c>
      <c r="BZ1">
        <v>47</v>
      </c>
      <c r="CA1">
        <v>48</v>
      </c>
      <c r="CB1">
        <v>49</v>
      </c>
      <c r="CC1">
        <v>50</v>
      </c>
      <c r="CD1">
        <v>51</v>
      </c>
      <c r="CE1">
        <v>52</v>
      </c>
      <c r="CF1">
        <v>53</v>
      </c>
      <c r="CG1">
        <v>54</v>
      </c>
      <c r="CH1">
        <v>55</v>
      </c>
    </row>
    <row r="2" spans="1:86">
      <c r="R2" s="272" t="s">
        <v>79</v>
      </c>
      <c r="S2" s="273"/>
      <c r="T2" s="272" t="s">
        <v>80</v>
      </c>
      <c r="U2" s="273"/>
      <c r="V2" s="273"/>
      <c r="W2" s="273"/>
      <c r="X2" s="272" t="s">
        <v>81</v>
      </c>
      <c r="Y2" s="273"/>
      <c r="Z2" s="273"/>
      <c r="AA2" s="273"/>
      <c r="AB2" s="272" t="s">
        <v>82</v>
      </c>
      <c r="AC2" s="274"/>
      <c r="AD2" s="273"/>
      <c r="AE2" s="273"/>
    </row>
    <row r="3" spans="1:86" ht="38.25">
      <c r="A3" t="s">
        <v>83</v>
      </c>
      <c r="B3" t="s">
        <v>63</v>
      </c>
      <c r="C3" t="s">
        <v>14</v>
      </c>
      <c r="D3" t="s">
        <v>84</v>
      </c>
      <c r="E3" t="s">
        <v>85</v>
      </c>
      <c r="F3" t="s">
        <v>66</v>
      </c>
      <c r="G3" t="s">
        <v>86</v>
      </c>
      <c r="H3" t="s">
        <v>87</v>
      </c>
      <c r="I3" s="40" t="s">
        <v>88</v>
      </c>
      <c r="J3" t="s">
        <v>89</v>
      </c>
      <c r="K3" t="s">
        <v>90</v>
      </c>
      <c r="L3" t="s">
        <v>91</v>
      </c>
      <c r="M3" t="s">
        <v>92</v>
      </c>
      <c r="N3" s="275" t="s">
        <v>3</v>
      </c>
      <c r="O3" s="275" t="s">
        <v>93</v>
      </c>
      <c r="P3" s="275" t="s">
        <v>94</v>
      </c>
      <c r="Q3" s="275" t="s">
        <v>95</v>
      </c>
      <c r="R3" s="276" t="s">
        <v>96</v>
      </c>
      <c r="S3" s="277" t="s">
        <v>97</v>
      </c>
      <c r="T3" s="276" t="s">
        <v>98</v>
      </c>
      <c r="U3" s="278" t="s">
        <v>99</v>
      </c>
      <c r="V3" s="278" t="s">
        <v>100</v>
      </c>
      <c r="W3" s="278" t="s">
        <v>101</v>
      </c>
      <c r="X3" s="279" t="s">
        <v>98</v>
      </c>
      <c r="Y3" s="278" t="s">
        <v>99</v>
      </c>
      <c r="Z3" s="278" t="s">
        <v>100</v>
      </c>
      <c r="AA3" s="278" t="s">
        <v>101</v>
      </c>
      <c r="AB3" s="280" t="s">
        <v>102</v>
      </c>
      <c r="AC3" s="281" t="s">
        <v>103</v>
      </c>
      <c r="AD3" s="281" t="s">
        <v>104</v>
      </c>
      <c r="AE3" s="281" t="s">
        <v>105</v>
      </c>
      <c r="AF3" t="s">
        <v>106</v>
      </c>
    </row>
    <row r="4" spans="1:86">
      <c r="A4" t="e">
        <f ca="1">VLOOKUP('Bulk Table'!$A6,NameIndexArray,2,FALSE)-2</f>
        <v>#N/A</v>
      </c>
      <c r="B4" t="e">
        <f>IF(I4,'Bulk Table'!$C6,MID('Bulk Table'!$B6,FIND("(",'Bulk Table'!$B6)+1,FIND(")",'Bulk Table'!$B6)-FIND("(",'Bulk Table'!$B6)-1))</f>
        <v>#VALUE!</v>
      </c>
      <c r="C4">
        <f>'Bulk Table'!$E6</f>
        <v>0</v>
      </c>
      <c r="D4">
        <f>'Bulk Table'!$F6</f>
        <v>25</v>
      </c>
      <c r="E4" t="e">
        <f t="shared" ref="E4" ca="1" si="0">CHOOSE($D$1,D4,D4+L4*AE4)</f>
        <v>#N/A</v>
      </c>
      <c r="F4">
        <f t="shared" ref="F4" si="1">CHOOSE($D$1,D4-L4*AE4,D4)</f>
        <v>25</v>
      </c>
      <c r="G4" t="b">
        <f ca="1">AND(IF(ISERROR($R4),FALSE,NOT(OR($C4&lt;$R4,$C4&gt;$S4))),NOT(H4))</f>
        <v>0</v>
      </c>
      <c r="H4" t="b">
        <f ca="1">IF(I4,FALSE,ISERROR(HLOOKUP('Bulk Table'!B6,$AF4:$CH4,1,FALSE)))</f>
        <v>1</v>
      </c>
      <c r="I4" t="b">
        <f>NOT('Bulk Table'!$C6=0)</f>
        <v>0</v>
      </c>
      <c r="J4" t="e">
        <f ca="1">T4*$C4^3+U4*$C4^2+V4*$C4+W4</f>
        <v>#N/A</v>
      </c>
      <c r="K4" t="e">
        <f ca="1">X4*$C4^3+Y4*$C4^2+Z4*$C4+AA4+'Bulk Table'!$D6</f>
        <v>#N/A</v>
      </c>
      <c r="L4" t="e">
        <f t="shared" ref="L4" ca="1" si="2">C4*(K4+(D4-AC4)*AD4)</f>
        <v>#N/A</v>
      </c>
      <c r="M4" t="e">
        <f t="shared" ref="M4" ca="1" si="3">1+(E4-AC4)*AB4</f>
        <v>#N/A</v>
      </c>
      <c r="N4" t="e">
        <f t="shared" ref="N4" ca="1" si="4">K4+(E4-AC4)*AD4</f>
        <v>#N/A</v>
      </c>
      <c r="O4" t="e">
        <f t="shared" ref="O4" ca="1" si="5">N4*C4</f>
        <v>#N/A</v>
      </c>
      <c r="P4" t="e">
        <f t="shared" ref="P4" ca="1" si="6">J4*M4*B4</f>
        <v>#N/A</v>
      </c>
      <c r="Q4" t="e">
        <f t="shared" ref="Q4" ca="1" si="7">P4/(N4*C4)</f>
        <v>#N/A</v>
      </c>
      <c r="R4" t="e" cm="1">
        <f t="array" aca="1" ref="R4" ca="1">INDEX(ModelsData,$A4*2+1,R$1)</f>
        <v>#N/A</v>
      </c>
      <c r="S4" t="e" cm="1">
        <f t="array" aca="1" ref="S4" ca="1">INDEX(ModelsData,$A4*2+1,S$1)</f>
        <v>#N/A</v>
      </c>
      <c r="T4" t="e" cm="1">
        <f t="array" aca="1" ref="T4" ca="1">INDEX(ModelsData,$A4*2+1,T$1)</f>
        <v>#N/A</v>
      </c>
      <c r="U4" t="e" cm="1">
        <f t="array" aca="1" ref="U4" ca="1">INDEX(ModelsData,$A4*2+1,U$1)</f>
        <v>#N/A</v>
      </c>
      <c r="V4" t="e" cm="1">
        <f t="array" aca="1" ref="V4" ca="1">INDEX(ModelsData,$A4*2+1,V$1)</f>
        <v>#N/A</v>
      </c>
      <c r="W4" t="e" cm="1">
        <f t="array" aca="1" ref="W4" ca="1">INDEX(ModelsData,$A4*2+1,W$1)</f>
        <v>#N/A</v>
      </c>
      <c r="X4" t="e" cm="1">
        <f t="array" aca="1" ref="X4" ca="1">INDEX(ModelsData,$A4*2+1,X$1)</f>
        <v>#N/A</v>
      </c>
      <c r="Y4" t="e" cm="1">
        <f t="array" aca="1" ref="Y4" ca="1">INDEX(ModelsData,$A4*2+1,Y$1)</f>
        <v>#N/A</v>
      </c>
      <c r="Z4" t="e" cm="1">
        <f t="array" aca="1" ref="Z4" ca="1">INDEX(ModelsData,$A4*2+1,Z$1)</f>
        <v>#N/A</v>
      </c>
      <c r="AA4" t="e" cm="1">
        <f t="array" aca="1" ref="AA4" ca="1">INDEX(ModelsData,$A4*2+1,AA$1)</f>
        <v>#N/A</v>
      </c>
      <c r="AB4" t="e" cm="1">
        <f t="array" aca="1" ref="AB4" ca="1">INDEX(ModelsData,$A4*2+1,AB$1)</f>
        <v>#N/A</v>
      </c>
      <c r="AC4" t="e" cm="1">
        <f t="array" aca="1" ref="AC4" ca="1">INDEX(ModelsData,$A4*2+1,AC$1)</f>
        <v>#N/A</v>
      </c>
      <c r="AD4" t="e" cm="1">
        <f t="array" aca="1" ref="AD4" ca="1">INDEX(ModelsData,$A4*2+1,AD$1)</f>
        <v>#N/A</v>
      </c>
      <c r="AE4" t="e" cm="1">
        <f t="array" aca="1" ref="AE4" ca="1">INDEX(ModelsData,$A4*2+1,AE$1)</f>
        <v>#N/A</v>
      </c>
      <c r="AF4" t="e" cm="1">
        <f t="array" aca="1" ref="AF4" ca="1">IF(INDEX(FluxBins,$A4*2+1,AF$1)="","",INDEX(FluxBins,$A4*2+1,AF$1)&amp;" ("&amp;INDEX(FluxBins,$A4*2+2,AF$1)&amp;")")</f>
        <v>#N/A</v>
      </c>
      <c r="AG4" t="e" cm="1">
        <f t="array" aca="1" ref="AG4" ca="1">IF(INDEX(FluxBins,$A4*2+1,AG$1)="","",INDEX(FluxBins,$A4*2+1,AG$1)&amp;" ("&amp;INDEX(FluxBins,$A4*2+2,AG$1)&amp;")")</f>
        <v>#N/A</v>
      </c>
      <c r="AH4" t="e" cm="1">
        <f t="array" aca="1" ref="AH4" ca="1">IF(INDEX(FluxBins,$A4*2+1,AH$1)="","",INDEX(FluxBins,$A4*2+1,AH$1)&amp;" ("&amp;INDEX(FluxBins,$A4*2+2,AH$1)&amp;")")</f>
        <v>#N/A</v>
      </c>
      <c r="AI4" t="e" cm="1">
        <f t="array" aca="1" ref="AI4" ca="1">IF(INDEX(FluxBins,$A4*2+1,AI$1)="","",INDEX(FluxBins,$A4*2+1,AI$1)&amp;" ("&amp;INDEX(FluxBins,$A4*2+2,AI$1)&amp;")")</f>
        <v>#N/A</v>
      </c>
      <c r="AJ4" t="e" cm="1">
        <f t="array" aca="1" ref="AJ4" ca="1">IF(INDEX(FluxBins,$A4*2+1,AJ$1)="","",INDEX(FluxBins,$A4*2+1,AJ$1)&amp;" ("&amp;INDEX(FluxBins,$A4*2+2,AJ$1)&amp;")")</f>
        <v>#N/A</v>
      </c>
      <c r="AK4" t="e" cm="1">
        <f t="array" aca="1" ref="AK4" ca="1">IF(INDEX(FluxBins,$A4*2+1,AK$1)="","",INDEX(FluxBins,$A4*2+1,AK$1)&amp;" ("&amp;INDEX(FluxBins,$A4*2+2,AK$1)&amp;")")</f>
        <v>#N/A</v>
      </c>
      <c r="AL4" t="e" cm="1">
        <f t="array" aca="1" ref="AL4" ca="1">IF(INDEX(FluxBins,$A4*2+1,AL$1)="","",INDEX(FluxBins,$A4*2+1,AL$1)&amp;" ("&amp;INDEX(FluxBins,$A4*2+2,AL$1)&amp;")")</f>
        <v>#N/A</v>
      </c>
      <c r="AM4" t="e" cm="1">
        <f t="array" aca="1" ref="AM4" ca="1">IF(INDEX(FluxBins,$A4*2+1,AM$1)="","",INDEX(FluxBins,$A4*2+1,AM$1)&amp;" ("&amp;INDEX(FluxBins,$A4*2+2,AM$1)&amp;")")</f>
        <v>#N/A</v>
      </c>
      <c r="AN4" t="e" cm="1">
        <f t="array" aca="1" ref="AN4" ca="1">IF(INDEX(FluxBins,$A4*2+1,AN$1)="","",INDEX(FluxBins,$A4*2+1,AN$1)&amp;" ("&amp;INDEX(FluxBins,$A4*2+2,AN$1)&amp;")")</f>
        <v>#N/A</v>
      </c>
      <c r="AO4" t="e" cm="1">
        <f t="array" aca="1" ref="AO4" ca="1">IF(INDEX(FluxBins,$A4*2+1,AO$1)="","",INDEX(FluxBins,$A4*2+1,AO$1)&amp;" ("&amp;INDEX(FluxBins,$A4*2+2,AO$1)&amp;")")</f>
        <v>#N/A</v>
      </c>
      <c r="AP4" t="e" cm="1">
        <f t="array" aca="1" ref="AP4" ca="1">IF(INDEX(FluxBins,$A4*2+1,AP$1)="","",INDEX(FluxBins,$A4*2+1,AP$1)&amp;" ("&amp;INDEX(FluxBins,$A4*2+2,AP$1)&amp;")")</f>
        <v>#N/A</v>
      </c>
      <c r="AQ4" t="e" cm="1">
        <f t="array" aca="1" ref="AQ4" ca="1">IF(INDEX(FluxBins,$A4*2+1,AQ$1)="","",INDEX(FluxBins,$A4*2+1,AQ$1)&amp;" ("&amp;INDEX(FluxBins,$A4*2+2,AQ$1)&amp;")")</f>
        <v>#N/A</v>
      </c>
      <c r="AR4" t="e" cm="1">
        <f t="array" aca="1" ref="AR4" ca="1">IF(INDEX(FluxBins,$A4*2+1,AR$1)="","",INDEX(FluxBins,$A4*2+1,AR$1)&amp;" ("&amp;INDEX(FluxBins,$A4*2+2,AR$1)&amp;")")</f>
        <v>#N/A</v>
      </c>
      <c r="AS4" t="e" cm="1">
        <f t="array" aca="1" ref="AS4" ca="1">IF(INDEX(FluxBins,$A4*2+1,AS$1)="","",INDEX(FluxBins,$A4*2+1,AS$1)&amp;" ("&amp;INDEX(FluxBins,$A4*2+2,AS$1)&amp;")")</f>
        <v>#N/A</v>
      </c>
      <c r="AT4" t="e" cm="1">
        <f t="array" aca="1" ref="AT4" ca="1">IF(INDEX(FluxBins,$A4*2+1,AT$1)="","",INDEX(FluxBins,$A4*2+1,AT$1)&amp;" ("&amp;INDEX(FluxBins,$A4*2+2,AT$1)&amp;")")</f>
        <v>#N/A</v>
      </c>
      <c r="AU4" t="e" cm="1">
        <f t="array" aca="1" ref="AU4" ca="1">IF(INDEX(FluxBins,$A4*2+1,AU$1)="","",INDEX(FluxBins,$A4*2+1,AU$1)&amp;" ("&amp;INDEX(FluxBins,$A4*2+2,AU$1)&amp;")")</f>
        <v>#N/A</v>
      </c>
      <c r="AV4" t="e" cm="1">
        <f t="array" aca="1" ref="AV4" ca="1">IF(INDEX(FluxBins,$A4*2+1,AV$1)="","",INDEX(FluxBins,$A4*2+1,AV$1)&amp;" ("&amp;INDEX(FluxBins,$A4*2+2,AV$1)&amp;")")</f>
        <v>#N/A</v>
      </c>
      <c r="AW4" t="e" cm="1">
        <f t="array" aca="1" ref="AW4" ca="1">IF(INDEX(FluxBins,$A4*2+1,AW$1)="","",INDEX(FluxBins,$A4*2+1,AW$1)&amp;" ("&amp;INDEX(FluxBins,$A4*2+2,AW$1)&amp;")")</f>
        <v>#N/A</v>
      </c>
      <c r="AX4" t="e" cm="1">
        <f t="array" aca="1" ref="AX4" ca="1">IF(INDEX(FluxBins,$A4*2+1,AX$1)="","",INDEX(FluxBins,$A4*2+1,AX$1)&amp;" ("&amp;INDEX(FluxBins,$A4*2+2,AX$1)&amp;")")</f>
        <v>#N/A</v>
      </c>
      <c r="AY4" t="e" cm="1">
        <f t="array" aca="1" ref="AY4" ca="1">IF(INDEX(FluxBins,$A4*2+1,AY$1)="","",INDEX(FluxBins,$A4*2+1,AY$1)&amp;" ("&amp;INDEX(FluxBins,$A4*2+2,AY$1)&amp;")")</f>
        <v>#N/A</v>
      </c>
      <c r="AZ4" t="e" cm="1">
        <f t="array" aca="1" ref="AZ4" ca="1">IF(INDEX(FluxBins,$A4*2+1,AZ$1)="","",INDEX(FluxBins,$A4*2+1,AZ$1)&amp;" ("&amp;INDEX(FluxBins,$A4*2+2,AZ$1)&amp;")")</f>
        <v>#N/A</v>
      </c>
      <c r="BA4" t="e" cm="1">
        <f t="array" aca="1" ref="BA4" ca="1">IF(INDEX(FluxBins,$A4*2+1,BA$1)="","",INDEX(FluxBins,$A4*2+1,BA$1)&amp;" ("&amp;INDEX(FluxBins,$A4*2+2,BA$1)&amp;")")</f>
        <v>#N/A</v>
      </c>
      <c r="BB4" t="e" cm="1">
        <f t="array" aca="1" ref="BB4" ca="1">IF(INDEX(FluxBins,$A4*2+1,BB$1)="","",INDEX(FluxBins,$A4*2+1,BB$1)&amp;" ("&amp;INDEX(FluxBins,$A4*2+2,BB$1)&amp;")")</f>
        <v>#N/A</v>
      </c>
      <c r="BC4" t="e" cm="1">
        <f t="array" aca="1" ref="BC4" ca="1">IF(INDEX(FluxBins,$A4*2+1,BC$1)="","",INDEX(FluxBins,$A4*2+1,BC$1)&amp;" ("&amp;INDEX(FluxBins,$A4*2+2,BC$1)&amp;")")</f>
        <v>#N/A</v>
      </c>
      <c r="BD4" t="e" cm="1">
        <f t="array" aca="1" ref="BD4" ca="1">IF(INDEX(FluxBins,$A4*2+1,BD$1)="","",INDEX(FluxBins,$A4*2+1,BD$1)&amp;" ("&amp;INDEX(FluxBins,$A4*2+2,BD$1)&amp;")")</f>
        <v>#N/A</v>
      </c>
      <c r="BE4" t="e" cm="1">
        <f t="array" aca="1" ref="BE4" ca="1">IF(INDEX(FluxBins,$A4*2+1,BE$1)="","",INDEX(FluxBins,$A4*2+1,BE$1)&amp;" ("&amp;INDEX(FluxBins,$A4*2+2,BE$1)&amp;")")</f>
        <v>#N/A</v>
      </c>
      <c r="BF4" t="e" cm="1">
        <f t="array" aca="1" ref="BF4" ca="1">IF(INDEX(FluxBins,$A4*2+1,BF$1)="","",INDEX(FluxBins,$A4*2+1,BF$1)&amp;" ("&amp;INDEX(FluxBins,$A4*2+2,BF$1)&amp;")")</f>
        <v>#N/A</v>
      </c>
      <c r="BG4" t="e" cm="1">
        <f t="array" aca="1" ref="BG4" ca="1">IF(INDEX(FluxBins,$A4*2+1,BG$1)="","",INDEX(FluxBins,$A4*2+1,BG$1)&amp;" ("&amp;INDEX(FluxBins,$A4*2+2,BG$1)&amp;")")</f>
        <v>#N/A</v>
      </c>
      <c r="BH4" t="e" cm="1">
        <f t="array" aca="1" ref="BH4" ca="1">IF(INDEX(FluxBins,$A4*2+1,BH$1)="","",INDEX(FluxBins,$A4*2+1,BH$1)&amp;" ("&amp;INDEX(FluxBins,$A4*2+2,BH$1)&amp;")")</f>
        <v>#N/A</v>
      </c>
      <c r="BI4" t="e" cm="1">
        <f t="array" aca="1" ref="BI4" ca="1">IF(INDEX(FluxBins,$A4*2+1,BI$1)="","",INDEX(FluxBins,$A4*2+1,BI$1)&amp;" ("&amp;INDEX(FluxBins,$A4*2+2,BI$1)&amp;")")</f>
        <v>#N/A</v>
      </c>
      <c r="BJ4" t="e" cm="1">
        <f t="array" aca="1" ref="BJ4" ca="1">IF(INDEX(FluxBins,$A4*2+1,BJ$1)="","",INDEX(FluxBins,$A4*2+1,BJ$1)&amp;" ("&amp;INDEX(FluxBins,$A4*2+2,BJ$1)&amp;")")</f>
        <v>#N/A</v>
      </c>
      <c r="BK4" t="e" cm="1">
        <f t="array" aca="1" ref="BK4" ca="1">IF(INDEX(FluxBins,$A4*2+1,BK$1)="","",INDEX(FluxBins,$A4*2+1,BK$1)&amp;" ("&amp;INDEX(FluxBins,$A4*2+2,BK$1)&amp;")")</f>
        <v>#N/A</v>
      </c>
      <c r="BL4" t="e" cm="1">
        <f t="array" aca="1" ref="BL4" ca="1">IF(INDEX(FluxBins,$A4*2+1,BL$1)="","",INDEX(FluxBins,$A4*2+1,BL$1)&amp;" ("&amp;INDEX(FluxBins,$A4*2+2,BL$1)&amp;")")</f>
        <v>#N/A</v>
      </c>
      <c r="BM4" t="e" cm="1">
        <f t="array" aca="1" ref="BM4" ca="1">IF(INDEX(FluxBins,$A4*2+1,BM$1)="","",INDEX(FluxBins,$A4*2+1,BM$1)&amp;" ("&amp;INDEX(FluxBins,$A4*2+2,BM$1)&amp;")")</f>
        <v>#N/A</v>
      </c>
      <c r="BN4" t="e" cm="1">
        <f t="array" aca="1" ref="BN4" ca="1">IF(INDEX(FluxBins,$A4*2+1,BN$1)="","",INDEX(FluxBins,$A4*2+1,BN$1)&amp;" ("&amp;INDEX(FluxBins,$A4*2+2,BN$1)&amp;")")</f>
        <v>#N/A</v>
      </c>
      <c r="BO4" t="e" cm="1">
        <f t="array" aca="1" ref="BO4" ca="1">IF(INDEX(FluxBins,$A4*2+1,BO$1)="","",INDEX(FluxBins,$A4*2+1,BO$1)&amp;" ("&amp;INDEX(FluxBins,$A4*2+2,BO$1)&amp;")")</f>
        <v>#N/A</v>
      </c>
      <c r="BP4" t="e" cm="1">
        <f t="array" aca="1" ref="BP4" ca="1">IF(INDEX(FluxBins,$A4*2+1,BP$1)="","",INDEX(FluxBins,$A4*2+1,BP$1)&amp;" ("&amp;INDEX(FluxBins,$A4*2+2,BP$1)&amp;")")</f>
        <v>#N/A</v>
      </c>
      <c r="BQ4" t="e" cm="1">
        <f t="array" aca="1" ref="BQ4" ca="1">IF(INDEX(FluxBins,$A4*2+1,BQ$1)="","",INDEX(FluxBins,$A4*2+1,BQ$1)&amp;" ("&amp;INDEX(FluxBins,$A4*2+2,BQ$1)&amp;")")</f>
        <v>#N/A</v>
      </c>
      <c r="BR4" t="e" cm="1">
        <f t="array" aca="1" ref="BR4" ca="1">IF(INDEX(FluxBins,$A4*2+1,BR$1)="","",INDEX(FluxBins,$A4*2+1,BR$1)&amp;" ("&amp;INDEX(FluxBins,$A4*2+2,BR$1)&amp;")")</f>
        <v>#N/A</v>
      </c>
      <c r="BS4" t="e" cm="1">
        <f t="array" aca="1" ref="BS4" ca="1">IF(INDEX(FluxBins,$A4*2+1,BS$1)="","",INDEX(FluxBins,$A4*2+1,BS$1)&amp;" ("&amp;INDEX(FluxBins,$A4*2+2,BS$1)&amp;")")</f>
        <v>#N/A</v>
      </c>
      <c r="BT4" t="e" cm="1">
        <f t="array" aca="1" ref="BT4" ca="1">IF(INDEX(FluxBins,$A4*2+1,BT$1)="","",INDEX(FluxBins,$A4*2+1,BT$1)&amp;" ("&amp;INDEX(FluxBins,$A4*2+2,BT$1)&amp;")")</f>
        <v>#N/A</v>
      </c>
      <c r="BU4" t="e" cm="1">
        <f t="array" aca="1" ref="BU4" ca="1">IF(INDEX(FluxBins,$A4*2+1,BU$1)="","",INDEX(FluxBins,$A4*2+1,BU$1)&amp;" ("&amp;INDEX(FluxBins,$A4*2+2,BU$1)&amp;")")</f>
        <v>#N/A</v>
      </c>
      <c r="BV4" t="e" cm="1">
        <f t="array" aca="1" ref="BV4" ca="1">IF(INDEX(FluxBins,$A4*2+1,BV$1)="","",INDEX(FluxBins,$A4*2+1,BV$1)&amp;" ("&amp;INDEX(FluxBins,$A4*2+2,BV$1)&amp;")")</f>
        <v>#N/A</v>
      </c>
      <c r="BW4" t="e" cm="1">
        <f t="array" aca="1" ref="BW4" ca="1">IF(INDEX(FluxBins,$A4*2+1,BW$1)="","",INDEX(FluxBins,$A4*2+1,BW$1)&amp;" ("&amp;INDEX(FluxBins,$A4*2+2,BW$1)&amp;")")</f>
        <v>#N/A</v>
      </c>
      <c r="BX4" t="e" cm="1">
        <f t="array" aca="1" ref="BX4" ca="1">IF(INDEX(FluxBins,$A4*2+1,BX$1)="","",INDEX(FluxBins,$A4*2+1,BX$1)&amp;" ("&amp;INDEX(FluxBins,$A4*2+2,BX$1)&amp;")")</f>
        <v>#N/A</v>
      </c>
      <c r="BY4" t="e" cm="1">
        <f t="array" aca="1" ref="BY4" ca="1">IF(INDEX(FluxBins,$A4*2+1,BY$1)="","",INDEX(FluxBins,$A4*2+1,BY$1)&amp;" ("&amp;INDEX(FluxBins,$A4*2+2,BY$1)&amp;")")</f>
        <v>#N/A</v>
      </c>
      <c r="BZ4" t="e" cm="1">
        <f t="array" aca="1" ref="BZ4" ca="1">IF(INDEX(FluxBins,$A4*2+1,BZ$1)="","",INDEX(FluxBins,$A4*2+1,BZ$1)&amp;" ("&amp;INDEX(FluxBins,$A4*2+2,BZ$1)&amp;")")</f>
        <v>#N/A</v>
      </c>
      <c r="CA4" t="e" cm="1">
        <f t="array" aca="1" ref="CA4" ca="1">IF(INDEX(FluxBins,$A4*2+1,CA$1)="","",INDEX(FluxBins,$A4*2+1,CA$1)&amp;" ("&amp;INDEX(FluxBins,$A4*2+2,CA$1)&amp;")")</f>
        <v>#N/A</v>
      </c>
      <c r="CB4" t="e" cm="1">
        <f t="array" aca="1" ref="CB4" ca="1">IF(INDEX(FluxBins,$A4*2+1,CB$1)="","",INDEX(FluxBins,$A4*2+1,CB$1)&amp;" ("&amp;INDEX(FluxBins,$A4*2+2,CB$1)&amp;")")</f>
        <v>#N/A</v>
      </c>
      <c r="CC4" t="e" cm="1">
        <f t="array" aca="1" ref="CC4" ca="1">IF(INDEX(FluxBins,$A4*2+1,CC$1)="","",INDEX(FluxBins,$A4*2+1,CC$1)&amp;" ("&amp;INDEX(FluxBins,$A4*2+2,CC$1)&amp;")")</f>
        <v>#N/A</v>
      </c>
      <c r="CD4" t="e" cm="1">
        <f t="array" aca="1" ref="CD4" ca="1">IF(INDEX(FluxBins,$A4*2+1,CD$1)="","",INDEX(FluxBins,$A4*2+1,CD$1)&amp;" ("&amp;INDEX(FluxBins,$A4*2+2,CD$1)&amp;")")</f>
        <v>#N/A</v>
      </c>
      <c r="CE4" t="e" cm="1">
        <f t="array" aca="1" ref="CE4" ca="1">IF(INDEX(FluxBins,$A4*2+1,CE$1)="","",INDEX(FluxBins,$A4*2+1,CE$1)&amp;" ("&amp;INDEX(FluxBins,$A4*2+2,CE$1)&amp;")")</f>
        <v>#N/A</v>
      </c>
      <c r="CF4" t="e" cm="1">
        <f t="array" aca="1" ref="CF4" ca="1">IF(INDEX(FluxBins,$A4*2+1,CF$1)="","",INDEX(FluxBins,$A4*2+1,CF$1)&amp;" ("&amp;INDEX(FluxBins,$A4*2+2,CF$1)&amp;")")</f>
        <v>#N/A</v>
      </c>
      <c r="CG4" t="e" cm="1">
        <f t="array" aca="1" ref="CG4" ca="1">IF(INDEX(FluxBins,$A4*2+1,CG$1)="","",INDEX(FluxBins,$A4*2+1,CG$1)&amp;" ("&amp;INDEX(FluxBins,$A4*2+2,CG$1)&amp;")")</f>
        <v>#N/A</v>
      </c>
      <c r="CH4" t="e" cm="1">
        <f t="array" aca="1" ref="CH4" ca="1">IF(INDEX(FluxBins,$A4*2+1,CH$1)="","",INDEX(FluxBins,$A4*2+1,CH$1)&amp;" ("&amp;INDEX(FluxBins,$A4*2+2,CH$1)&amp;")")</f>
        <v>#N/A</v>
      </c>
    </row>
    <row r="5" spans="1:86">
      <c r="A5" t="e">
        <f ca="1">VLOOKUP('Bulk Table'!$A7,NameIndexArray,2,FALSE)-2</f>
        <v>#N/A</v>
      </c>
      <c r="B5" t="e">
        <f>IF(I5,'Bulk Table'!$C7,MID('Bulk Table'!$B7,FIND("(",'Bulk Table'!$B7)+1,FIND(")",'Bulk Table'!$B7)-FIND("(",'Bulk Table'!$B7)-1))</f>
        <v>#VALUE!</v>
      </c>
      <c r="C5">
        <f>'Bulk Table'!$E7</f>
        <v>0</v>
      </c>
      <c r="D5">
        <f>'Bulk Table'!$F7</f>
        <v>25</v>
      </c>
      <c r="E5" t="e">
        <f t="shared" ref="E5:E33" ca="1" si="8">CHOOSE($D$1,D5,D5+L5*AE5)</f>
        <v>#N/A</v>
      </c>
      <c r="F5">
        <f t="shared" ref="F5:F33" si="9">CHOOSE($D$1,D5-L5*AE5,D5)</f>
        <v>25</v>
      </c>
      <c r="G5" t="b">
        <f t="shared" ref="G5:G33" ca="1" si="10">AND(IF(ISERROR($R5),FALSE,NOT(OR($C5&lt;$R5,$C5&gt;$S5))),NOT(H5))</f>
        <v>0</v>
      </c>
      <c r="H5" t="b">
        <f ca="1">IF(I5,FALSE,ISERROR(HLOOKUP('Bulk Table'!B7,$AF5:$CH5,1,FALSE)))</f>
        <v>1</v>
      </c>
      <c r="I5" t="b">
        <f>NOT('Bulk Table'!$C7=0)</f>
        <v>0</v>
      </c>
      <c r="J5" t="e">
        <f t="shared" ref="J5:J33" ca="1" si="11">T5*$C5^3+U5*$C5^2+V5*$C5+W5</f>
        <v>#N/A</v>
      </c>
      <c r="K5" t="e">
        <f ca="1">X5*$C5^3+Y5*$C5^2+Z5*$C5+AA5+'Bulk Table'!$D7</f>
        <v>#N/A</v>
      </c>
      <c r="L5" t="e">
        <f t="shared" ref="L5:L33" ca="1" si="12">C5*(K5+(D5-AC5)*AD5)</f>
        <v>#N/A</v>
      </c>
      <c r="M5" t="e">
        <f t="shared" ref="M5:M33" ca="1" si="13">1+(E5-AC5)*AB5</f>
        <v>#N/A</v>
      </c>
      <c r="N5" t="e">
        <f t="shared" ref="N5:N33" ca="1" si="14">K5+(E5-AC5)*AD5</f>
        <v>#N/A</v>
      </c>
      <c r="O5" t="e">
        <f t="shared" ref="O5:O33" ca="1" si="15">N5*C5</f>
        <v>#N/A</v>
      </c>
      <c r="P5" t="e">
        <f t="shared" ref="P5:P33" ca="1" si="16">J5*M5*B5</f>
        <v>#N/A</v>
      </c>
      <c r="Q5" t="e">
        <f t="shared" ref="Q5:Q33" ca="1" si="17">P5/(N5*C5)</f>
        <v>#N/A</v>
      </c>
      <c r="R5" t="e" cm="1">
        <f t="array" aca="1" ref="R5" ca="1">INDEX(ModelsData,$A5*2+1,R$1)</f>
        <v>#N/A</v>
      </c>
      <c r="S5" t="e" cm="1">
        <f t="array" aca="1" ref="S5" ca="1">INDEX(ModelsData,$A5*2+1,S$1)</f>
        <v>#N/A</v>
      </c>
      <c r="T5" t="e" cm="1">
        <f t="array" aca="1" ref="T5" ca="1">INDEX(ModelsData,$A5*2+1,T$1)</f>
        <v>#N/A</v>
      </c>
      <c r="U5" t="e" cm="1">
        <f t="array" aca="1" ref="U5" ca="1">INDEX(ModelsData,$A5*2+1,U$1)</f>
        <v>#N/A</v>
      </c>
      <c r="V5" t="e" cm="1">
        <f t="array" aca="1" ref="V5" ca="1">INDEX(ModelsData,$A5*2+1,V$1)</f>
        <v>#N/A</v>
      </c>
      <c r="W5" t="e" cm="1">
        <f t="array" aca="1" ref="W5" ca="1">INDEX(ModelsData,$A5*2+1,W$1)</f>
        <v>#N/A</v>
      </c>
      <c r="X5" t="e" cm="1">
        <f t="array" aca="1" ref="X5" ca="1">INDEX(ModelsData,$A5*2+1,X$1)</f>
        <v>#N/A</v>
      </c>
      <c r="Y5" t="e" cm="1">
        <f t="array" aca="1" ref="Y5" ca="1">INDEX(ModelsData,$A5*2+1,Y$1)</f>
        <v>#N/A</v>
      </c>
      <c r="Z5" t="e" cm="1">
        <f t="array" aca="1" ref="Z5" ca="1">INDEX(ModelsData,$A5*2+1,Z$1)</f>
        <v>#N/A</v>
      </c>
      <c r="AA5" t="e" cm="1">
        <f t="array" aca="1" ref="AA5" ca="1">INDEX(ModelsData,$A5*2+1,AA$1)</f>
        <v>#N/A</v>
      </c>
      <c r="AB5" t="e" cm="1">
        <f t="array" aca="1" ref="AB5" ca="1">INDEX(ModelsData,$A5*2+1,AB$1)</f>
        <v>#N/A</v>
      </c>
      <c r="AC5" t="e" cm="1">
        <f t="array" aca="1" ref="AC5" ca="1">INDEX(ModelsData,$A5*2+1,AC$1)</f>
        <v>#N/A</v>
      </c>
      <c r="AD5" t="e" cm="1">
        <f t="array" aca="1" ref="AD5" ca="1">INDEX(ModelsData,$A5*2+1,AD$1)</f>
        <v>#N/A</v>
      </c>
      <c r="AE5" t="e" cm="1">
        <f t="array" aca="1" ref="AE5" ca="1">INDEX(ModelsData,$A5*2+1,AE$1)</f>
        <v>#N/A</v>
      </c>
      <c r="AF5" t="e" cm="1">
        <f t="array" aca="1" ref="AF5" ca="1">IF(INDEX(FluxBins,$A5*2+1,AF$1)="","",INDEX(FluxBins,$A5*2+1,AF$1)&amp;" ("&amp;INDEX(FluxBins,$A5*2+2,AF$1)&amp;")")</f>
        <v>#N/A</v>
      </c>
      <c r="AG5" t="e" cm="1">
        <f t="array" aca="1" ref="AG5" ca="1">IF(INDEX(FluxBins,$A5*2+1,AG$1)="","",INDEX(FluxBins,$A5*2+1,AG$1)&amp;" ("&amp;INDEX(FluxBins,$A5*2+2,AG$1)&amp;")")</f>
        <v>#N/A</v>
      </c>
      <c r="AH5" t="e" cm="1">
        <f t="array" aca="1" ref="AH5" ca="1">IF(INDEX(FluxBins,$A5*2+1,AH$1)="","",INDEX(FluxBins,$A5*2+1,AH$1)&amp;" ("&amp;INDEX(FluxBins,$A5*2+2,AH$1)&amp;")")</f>
        <v>#N/A</v>
      </c>
      <c r="AI5" t="e" cm="1">
        <f t="array" aca="1" ref="AI5" ca="1">IF(INDEX(FluxBins,$A5*2+1,AI$1)="","",INDEX(FluxBins,$A5*2+1,AI$1)&amp;" ("&amp;INDEX(FluxBins,$A5*2+2,AI$1)&amp;")")</f>
        <v>#N/A</v>
      </c>
      <c r="AJ5" t="e" cm="1">
        <f t="array" aca="1" ref="AJ5" ca="1">IF(INDEX(FluxBins,$A5*2+1,AJ$1)="","",INDEX(FluxBins,$A5*2+1,AJ$1)&amp;" ("&amp;INDEX(FluxBins,$A5*2+2,AJ$1)&amp;")")</f>
        <v>#N/A</v>
      </c>
      <c r="AK5" t="e" cm="1">
        <f t="array" aca="1" ref="AK5" ca="1">IF(INDEX(FluxBins,$A5*2+1,AK$1)="","",INDEX(FluxBins,$A5*2+1,AK$1)&amp;" ("&amp;INDEX(FluxBins,$A5*2+2,AK$1)&amp;")")</f>
        <v>#N/A</v>
      </c>
      <c r="AL5" t="e" cm="1">
        <f t="array" aca="1" ref="AL5" ca="1">IF(INDEX(FluxBins,$A5*2+1,AL$1)="","",INDEX(FluxBins,$A5*2+1,AL$1)&amp;" ("&amp;INDEX(FluxBins,$A5*2+2,AL$1)&amp;")")</f>
        <v>#N/A</v>
      </c>
      <c r="AM5" t="e" cm="1">
        <f t="array" aca="1" ref="AM5" ca="1">IF(INDEX(FluxBins,$A5*2+1,AM$1)="","",INDEX(FluxBins,$A5*2+1,AM$1)&amp;" ("&amp;INDEX(FluxBins,$A5*2+2,AM$1)&amp;")")</f>
        <v>#N/A</v>
      </c>
      <c r="AN5" t="e" cm="1">
        <f t="array" aca="1" ref="AN5" ca="1">IF(INDEX(FluxBins,$A5*2+1,AN$1)="","",INDEX(FluxBins,$A5*2+1,AN$1)&amp;" ("&amp;INDEX(FluxBins,$A5*2+2,AN$1)&amp;")")</f>
        <v>#N/A</v>
      </c>
      <c r="AO5" t="e" cm="1">
        <f t="array" aca="1" ref="AO5" ca="1">IF(INDEX(FluxBins,$A5*2+1,AO$1)="","",INDEX(FluxBins,$A5*2+1,AO$1)&amp;" ("&amp;INDEX(FluxBins,$A5*2+2,AO$1)&amp;")")</f>
        <v>#N/A</v>
      </c>
      <c r="AP5" t="e" cm="1">
        <f t="array" aca="1" ref="AP5" ca="1">IF(INDEX(FluxBins,$A5*2+1,AP$1)="","",INDEX(FluxBins,$A5*2+1,AP$1)&amp;" ("&amp;INDEX(FluxBins,$A5*2+2,AP$1)&amp;")")</f>
        <v>#N/A</v>
      </c>
      <c r="AQ5" t="e" cm="1">
        <f t="array" aca="1" ref="AQ5" ca="1">IF(INDEX(FluxBins,$A5*2+1,AQ$1)="","",INDEX(FluxBins,$A5*2+1,AQ$1)&amp;" ("&amp;INDEX(FluxBins,$A5*2+2,AQ$1)&amp;")")</f>
        <v>#N/A</v>
      </c>
      <c r="AR5" t="e" cm="1">
        <f t="array" aca="1" ref="AR5" ca="1">IF(INDEX(FluxBins,$A5*2+1,AR$1)="","",INDEX(FluxBins,$A5*2+1,AR$1)&amp;" ("&amp;INDEX(FluxBins,$A5*2+2,AR$1)&amp;")")</f>
        <v>#N/A</v>
      </c>
      <c r="AS5" t="e" cm="1">
        <f t="array" aca="1" ref="AS5" ca="1">IF(INDEX(FluxBins,$A5*2+1,AS$1)="","",INDEX(FluxBins,$A5*2+1,AS$1)&amp;" ("&amp;INDEX(FluxBins,$A5*2+2,AS$1)&amp;")")</f>
        <v>#N/A</v>
      </c>
      <c r="AT5" t="e" cm="1">
        <f t="array" aca="1" ref="AT5" ca="1">IF(INDEX(FluxBins,$A5*2+1,AT$1)="","",INDEX(FluxBins,$A5*2+1,AT$1)&amp;" ("&amp;INDEX(FluxBins,$A5*2+2,AT$1)&amp;")")</f>
        <v>#N/A</v>
      </c>
      <c r="AU5" t="e" cm="1">
        <f t="array" aca="1" ref="AU5" ca="1">IF(INDEX(FluxBins,$A5*2+1,AU$1)="","",INDEX(FluxBins,$A5*2+1,AU$1)&amp;" ("&amp;INDEX(FluxBins,$A5*2+2,AU$1)&amp;")")</f>
        <v>#N/A</v>
      </c>
      <c r="AV5" t="e" cm="1">
        <f t="array" aca="1" ref="AV5" ca="1">IF(INDEX(FluxBins,$A5*2+1,AV$1)="","",INDEX(FluxBins,$A5*2+1,AV$1)&amp;" ("&amp;INDEX(FluxBins,$A5*2+2,AV$1)&amp;")")</f>
        <v>#N/A</v>
      </c>
      <c r="AW5" t="e" cm="1">
        <f t="array" aca="1" ref="AW5" ca="1">IF(INDEX(FluxBins,$A5*2+1,AW$1)="","",INDEX(FluxBins,$A5*2+1,AW$1)&amp;" ("&amp;INDEX(FluxBins,$A5*2+2,AW$1)&amp;")")</f>
        <v>#N/A</v>
      </c>
      <c r="AX5" t="e" cm="1">
        <f t="array" aca="1" ref="AX5" ca="1">IF(INDEX(FluxBins,$A5*2+1,AX$1)="","",INDEX(FluxBins,$A5*2+1,AX$1)&amp;" ("&amp;INDEX(FluxBins,$A5*2+2,AX$1)&amp;")")</f>
        <v>#N/A</v>
      </c>
      <c r="AY5" t="e" cm="1">
        <f t="array" aca="1" ref="AY5" ca="1">IF(INDEX(FluxBins,$A5*2+1,AY$1)="","",INDEX(FluxBins,$A5*2+1,AY$1)&amp;" ("&amp;INDEX(FluxBins,$A5*2+2,AY$1)&amp;")")</f>
        <v>#N/A</v>
      </c>
      <c r="AZ5" t="e" cm="1">
        <f t="array" aca="1" ref="AZ5" ca="1">IF(INDEX(FluxBins,$A5*2+1,AZ$1)="","",INDEX(FluxBins,$A5*2+1,AZ$1)&amp;" ("&amp;INDEX(FluxBins,$A5*2+2,AZ$1)&amp;")")</f>
        <v>#N/A</v>
      </c>
      <c r="BA5" t="e" cm="1">
        <f t="array" aca="1" ref="BA5" ca="1">IF(INDEX(FluxBins,$A5*2+1,BA$1)="","",INDEX(FluxBins,$A5*2+1,BA$1)&amp;" ("&amp;INDEX(FluxBins,$A5*2+2,BA$1)&amp;")")</f>
        <v>#N/A</v>
      </c>
      <c r="BB5" t="e" cm="1">
        <f t="array" aca="1" ref="BB5" ca="1">IF(INDEX(FluxBins,$A5*2+1,BB$1)="","",INDEX(FluxBins,$A5*2+1,BB$1)&amp;" ("&amp;INDEX(FluxBins,$A5*2+2,BB$1)&amp;")")</f>
        <v>#N/A</v>
      </c>
      <c r="BC5" t="e" cm="1">
        <f t="array" aca="1" ref="BC5" ca="1">IF(INDEX(FluxBins,$A5*2+1,BC$1)="","",INDEX(FluxBins,$A5*2+1,BC$1)&amp;" ("&amp;INDEX(FluxBins,$A5*2+2,BC$1)&amp;")")</f>
        <v>#N/A</v>
      </c>
      <c r="BD5" t="e" cm="1">
        <f t="array" aca="1" ref="BD5" ca="1">IF(INDEX(FluxBins,$A5*2+1,BD$1)="","",INDEX(FluxBins,$A5*2+1,BD$1)&amp;" ("&amp;INDEX(FluxBins,$A5*2+2,BD$1)&amp;")")</f>
        <v>#N/A</v>
      </c>
      <c r="BE5" t="e" cm="1">
        <f t="array" aca="1" ref="BE5" ca="1">IF(INDEX(FluxBins,$A5*2+1,BE$1)="","",INDEX(FluxBins,$A5*2+1,BE$1)&amp;" ("&amp;INDEX(FluxBins,$A5*2+2,BE$1)&amp;")")</f>
        <v>#N/A</v>
      </c>
      <c r="BF5" t="e" cm="1">
        <f t="array" aca="1" ref="BF5" ca="1">IF(INDEX(FluxBins,$A5*2+1,BF$1)="","",INDEX(FluxBins,$A5*2+1,BF$1)&amp;" ("&amp;INDEX(FluxBins,$A5*2+2,BF$1)&amp;")")</f>
        <v>#N/A</v>
      </c>
      <c r="BG5" t="e" cm="1">
        <f t="array" aca="1" ref="BG5" ca="1">IF(INDEX(FluxBins,$A5*2+1,BG$1)="","",INDEX(FluxBins,$A5*2+1,BG$1)&amp;" ("&amp;INDEX(FluxBins,$A5*2+2,BG$1)&amp;")")</f>
        <v>#N/A</v>
      </c>
      <c r="BH5" t="e" cm="1">
        <f t="array" aca="1" ref="BH5" ca="1">IF(INDEX(FluxBins,$A5*2+1,BH$1)="","",INDEX(FluxBins,$A5*2+1,BH$1)&amp;" ("&amp;INDEX(FluxBins,$A5*2+2,BH$1)&amp;")")</f>
        <v>#N/A</v>
      </c>
      <c r="BI5" t="e" cm="1">
        <f t="array" aca="1" ref="BI5" ca="1">IF(INDEX(FluxBins,$A5*2+1,BI$1)="","",INDEX(FluxBins,$A5*2+1,BI$1)&amp;" ("&amp;INDEX(FluxBins,$A5*2+2,BI$1)&amp;")")</f>
        <v>#N/A</v>
      </c>
      <c r="BJ5" t="e" cm="1">
        <f t="array" aca="1" ref="BJ5" ca="1">IF(INDEX(FluxBins,$A5*2+1,BJ$1)="","",INDEX(FluxBins,$A5*2+1,BJ$1)&amp;" ("&amp;INDEX(FluxBins,$A5*2+2,BJ$1)&amp;")")</f>
        <v>#N/A</v>
      </c>
      <c r="BK5" t="e" cm="1">
        <f t="array" aca="1" ref="BK5" ca="1">IF(INDEX(FluxBins,$A5*2+1,BK$1)="","",INDEX(FluxBins,$A5*2+1,BK$1)&amp;" ("&amp;INDEX(FluxBins,$A5*2+2,BK$1)&amp;")")</f>
        <v>#N/A</v>
      </c>
      <c r="BL5" t="e" cm="1">
        <f t="array" aca="1" ref="BL5" ca="1">IF(INDEX(FluxBins,$A5*2+1,BL$1)="","",INDEX(FluxBins,$A5*2+1,BL$1)&amp;" ("&amp;INDEX(FluxBins,$A5*2+2,BL$1)&amp;")")</f>
        <v>#N/A</v>
      </c>
      <c r="BM5" t="e" cm="1">
        <f t="array" aca="1" ref="BM5" ca="1">IF(INDEX(FluxBins,$A5*2+1,BM$1)="","",INDEX(FluxBins,$A5*2+1,BM$1)&amp;" ("&amp;INDEX(FluxBins,$A5*2+2,BM$1)&amp;")")</f>
        <v>#N/A</v>
      </c>
      <c r="BN5" t="e" cm="1">
        <f t="array" aca="1" ref="BN5" ca="1">IF(INDEX(FluxBins,$A5*2+1,BN$1)="","",INDEX(FluxBins,$A5*2+1,BN$1)&amp;" ("&amp;INDEX(FluxBins,$A5*2+2,BN$1)&amp;")")</f>
        <v>#N/A</v>
      </c>
      <c r="BO5" t="e" cm="1">
        <f t="array" aca="1" ref="BO5" ca="1">IF(INDEX(FluxBins,$A5*2+1,BO$1)="","",INDEX(FluxBins,$A5*2+1,BO$1)&amp;" ("&amp;INDEX(FluxBins,$A5*2+2,BO$1)&amp;")")</f>
        <v>#N/A</v>
      </c>
      <c r="BP5" t="e" cm="1">
        <f t="array" aca="1" ref="BP5" ca="1">IF(INDEX(FluxBins,$A5*2+1,BP$1)="","",INDEX(FluxBins,$A5*2+1,BP$1)&amp;" ("&amp;INDEX(FluxBins,$A5*2+2,BP$1)&amp;")")</f>
        <v>#N/A</v>
      </c>
      <c r="BQ5" t="e" cm="1">
        <f t="array" aca="1" ref="BQ5" ca="1">IF(INDEX(FluxBins,$A5*2+1,BQ$1)="","",INDEX(FluxBins,$A5*2+1,BQ$1)&amp;" ("&amp;INDEX(FluxBins,$A5*2+2,BQ$1)&amp;")")</f>
        <v>#N/A</v>
      </c>
      <c r="BR5" t="e" cm="1">
        <f t="array" aca="1" ref="BR5" ca="1">IF(INDEX(FluxBins,$A5*2+1,BR$1)="","",INDEX(FluxBins,$A5*2+1,BR$1)&amp;" ("&amp;INDEX(FluxBins,$A5*2+2,BR$1)&amp;")")</f>
        <v>#N/A</v>
      </c>
      <c r="BS5" t="e" cm="1">
        <f t="array" aca="1" ref="BS5" ca="1">IF(INDEX(FluxBins,$A5*2+1,BS$1)="","",INDEX(FluxBins,$A5*2+1,BS$1)&amp;" ("&amp;INDEX(FluxBins,$A5*2+2,BS$1)&amp;")")</f>
        <v>#N/A</v>
      </c>
      <c r="BT5" t="e" cm="1">
        <f t="array" aca="1" ref="BT5" ca="1">IF(INDEX(FluxBins,$A5*2+1,BT$1)="","",INDEX(FluxBins,$A5*2+1,BT$1)&amp;" ("&amp;INDEX(FluxBins,$A5*2+2,BT$1)&amp;")")</f>
        <v>#N/A</v>
      </c>
      <c r="BU5" t="e" cm="1">
        <f t="array" aca="1" ref="BU5" ca="1">IF(INDEX(FluxBins,$A5*2+1,BU$1)="","",INDEX(FluxBins,$A5*2+1,BU$1)&amp;" ("&amp;INDEX(FluxBins,$A5*2+2,BU$1)&amp;")")</f>
        <v>#N/A</v>
      </c>
      <c r="BV5" t="e" cm="1">
        <f t="array" aca="1" ref="BV5" ca="1">IF(INDEX(FluxBins,$A5*2+1,BV$1)="","",INDEX(FluxBins,$A5*2+1,BV$1)&amp;" ("&amp;INDEX(FluxBins,$A5*2+2,BV$1)&amp;")")</f>
        <v>#N/A</v>
      </c>
      <c r="BW5" t="e" cm="1">
        <f t="array" aca="1" ref="BW5" ca="1">IF(INDEX(FluxBins,$A5*2+1,BW$1)="","",INDEX(FluxBins,$A5*2+1,BW$1)&amp;" ("&amp;INDEX(FluxBins,$A5*2+2,BW$1)&amp;")")</f>
        <v>#N/A</v>
      </c>
      <c r="BX5" t="e" cm="1">
        <f t="array" aca="1" ref="BX5" ca="1">IF(INDEX(FluxBins,$A5*2+1,BX$1)="","",INDEX(FluxBins,$A5*2+1,BX$1)&amp;" ("&amp;INDEX(FluxBins,$A5*2+2,BX$1)&amp;")")</f>
        <v>#N/A</v>
      </c>
      <c r="BY5" t="e" cm="1">
        <f t="array" aca="1" ref="BY5" ca="1">IF(INDEX(FluxBins,$A5*2+1,BY$1)="","",INDEX(FluxBins,$A5*2+1,BY$1)&amp;" ("&amp;INDEX(FluxBins,$A5*2+2,BY$1)&amp;")")</f>
        <v>#N/A</v>
      </c>
      <c r="BZ5" t="e" cm="1">
        <f t="array" aca="1" ref="BZ5" ca="1">IF(INDEX(FluxBins,$A5*2+1,BZ$1)="","",INDEX(FluxBins,$A5*2+1,BZ$1)&amp;" ("&amp;INDEX(FluxBins,$A5*2+2,BZ$1)&amp;")")</f>
        <v>#N/A</v>
      </c>
      <c r="CA5" t="e" cm="1">
        <f t="array" aca="1" ref="CA5" ca="1">IF(INDEX(FluxBins,$A5*2+1,CA$1)="","",INDEX(FluxBins,$A5*2+1,CA$1)&amp;" ("&amp;INDEX(FluxBins,$A5*2+2,CA$1)&amp;")")</f>
        <v>#N/A</v>
      </c>
      <c r="CB5" t="e" cm="1">
        <f t="array" aca="1" ref="CB5" ca="1">IF(INDEX(FluxBins,$A5*2+1,CB$1)="","",INDEX(FluxBins,$A5*2+1,CB$1)&amp;" ("&amp;INDEX(FluxBins,$A5*2+2,CB$1)&amp;")")</f>
        <v>#N/A</v>
      </c>
      <c r="CC5" t="e" cm="1">
        <f t="array" aca="1" ref="CC5" ca="1">IF(INDEX(FluxBins,$A5*2+1,CC$1)="","",INDEX(FluxBins,$A5*2+1,CC$1)&amp;" ("&amp;INDEX(FluxBins,$A5*2+2,CC$1)&amp;")")</f>
        <v>#N/A</v>
      </c>
      <c r="CD5" t="e" cm="1">
        <f t="array" aca="1" ref="CD5" ca="1">IF(INDEX(FluxBins,$A5*2+1,CD$1)="","",INDEX(FluxBins,$A5*2+1,CD$1)&amp;" ("&amp;INDEX(FluxBins,$A5*2+2,CD$1)&amp;")")</f>
        <v>#N/A</v>
      </c>
      <c r="CE5" t="e" cm="1">
        <f t="array" aca="1" ref="CE5" ca="1">IF(INDEX(FluxBins,$A5*2+1,CE$1)="","",INDEX(FluxBins,$A5*2+1,CE$1)&amp;" ("&amp;INDEX(FluxBins,$A5*2+2,CE$1)&amp;")")</f>
        <v>#N/A</v>
      </c>
      <c r="CF5" t="e" cm="1">
        <f t="array" aca="1" ref="CF5" ca="1">IF(INDEX(FluxBins,$A5*2+1,CF$1)="","",INDEX(FluxBins,$A5*2+1,CF$1)&amp;" ("&amp;INDEX(FluxBins,$A5*2+2,CF$1)&amp;")")</f>
        <v>#N/A</v>
      </c>
      <c r="CG5" t="e" cm="1">
        <f t="array" aca="1" ref="CG5" ca="1">IF(INDEX(FluxBins,$A5*2+1,CG$1)="","",INDEX(FluxBins,$A5*2+1,CG$1)&amp;" ("&amp;INDEX(FluxBins,$A5*2+2,CG$1)&amp;")")</f>
        <v>#N/A</v>
      </c>
      <c r="CH5" t="e" cm="1">
        <f t="array" aca="1" ref="CH5" ca="1">IF(INDEX(FluxBins,$A5*2+1,CH$1)="","",INDEX(FluxBins,$A5*2+1,CH$1)&amp;" ("&amp;INDEX(FluxBins,$A5*2+2,CH$1)&amp;")")</f>
        <v>#N/A</v>
      </c>
    </row>
    <row r="6" spans="1:86">
      <c r="A6" t="e">
        <f ca="1">VLOOKUP('Bulk Table'!$A8,NameIndexArray,2,FALSE)-2</f>
        <v>#N/A</v>
      </c>
      <c r="B6" t="e">
        <f>IF(I6,'Bulk Table'!$C8,MID('Bulk Table'!$B8,FIND("(",'Bulk Table'!$B8)+1,FIND(")",'Bulk Table'!$B8)-FIND("(",'Bulk Table'!$B8)-1))</f>
        <v>#VALUE!</v>
      </c>
      <c r="C6">
        <f>'Bulk Table'!$E8</f>
        <v>0</v>
      </c>
      <c r="D6">
        <f>'Bulk Table'!$F8</f>
        <v>25</v>
      </c>
      <c r="E6" t="e">
        <f t="shared" ca="1" si="8"/>
        <v>#N/A</v>
      </c>
      <c r="F6">
        <f t="shared" si="9"/>
        <v>25</v>
      </c>
      <c r="G6" t="b">
        <f t="shared" ca="1" si="10"/>
        <v>0</v>
      </c>
      <c r="H6" t="b">
        <f ca="1">IF(I6,FALSE,ISERROR(HLOOKUP('Bulk Table'!B8,$AF6:$CH6,1,FALSE)))</f>
        <v>1</v>
      </c>
      <c r="I6" t="b">
        <f>NOT('Bulk Table'!$C8=0)</f>
        <v>0</v>
      </c>
      <c r="J6" t="e">
        <f t="shared" ca="1" si="11"/>
        <v>#N/A</v>
      </c>
      <c r="K6" t="e">
        <f ca="1">X6*$C6^3+Y6*$C6^2+Z6*$C6+AA6+'Bulk Table'!$D8</f>
        <v>#N/A</v>
      </c>
      <c r="L6" t="e">
        <f t="shared" ca="1" si="12"/>
        <v>#N/A</v>
      </c>
      <c r="M6" t="e">
        <f t="shared" ca="1" si="13"/>
        <v>#N/A</v>
      </c>
      <c r="N6" t="e">
        <f t="shared" ca="1" si="14"/>
        <v>#N/A</v>
      </c>
      <c r="O6" t="e">
        <f t="shared" ca="1" si="15"/>
        <v>#N/A</v>
      </c>
      <c r="P6" t="e">
        <f t="shared" ca="1" si="16"/>
        <v>#N/A</v>
      </c>
      <c r="Q6" t="e">
        <f t="shared" ca="1" si="17"/>
        <v>#N/A</v>
      </c>
      <c r="R6" t="e" cm="1">
        <f t="array" aca="1" ref="R6" ca="1">INDEX(ModelsData,$A6*2+1,R$1)</f>
        <v>#N/A</v>
      </c>
      <c r="S6" t="e" cm="1">
        <f t="array" aca="1" ref="S6" ca="1">INDEX(ModelsData,$A6*2+1,S$1)</f>
        <v>#N/A</v>
      </c>
      <c r="T6" t="e" cm="1">
        <f t="array" aca="1" ref="T6" ca="1">INDEX(ModelsData,$A6*2+1,T$1)</f>
        <v>#N/A</v>
      </c>
      <c r="U6" t="e" cm="1">
        <f t="array" aca="1" ref="U6" ca="1">INDEX(ModelsData,$A6*2+1,U$1)</f>
        <v>#N/A</v>
      </c>
      <c r="V6" t="e" cm="1">
        <f t="array" aca="1" ref="V6" ca="1">INDEX(ModelsData,$A6*2+1,V$1)</f>
        <v>#N/A</v>
      </c>
      <c r="W6" t="e" cm="1">
        <f t="array" aca="1" ref="W6" ca="1">INDEX(ModelsData,$A6*2+1,W$1)</f>
        <v>#N/A</v>
      </c>
      <c r="X6" t="e" cm="1">
        <f t="array" aca="1" ref="X6" ca="1">INDEX(ModelsData,$A6*2+1,X$1)</f>
        <v>#N/A</v>
      </c>
      <c r="Y6" t="e" cm="1">
        <f t="array" aca="1" ref="Y6" ca="1">INDEX(ModelsData,$A6*2+1,Y$1)</f>
        <v>#N/A</v>
      </c>
      <c r="Z6" t="e" cm="1">
        <f t="array" aca="1" ref="Z6" ca="1">INDEX(ModelsData,$A6*2+1,Z$1)</f>
        <v>#N/A</v>
      </c>
      <c r="AA6" t="e" cm="1">
        <f t="array" aca="1" ref="AA6" ca="1">INDEX(ModelsData,$A6*2+1,AA$1)</f>
        <v>#N/A</v>
      </c>
      <c r="AB6" t="e" cm="1">
        <f t="array" aca="1" ref="AB6" ca="1">INDEX(ModelsData,$A6*2+1,AB$1)</f>
        <v>#N/A</v>
      </c>
      <c r="AC6" t="e" cm="1">
        <f t="array" aca="1" ref="AC6" ca="1">INDEX(ModelsData,$A6*2+1,AC$1)</f>
        <v>#N/A</v>
      </c>
      <c r="AD6" t="e" cm="1">
        <f t="array" aca="1" ref="AD6" ca="1">INDEX(ModelsData,$A6*2+1,AD$1)</f>
        <v>#N/A</v>
      </c>
      <c r="AE6" t="e" cm="1">
        <f t="array" aca="1" ref="AE6" ca="1">INDEX(ModelsData,$A6*2+1,AE$1)</f>
        <v>#N/A</v>
      </c>
      <c r="AF6" t="e" cm="1">
        <f t="array" aca="1" ref="AF6" ca="1">IF(INDEX(FluxBins,$A6*2+1,AF$1)="","",INDEX(FluxBins,$A6*2+1,AF$1)&amp;" ("&amp;INDEX(FluxBins,$A6*2+2,AF$1)&amp;")")</f>
        <v>#N/A</v>
      </c>
      <c r="AG6" t="e" cm="1">
        <f t="array" aca="1" ref="AG6" ca="1">IF(INDEX(FluxBins,$A6*2+1,AG$1)="","",INDEX(FluxBins,$A6*2+1,AG$1)&amp;" ("&amp;INDEX(FluxBins,$A6*2+2,AG$1)&amp;")")</f>
        <v>#N/A</v>
      </c>
      <c r="AH6" t="e" cm="1">
        <f t="array" aca="1" ref="AH6" ca="1">IF(INDEX(FluxBins,$A6*2+1,AH$1)="","",INDEX(FluxBins,$A6*2+1,AH$1)&amp;" ("&amp;INDEX(FluxBins,$A6*2+2,AH$1)&amp;")")</f>
        <v>#N/A</v>
      </c>
      <c r="AI6" t="e" cm="1">
        <f t="array" aca="1" ref="AI6" ca="1">IF(INDEX(FluxBins,$A6*2+1,AI$1)="","",INDEX(FluxBins,$A6*2+1,AI$1)&amp;" ("&amp;INDEX(FluxBins,$A6*2+2,AI$1)&amp;")")</f>
        <v>#N/A</v>
      </c>
      <c r="AJ6" t="e" cm="1">
        <f t="array" aca="1" ref="AJ6" ca="1">IF(INDEX(FluxBins,$A6*2+1,AJ$1)="","",INDEX(FluxBins,$A6*2+1,AJ$1)&amp;" ("&amp;INDEX(FluxBins,$A6*2+2,AJ$1)&amp;")")</f>
        <v>#N/A</v>
      </c>
      <c r="AK6" t="e" cm="1">
        <f t="array" aca="1" ref="AK6" ca="1">IF(INDEX(FluxBins,$A6*2+1,AK$1)="","",INDEX(FluxBins,$A6*2+1,AK$1)&amp;" ("&amp;INDEX(FluxBins,$A6*2+2,AK$1)&amp;")")</f>
        <v>#N/A</v>
      </c>
      <c r="AL6" t="e" cm="1">
        <f t="array" aca="1" ref="AL6" ca="1">IF(INDEX(FluxBins,$A6*2+1,AL$1)="","",INDEX(FluxBins,$A6*2+1,AL$1)&amp;" ("&amp;INDEX(FluxBins,$A6*2+2,AL$1)&amp;")")</f>
        <v>#N/A</v>
      </c>
      <c r="AM6" t="e" cm="1">
        <f t="array" aca="1" ref="AM6" ca="1">IF(INDEX(FluxBins,$A6*2+1,AM$1)="","",INDEX(FluxBins,$A6*2+1,AM$1)&amp;" ("&amp;INDEX(FluxBins,$A6*2+2,AM$1)&amp;")")</f>
        <v>#N/A</v>
      </c>
      <c r="AN6" t="e" cm="1">
        <f t="array" aca="1" ref="AN6" ca="1">IF(INDEX(FluxBins,$A6*2+1,AN$1)="","",INDEX(FluxBins,$A6*2+1,AN$1)&amp;" ("&amp;INDEX(FluxBins,$A6*2+2,AN$1)&amp;")")</f>
        <v>#N/A</v>
      </c>
      <c r="AO6" t="e" cm="1">
        <f t="array" aca="1" ref="AO6" ca="1">IF(INDEX(FluxBins,$A6*2+1,AO$1)="","",INDEX(FluxBins,$A6*2+1,AO$1)&amp;" ("&amp;INDEX(FluxBins,$A6*2+2,AO$1)&amp;")")</f>
        <v>#N/A</v>
      </c>
      <c r="AP6" t="e" cm="1">
        <f t="array" aca="1" ref="AP6" ca="1">IF(INDEX(FluxBins,$A6*2+1,AP$1)="","",INDEX(FluxBins,$A6*2+1,AP$1)&amp;" ("&amp;INDEX(FluxBins,$A6*2+2,AP$1)&amp;")")</f>
        <v>#N/A</v>
      </c>
      <c r="AQ6" t="e" cm="1">
        <f t="array" aca="1" ref="AQ6" ca="1">IF(INDEX(FluxBins,$A6*2+1,AQ$1)="","",INDEX(FluxBins,$A6*2+1,AQ$1)&amp;" ("&amp;INDEX(FluxBins,$A6*2+2,AQ$1)&amp;")")</f>
        <v>#N/A</v>
      </c>
      <c r="AR6" t="e" cm="1">
        <f t="array" aca="1" ref="AR6" ca="1">IF(INDEX(FluxBins,$A6*2+1,AR$1)="","",INDEX(FluxBins,$A6*2+1,AR$1)&amp;" ("&amp;INDEX(FluxBins,$A6*2+2,AR$1)&amp;")")</f>
        <v>#N/A</v>
      </c>
      <c r="AS6" t="e" cm="1">
        <f t="array" aca="1" ref="AS6" ca="1">IF(INDEX(FluxBins,$A6*2+1,AS$1)="","",INDEX(FluxBins,$A6*2+1,AS$1)&amp;" ("&amp;INDEX(FluxBins,$A6*2+2,AS$1)&amp;")")</f>
        <v>#N/A</v>
      </c>
      <c r="AT6" t="e" cm="1">
        <f t="array" aca="1" ref="AT6" ca="1">IF(INDEX(FluxBins,$A6*2+1,AT$1)="","",INDEX(FluxBins,$A6*2+1,AT$1)&amp;" ("&amp;INDEX(FluxBins,$A6*2+2,AT$1)&amp;")")</f>
        <v>#N/A</v>
      </c>
      <c r="AU6" t="e" cm="1">
        <f t="array" aca="1" ref="AU6" ca="1">IF(INDEX(FluxBins,$A6*2+1,AU$1)="","",INDEX(FluxBins,$A6*2+1,AU$1)&amp;" ("&amp;INDEX(FluxBins,$A6*2+2,AU$1)&amp;")")</f>
        <v>#N/A</v>
      </c>
      <c r="AV6" t="e" cm="1">
        <f t="array" aca="1" ref="AV6" ca="1">IF(INDEX(FluxBins,$A6*2+1,AV$1)="","",INDEX(FluxBins,$A6*2+1,AV$1)&amp;" ("&amp;INDEX(FluxBins,$A6*2+2,AV$1)&amp;")")</f>
        <v>#N/A</v>
      </c>
      <c r="AW6" t="e" cm="1">
        <f t="array" aca="1" ref="AW6" ca="1">IF(INDEX(FluxBins,$A6*2+1,AW$1)="","",INDEX(FluxBins,$A6*2+1,AW$1)&amp;" ("&amp;INDEX(FluxBins,$A6*2+2,AW$1)&amp;")")</f>
        <v>#N/A</v>
      </c>
      <c r="AX6" t="e" cm="1">
        <f t="array" aca="1" ref="AX6" ca="1">IF(INDEX(FluxBins,$A6*2+1,AX$1)="","",INDEX(FluxBins,$A6*2+1,AX$1)&amp;" ("&amp;INDEX(FluxBins,$A6*2+2,AX$1)&amp;")")</f>
        <v>#N/A</v>
      </c>
      <c r="AY6" t="e" cm="1">
        <f t="array" aca="1" ref="AY6" ca="1">IF(INDEX(FluxBins,$A6*2+1,AY$1)="","",INDEX(FluxBins,$A6*2+1,AY$1)&amp;" ("&amp;INDEX(FluxBins,$A6*2+2,AY$1)&amp;")")</f>
        <v>#N/A</v>
      </c>
      <c r="AZ6" t="e" cm="1">
        <f t="array" aca="1" ref="AZ6" ca="1">IF(INDEX(FluxBins,$A6*2+1,AZ$1)="","",INDEX(FluxBins,$A6*2+1,AZ$1)&amp;" ("&amp;INDEX(FluxBins,$A6*2+2,AZ$1)&amp;")")</f>
        <v>#N/A</v>
      </c>
      <c r="BA6" t="e" cm="1">
        <f t="array" aca="1" ref="BA6" ca="1">IF(INDEX(FluxBins,$A6*2+1,BA$1)="","",INDEX(FluxBins,$A6*2+1,BA$1)&amp;" ("&amp;INDEX(FluxBins,$A6*2+2,BA$1)&amp;")")</f>
        <v>#N/A</v>
      </c>
      <c r="BB6" t="e" cm="1">
        <f t="array" aca="1" ref="BB6" ca="1">IF(INDEX(FluxBins,$A6*2+1,BB$1)="","",INDEX(FluxBins,$A6*2+1,BB$1)&amp;" ("&amp;INDEX(FluxBins,$A6*2+2,BB$1)&amp;")")</f>
        <v>#N/A</v>
      </c>
      <c r="BC6" t="e" cm="1">
        <f t="array" aca="1" ref="BC6" ca="1">IF(INDEX(FluxBins,$A6*2+1,BC$1)="","",INDEX(FluxBins,$A6*2+1,BC$1)&amp;" ("&amp;INDEX(FluxBins,$A6*2+2,BC$1)&amp;")")</f>
        <v>#N/A</v>
      </c>
      <c r="BD6" t="e" cm="1">
        <f t="array" aca="1" ref="BD6" ca="1">IF(INDEX(FluxBins,$A6*2+1,BD$1)="","",INDEX(FluxBins,$A6*2+1,BD$1)&amp;" ("&amp;INDEX(FluxBins,$A6*2+2,BD$1)&amp;")")</f>
        <v>#N/A</v>
      </c>
      <c r="BE6" t="e" cm="1">
        <f t="array" aca="1" ref="BE6" ca="1">IF(INDEX(FluxBins,$A6*2+1,BE$1)="","",INDEX(FluxBins,$A6*2+1,BE$1)&amp;" ("&amp;INDEX(FluxBins,$A6*2+2,BE$1)&amp;")")</f>
        <v>#N/A</v>
      </c>
      <c r="BF6" t="e" cm="1">
        <f t="array" aca="1" ref="BF6" ca="1">IF(INDEX(FluxBins,$A6*2+1,BF$1)="","",INDEX(FluxBins,$A6*2+1,BF$1)&amp;" ("&amp;INDEX(FluxBins,$A6*2+2,BF$1)&amp;")")</f>
        <v>#N/A</v>
      </c>
      <c r="BG6" t="e" cm="1">
        <f t="array" aca="1" ref="BG6" ca="1">IF(INDEX(FluxBins,$A6*2+1,BG$1)="","",INDEX(FluxBins,$A6*2+1,BG$1)&amp;" ("&amp;INDEX(FluxBins,$A6*2+2,BG$1)&amp;")")</f>
        <v>#N/A</v>
      </c>
      <c r="BH6" t="e" cm="1">
        <f t="array" aca="1" ref="BH6" ca="1">IF(INDEX(FluxBins,$A6*2+1,BH$1)="","",INDEX(FluxBins,$A6*2+1,BH$1)&amp;" ("&amp;INDEX(FluxBins,$A6*2+2,BH$1)&amp;")")</f>
        <v>#N/A</v>
      </c>
      <c r="BI6" t="e" cm="1">
        <f t="array" aca="1" ref="BI6" ca="1">IF(INDEX(FluxBins,$A6*2+1,BI$1)="","",INDEX(FluxBins,$A6*2+1,BI$1)&amp;" ("&amp;INDEX(FluxBins,$A6*2+2,BI$1)&amp;")")</f>
        <v>#N/A</v>
      </c>
      <c r="BJ6" t="e" cm="1">
        <f t="array" aca="1" ref="BJ6" ca="1">IF(INDEX(FluxBins,$A6*2+1,BJ$1)="","",INDEX(FluxBins,$A6*2+1,BJ$1)&amp;" ("&amp;INDEX(FluxBins,$A6*2+2,BJ$1)&amp;")")</f>
        <v>#N/A</v>
      </c>
      <c r="BK6" t="e" cm="1">
        <f t="array" aca="1" ref="BK6" ca="1">IF(INDEX(FluxBins,$A6*2+1,BK$1)="","",INDEX(FluxBins,$A6*2+1,BK$1)&amp;" ("&amp;INDEX(FluxBins,$A6*2+2,BK$1)&amp;")")</f>
        <v>#N/A</v>
      </c>
      <c r="BL6" t="e" cm="1">
        <f t="array" aca="1" ref="BL6" ca="1">IF(INDEX(FluxBins,$A6*2+1,BL$1)="","",INDEX(FluxBins,$A6*2+1,BL$1)&amp;" ("&amp;INDEX(FluxBins,$A6*2+2,BL$1)&amp;")")</f>
        <v>#N/A</v>
      </c>
      <c r="BM6" t="e" cm="1">
        <f t="array" aca="1" ref="BM6" ca="1">IF(INDEX(FluxBins,$A6*2+1,BM$1)="","",INDEX(FluxBins,$A6*2+1,BM$1)&amp;" ("&amp;INDEX(FluxBins,$A6*2+2,BM$1)&amp;")")</f>
        <v>#N/A</v>
      </c>
      <c r="BN6" t="e" cm="1">
        <f t="array" aca="1" ref="BN6" ca="1">IF(INDEX(FluxBins,$A6*2+1,BN$1)="","",INDEX(FluxBins,$A6*2+1,BN$1)&amp;" ("&amp;INDEX(FluxBins,$A6*2+2,BN$1)&amp;")")</f>
        <v>#N/A</v>
      </c>
      <c r="BO6" t="e" cm="1">
        <f t="array" aca="1" ref="BO6" ca="1">IF(INDEX(FluxBins,$A6*2+1,BO$1)="","",INDEX(FluxBins,$A6*2+1,BO$1)&amp;" ("&amp;INDEX(FluxBins,$A6*2+2,BO$1)&amp;")")</f>
        <v>#N/A</v>
      </c>
      <c r="BP6" t="e" cm="1">
        <f t="array" aca="1" ref="BP6" ca="1">IF(INDEX(FluxBins,$A6*2+1,BP$1)="","",INDEX(FluxBins,$A6*2+1,BP$1)&amp;" ("&amp;INDEX(FluxBins,$A6*2+2,BP$1)&amp;")")</f>
        <v>#N/A</v>
      </c>
      <c r="BQ6" t="e" cm="1">
        <f t="array" aca="1" ref="BQ6" ca="1">IF(INDEX(FluxBins,$A6*2+1,BQ$1)="","",INDEX(FluxBins,$A6*2+1,BQ$1)&amp;" ("&amp;INDEX(FluxBins,$A6*2+2,BQ$1)&amp;")")</f>
        <v>#N/A</v>
      </c>
      <c r="BR6" t="e" cm="1">
        <f t="array" aca="1" ref="BR6" ca="1">IF(INDEX(FluxBins,$A6*2+1,BR$1)="","",INDEX(FluxBins,$A6*2+1,BR$1)&amp;" ("&amp;INDEX(FluxBins,$A6*2+2,BR$1)&amp;")")</f>
        <v>#N/A</v>
      </c>
      <c r="BS6" t="e" cm="1">
        <f t="array" aca="1" ref="BS6" ca="1">IF(INDEX(FluxBins,$A6*2+1,BS$1)="","",INDEX(FluxBins,$A6*2+1,BS$1)&amp;" ("&amp;INDEX(FluxBins,$A6*2+2,BS$1)&amp;")")</f>
        <v>#N/A</v>
      </c>
      <c r="BT6" t="e" cm="1">
        <f t="array" aca="1" ref="BT6" ca="1">IF(INDEX(FluxBins,$A6*2+1,BT$1)="","",INDEX(FluxBins,$A6*2+1,BT$1)&amp;" ("&amp;INDEX(FluxBins,$A6*2+2,BT$1)&amp;")")</f>
        <v>#N/A</v>
      </c>
      <c r="BU6" t="e" cm="1">
        <f t="array" aca="1" ref="BU6" ca="1">IF(INDEX(FluxBins,$A6*2+1,BU$1)="","",INDEX(FluxBins,$A6*2+1,BU$1)&amp;" ("&amp;INDEX(FluxBins,$A6*2+2,BU$1)&amp;")")</f>
        <v>#N/A</v>
      </c>
      <c r="BV6" t="e" cm="1">
        <f t="array" aca="1" ref="BV6" ca="1">IF(INDEX(FluxBins,$A6*2+1,BV$1)="","",INDEX(FluxBins,$A6*2+1,BV$1)&amp;" ("&amp;INDEX(FluxBins,$A6*2+2,BV$1)&amp;")")</f>
        <v>#N/A</v>
      </c>
      <c r="BW6" t="e" cm="1">
        <f t="array" aca="1" ref="BW6" ca="1">IF(INDEX(FluxBins,$A6*2+1,BW$1)="","",INDEX(FluxBins,$A6*2+1,BW$1)&amp;" ("&amp;INDEX(FluxBins,$A6*2+2,BW$1)&amp;")")</f>
        <v>#N/A</v>
      </c>
      <c r="BX6" t="e" cm="1">
        <f t="array" aca="1" ref="BX6" ca="1">IF(INDEX(FluxBins,$A6*2+1,BX$1)="","",INDEX(FluxBins,$A6*2+1,BX$1)&amp;" ("&amp;INDEX(FluxBins,$A6*2+2,BX$1)&amp;")")</f>
        <v>#N/A</v>
      </c>
      <c r="BY6" t="e" cm="1">
        <f t="array" aca="1" ref="BY6" ca="1">IF(INDEX(FluxBins,$A6*2+1,BY$1)="","",INDEX(FluxBins,$A6*2+1,BY$1)&amp;" ("&amp;INDEX(FluxBins,$A6*2+2,BY$1)&amp;")")</f>
        <v>#N/A</v>
      </c>
      <c r="BZ6" t="e" cm="1">
        <f t="array" aca="1" ref="BZ6" ca="1">IF(INDEX(FluxBins,$A6*2+1,BZ$1)="","",INDEX(FluxBins,$A6*2+1,BZ$1)&amp;" ("&amp;INDEX(FluxBins,$A6*2+2,BZ$1)&amp;")")</f>
        <v>#N/A</v>
      </c>
      <c r="CA6" t="e" cm="1">
        <f t="array" aca="1" ref="CA6" ca="1">IF(INDEX(FluxBins,$A6*2+1,CA$1)="","",INDEX(FluxBins,$A6*2+1,CA$1)&amp;" ("&amp;INDEX(FluxBins,$A6*2+2,CA$1)&amp;")")</f>
        <v>#N/A</v>
      </c>
      <c r="CB6" t="e" cm="1">
        <f t="array" aca="1" ref="CB6" ca="1">IF(INDEX(FluxBins,$A6*2+1,CB$1)="","",INDEX(FluxBins,$A6*2+1,CB$1)&amp;" ("&amp;INDEX(FluxBins,$A6*2+2,CB$1)&amp;")")</f>
        <v>#N/A</v>
      </c>
      <c r="CC6" t="e" cm="1">
        <f t="array" aca="1" ref="CC6" ca="1">IF(INDEX(FluxBins,$A6*2+1,CC$1)="","",INDEX(FluxBins,$A6*2+1,CC$1)&amp;" ("&amp;INDEX(FluxBins,$A6*2+2,CC$1)&amp;")")</f>
        <v>#N/A</v>
      </c>
      <c r="CD6" t="e" cm="1">
        <f t="array" aca="1" ref="CD6" ca="1">IF(INDEX(FluxBins,$A6*2+1,CD$1)="","",INDEX(FluxBins,$A6*2+1,CD$1)&amp;" ("&amp;INDEX(FluxBins,$A6*2+2,CD$1)&amp;")")</f>
        <v>#N/A</v>
      </c>
      <c r="CE6" t="e" cm="1">
        <f t="array" aca="1" ref="CE6" ca="1">IF(INDEX(FluxBins,$A6*2+1,CE$1)="","",INDEX(FluxBins,$A6*2+1,CE$1)&amp;" ("&amp;INDEX(FluxBins,$A6*2+2,CE$1)&amp;")")</f>
        <v>#N/A</v>
      </c>
      <c r="CF6" t="e" cm="1">
        <f t="array" aca="1" ref="CF6" ca="1">IF(INDEX(FluxBins,$A6*2+1,CF$1)="","",INDEX(FluxBins,$A6*2+1,CF$1)&amp;" ("&amp;INDEX(FluxBins,$A6*2+2,CF$1)&amp;")")</f>
        <v>#N/A</v>
      </c>
      <c r="CG6" t="e" cm="1">
        <f t="array" aca="1" ref="CG6" ca="1">IF(INDEX(FluxBins,$A6*2+1,CG$1)="","",INDEX(FluxBins,$A6*2+1,CG$1)&amp;" ("&amp;INDEX(FluxBins,$A6*2+2,CG$1)&amp;")")</f>
        <v>#N/A</v>
      </c>
      <c r="CH6" t="e" cm="1">
        <f t="array" aca="1" ref="CH6" ca="1">IF(INDEX(FluxBins,$A6*2+1,CH$1)="","",INDEX(FluxBins,$A6*2+1,CH$1)&amp;" ("&amp;INDEX(FluxBins,$A6*2+2,CH$1)&amp;")")</f>
        <v>#N/A</v>
      </c>
    </row>
    <row r="7" spans="1:86">
      <c r="A7" t="e">
        <f ca="1">VLOOKUP('Bulk Table'!$A9,NameIndexArray,2,FALSE)-2</f>
        <v>#N/A</v>
      </c>
      <c r="B7" t="e">
        <f>IF(I7,'Bulk Table'!$C9,MID('Bulk Table'!$B9,FIND("(",'Bulk Table'!$B9)+1,FIND(")",'Bulk Table'!$B9)-FIND("(",'Bulk Table'!$B9)-1))</f>
        <v>#VALUE!</v>
      </c>
      <c r="C7">
        <f>'Bulk Table'!$E9</f>
        <v>0</v>
      </c>
      <c r="D7">
        <f>'Bulk Table'!$F9</f>
        <v>25</v>
      </c>
      <c r="E7" t="e">
        <f t="shared" ca="1" si="8"/>
        <v>#N/A</v>
      </c>
      <c r="F7">
        <f t="shared" si="9"/>
        <v>25</v>
      </c>
      <c r="G7" t="b">
        <f t="shared" ca="1" si="10"/>
        <v>0</v>
      </c>
      <c r="H7" t="b">
        <f ca="1">IF(I7,FALSE,ISERROR(HLOOKUP('Bulk Table'!B9,$AF7:$CH7,1,FALSE)))</f>
        <v>1</v>
      </c>
      <c r="I7" t="b">
        <f>NOT('Bulk Table'!$C9=0)</f>
        <v>0</v>
      </c>
      <c r="J7" t="e">
        <f t="shared" ca="1" si="11"/>
        <v>#N/A</v>
      </c>
      <c r="K7" t="e">
        <f ca="1">X7*$C7^3+Y7*$C7^2+Z7*$C7+AA7+'Bulk Table'!$D9</f>
        <v>#N/A</v>
      </c>
      <c r="L7" t="e">
        <f t="shared" ca="1" si="12"/>
        <v>#N/A</v>
      </c>
      <c r="M7" t="e">
        <f t="shared" ca="1" si="13"/>
        <v>#N/A</v>
      </c>
      <c r="N7" t="e">
        <f t="shared" ca="1" si="14"/>
        <v>#N/A</v>
      </c>
      <c r="O7" t="e">
        <f t="shared" ca="1" si="15"/>
        <v>#N/A</v>
      </c>
      <c r="P7" t="e">
        <f t="shared" ca="1" si="16"/>
        <v>#N/A</v>
      </c>
      <c r="Q7" t="e">
        <f t="shared" ca="1" si="17"/>
        <v>#N/A</v>
      </c>
      <c r="R7" t="e" cm="1">
        <f t="array" aca="1" ref="R7" ca="1">INDEX(ModelsData,$A7*2+1,R$1)</f>
        <v>#N/A</v>
      </c>
      <c r="S7" t="e" cm="1">
        <f t="array" aca="1" ref="S7" ca="1">INDEX(ModelsData,$A7*2+1,S$1)</f>
        <v>#N/A</v>
      </c>
      <c r="T7" t="e" cm="1">
        <f t="array" aca="1" ref="T7" ca="1">INDEX(ModelsData,$A7*2+1,T$1)</f>
        <v>#N/A</v>
      </c>
      <c r="U7" t="e" cm="1">
        <f t="array" aca="1" ref="U7" ca="1">INDEX(ModelsData,$A7*2+1,U$1)</f>
        <v>#N/A</v>
      </c>
      <c r="V7" t="e" cm="1">
        <f t="array" aca="1" ref="V7" ca="1">INDEX(ModelsData,$A7*2+1,V$1)</f>
        <v>#N/A</v>
      </c>
      <c r="W7" t="e" cm="1">
        <f t="array" aca="1" ref="W7" ca="1">INDEX(ModelsData,$A7*2+1,W$1)</f>
        <v>#N/A</v>
      </c>
      <c r="X7" t="e" cm="1">
        <f t="array" aca="1" ref="X7" ca="1">INDEX(ModelsData,$A7*2+1,X$1)</f>
        <v>#N/A</v>
      </c>
      <c r="Y7" t="e" cm="1">
        <f t="array" aca="1" ref="Y7" ca="1">INDEX(ModelsData,$A7*2+1,Y$1)</f>
        <v>#N/A</v>
      </c>
      <c r="Z7" t="e" cm="1">
        <f t="array" aca="1" ref="Z7" ca="1">INDEX(ModelsData,$A7*2+1,Z$1)</f>
        <v>#N/A</v>
      </c>
      <c r="AA7" t="e" cm="1">
        <f t="array" aca="1" ref="AA7" ca="1">INDEX(ModelsData,$A7*2+1,AA$1)</f>
        <v>#N/A</v>
      </c>
      <c r="AB7" t="e" cm="1">
        <f t="array" aca="1" ref="AB7" ca="1">INDEX(ModelsData,$A7*2+1,AB$1)</f>
        <v>#N/A</v>
      </c>
      <c r="AC7" t="e" cm="1">
        <f t="array" aca="1" ref="AC7" ca="1">INDEX(ModelsData,$A7*2+1,AC$1)</f>
        <v>#N/A</v>
      </c>
      <c r="AD7" t="e" cm="1">
        <f t="array" aca="1" ref="AD7" ca="1">INDEX(ModelsData,$A7*2+1,AD$1)</f>
        <v>#N/A</v>
      </c>
      <c r="AE7" t="e" cm="1">
        <f t="array" aca="1" ref="AE7" ca="1">INDEX(ModelsData,$A7*2+1,AE$1)</f>
        <v>#N/A</v>
      </c>
      <c r="AF7" t="e" cm="1">
        <f t="array" aca="1" ref="AF7" ca="1">IF(INDEX(FluxBins,$A7*2+1,AF$1)="","",INDEX(FluxBins,$A7*2+1,AF$1)&amp;" ("&amp;INDEX(FluxBins,$A7*2+2,AF$1)&amp;")")</f>
        <v>#N/A</v>
      </c>
      <c r="AG7" t="e" cm="1">
        <f t="array" aca="1" ref="AG7" ca="1">IF(INDEX(FluxBins,$A7*2+1,AG$1)="","",INDEX(FluxBins,$A7*2+1,AG$1)&amp;" ("&amp;INDEX(FluxBins,$A7*2+2,AG$1)&amp;")")</f>
        <v>#N/A</v>
      </c>
      <c r="AH7" t="e" cm="1">
        <f t="array" aca="1" ref="AH7" ca="1">IF(INDEX(FluxBins,$A7*2+1,AH$1)="","",INDEX(FluxBins,$A7*2+1,AH$1)&amp;" ("&amp;INDEX(FluxBins,$A7*2+2,AH$1)&amp;")")</f>
        <v>#N/A</v>
      </c>
      <c r="AI7" t="e" cm="1">
        <f t="array" aca="1" ref="AI7" ca="1">IF(INDEX(FluxBins,$A7*2+1,AI$1)="","",INDEX(FluxBins,$A7*2+1,AI$1)&amp;" ("&amp;INDEX(FluxBins,$A7*2+2,AI$1)&amp;")")</f>
        <v>#N/A</v>
      </c>
      <c r="AJ7" t="e" cm="1">
        <f t="array" aca="1" ref="AJ7" ca="1">IF(INDEX(FluxBins,$A7*2+1,AJ$1)="","",INDEX(FluxBins,$A7*2+1,AJ$1)&amp;" ("&amp;INDEX(FluxBins,$A7*2+2,AJ$1)&amp;")")</f>
        <v>#N/A</v>
      </c>
      <c r="AK7" t="e" cm="1">
        <f t="array" aca="1" ref="AK7" ca="1">IF(INDEX(FluxBins,$A7*2+1,AK$1)="","",INDEX(FluxBins,$A7*2+1,AK$1)&amp;" ("&amp;INDEX(FluxBins,$A7*2+2,AK$1)&amp;")")</f>
        <v>#N/A</v>
      </c>
      <c r="AL7" t="e" cm="1">
        <f t="array" aca="1" ref="AL7" ca="1">IF(INDEX(FluxBins,$A7*2+1,AL$1)="","",INDEX(FluxBins,$A7*2+1,AL$1)&amp;" ("&amp;INDEX(FluxBins,$A7*2+2,AL$1)&amp;")")</f>
        <v>#N/A</v>
      </c>
      <c r="AM7" t="e" cm="1">
        <f t="array" aca="1" ref="AM7" ca="1">IF(INDEX(FluxBins,$A7*2+1,AM$1)="","",INDEX(FluxBins,$A7*2+1,AM$1)&amp;" ("&amp;INDEX(FluxBins,$A7*2+2,AM$1)&amp;")")</f>
        <v>#N/A</v>
      </c>
      <c r="AN7" t="e" cm="1">
        <f t="array" aca="1" ref="AN7" ca="1">IF(INDEX(FluxBins,$A7*2+1,AN$1)="","",INDEX(FluxBins,$A7*2+1,AN$1)&amp;" ("&amp;INDEX(FluxBins,$A7*2+2,AN$1)&amp;")")</f>
        <v>#N/A</v>
      </c>
      <c r="AO7" t="e" cm="1">
        <f t="array" aca="1" ref="AO7" ca="1">IF(INDEX(FluxBins,$A7*2+1,AO$1)="","",INDEX(FluxBins,$A7*2+1,AO$1)&amp;" ("&amp;INDEX(FluxBins,$A7*2+2,AO$1)&amp;")")</f>
        <v>#N/A</v>
      </c>
      <c r="AP7" t="e" cm="1">
        <f t="array" aca="1" ref="AP7" ca="1">IF(INDEX(FluxBins,$A7*2+1,AP$1)="","",INDEX(FluxBins,$A7*2+1,AP$1)&amp;" ("&amp;INDEX(FluxBins,$A7*2+2,AP$1)&amp;")")</f>
        <v>#N/A</v>
      </c>
      <c r="AQ7" t="e" cm="1">
        <f t="array" aca="1" ref="AQ7" ca="1">IF(INDEX(FluxBins,$A7*2+1,AQ$1)="","",INDEX(FluxBins,$A7*2+1,AQ$1)&amp;" ("&amp;INDEX(FluxBins,$A7*2+2,AQ$1)&amp;")")</f>
        <v>#N/A</v>
      </c>
      <c r="AR7" t="e" cm="1">
        <f t="array" aca="1" ref="AR7" ca="1">IF(INDEX(FluxBins,$A7*2+1,AR$1)="","",INDEX(FluxBins,$A7*2+1,AR$1)&amp;" ("&amp;INDEX(FluxBins,$A7*2+2,AR$1)&amp;")")</f>
        <v>#N/A</v>
      </c>
      <c r="AS7" t="e" cm="1">
        <f t="array" aca="1" ref="AS7" ca="1">IF(INDEX(FluxBins,$A7*2+1,AS$1)="","",INDEX(FluxBins,$A7*2+1,AS$1)&amp;" ("&amp;INDEX(FluxBins,$A7*2+2,AS$1)&amp;")")</f>
        <v>#N/A</v>
      </c>
      <c r="AT7" t="e" cm="1">
        <f t="array" aca="1" ref="AT7" ca="1">IF(INDEX(FluxBins,$A7*2+1,AT$1)="","",INDEX(FluxBins,$A7*2+1,AT$1)&amp;" ("&amp;INDEX(FluxBins,$A7*2+2,AT$1)&amp;")")</f>
        <v>#N/A</v>
      </c>
      <c r="AU7" t="e" cm="1">
        <f t="array" aca="1" ref="AU7" ca="1">IF(INDEX(FluxBins,$A7*2+1,AU$1)="","",INDEX(FluxBins,$A7*2+1,AU$1)&amp;" ("&amp;INDEX(FluxBins,$A7*2+2,AU$1)&amp;")")</f>
        <v>#N/A</v>
      </c>
      <c r="AV7" t="e" cm="1">
        <f t="array" aca="1" ref="AV7" ca="1">IF(INDEX(FluxBins,$A7*2+1,AV$1)="","",INDEX(FluxBins,$A7*2+1,AV$1)&amp;" ("&amp;INDEX(FluxBins,$A7*2+2,AV$1)&amp;")")</f>
        <v>#N/A</v>
      </c>
      <c r="AW7" t="e" cm="1">
        <f t="array" aca="1" ref="AW7" ca="1">IF(INDEX(FluxBins,$A7*2+1,AW$1)="","",INDEX(FluxBins,$A7*2+1,AW$1)&amp;" ("&amp;INDEX(FluxBins,$A7*2+2,AW$1)&amp;")")</f>
        <v>#N/A</v>
      </c>
      <c r="AX7" t="e" cm="1">
        <f t="array" aca="1" ref="AX7" ca="1">IF(INDEX(FluxBins,$A7*2+1,AX$1)="","",INDEX(FluxBins,$A7*2+1,AX$1)&amp;" ("&amp;INDEX(FluxBins,$A7*2+2,AX$1)&amp;")")</f>
        <v>#N/A</v>
      </c>
      <c r="AY7" t="e" cm="1">
        <f t="array" aca="1" ref="AY7" ca="1">IF(INDEX(FluxBins,$A7*2+1,AY$1)="","",INDEX(FluxBins,$A7*2+1,AY$1)&amp;" ("&amp;INDEX(FluxBins,$A7*2+2,AY$1)&amp;")")</f>
        <v>#N/A</v>
      </c>
      <c r="AZ7" t="e" cm="1">
        <f t="array" aca="1" ref="AZ7" ca="1">IF(INDEX(FluxBins,$A7*2+1,AZ$1)="","",INDEX(FluxBins,$A7*2+1,AZ$1)&amp;" ("&amp;INDEX(FluxBins,$A7*2+2,AZ$1)&amp;")")</f>
        <v>#N/A</v>
      </c>
      <c r="BA7" t="e" cm="1">
        <f t="array" aca="1" ref="BA7" ca="1">IF(INDEX(FluxBins,$A7*2+1,BA$1)="","",INDEX(FluxBins,$A7*2+1,BA$1)&amp;" ("&amp;INDEX(FluxBins,$A7*2+2,BA$1)&amp;")")</f>
        <v>#N/A</v>
      </c>
      <c r="BB7" t="e" cm="1">
        <f t="array" aca="1" ref="BB7" ca="1">IF(INDEX(FluxBins,$A7*2+1,BB$1)="","",INDEX(FluxBins,$A7*2+1,BB$1)&amp;" ("&amp;INDEX(FluxBins,$A7*2+2,BB$1)&amp;")")</f>
        <v>#N/A</v>
      </c>
      <c r="BC7" t="e" cm="1">
        <f t="array" aca="1" ref="BC7" ca="1">IF(INDEX(FluxBins,$A7*2+1,BC$1)="","",INDEX(FluxBins,$A7*2+1,BC$1)&amp;" ("&amp;INDEX(FluxBins,$A7*2+2,BC$1)&amp;")")</f>
        <v>#N/A</v>
      </c>
      <c r="BD7" t="e" cm="1">
        <f t="array" aca="1" ref="BD7" ca="1">IF(INDEX(FluxBins,$A7*2+1,BD$1)="","",INDEX(FluxBins,$A7*2+1,BD$1)&amp;" ("&amp;INDEX(FluxBins,$A7*2+2,BD$1)&amp;")")</f>
        <v>#N/A</v>
      </c>
      <c r="BE7" t="e" cm="1">
        <f t="array" aca="1" ref="BE7" ca="1">IF(INDEX(FluxBins,$A7*2+1,BE$1)="","",INDEX(FluxBins,$A7*2+1,BE$1)&amp;" ("&amp;INDEX(FluxBins,$A7*2+2,BE$1)&amp;")")</f>
        <v>#N/A</v>
      </c>
      <c r="BF7" t="e" cm="1">
        <f t="array" aca="1" ref="BF7" ca="1">IF(INDEX(FluxBins,$A7*2+1,BF$1)="","",INDEX(FluxBins,$A7*2+1,BF$1)&amp;" ("&amp;INDEX(FluxBins,$A7*2+2,BF$1)&amp;")")</f>
        <v>#N/A</v>
      </c>
      <c r="BG7" t="e" cm="1">
        <f t="array" aca="1" ref="BG7" ca="1">IF(INDEX(FluxBins,$A7*2+1,BG$1)="","",INDEX(FluxBins,$A7*2+1,BG$1)&amp;" ("&amp;INDEX(FluxBins,$A7*2+2,BG$1)&amp;")")</f>
        <v>#N/A</v>
      </c>
      <c r="BH7" t="e" cm="1">
        <f t="array" aca="1" ref="BH7" ca="1">IF(INDEX(FluxBins,$A7*2+1,BH$1)="","",INDEX(FluxBins,$A7*2+1,BH$1)&amp;" ("&amp;INDEX(FluxBins,$A7*2+2,BH$1)&amp;")")</f>
        <v>#N/A</v>
      </c>
      <c r="BI7" t="e" cm="1">
        <f t="array" aca="1" ref="BI7" ca="1">IF(INDEX(FluxBins,$A7*2+1,BI$1)="","",INDEX(FluxBins,$A7*2+1,BI$1)&amp;" ("&amp;INDEX(FluxBins,$A7*2+2,BI$1)&amp;")")</f>
        <v>#N/A</v>
      </c>
      <c r="BJ7" t="e" cm="1">
        <f t="array" aca="1" ref="BJ7" ca="1">IF(INDEX(FluxBins,$A7*2+1,BJ$1)="","",INDEX(FluxBins,$A7*2+1,BJ$1)&amp;" ("&amp;INDEX(FluxBins,$A7*2+2,BJ$1)&amp;")")</f>
        <v>#N/A</v>
      </c>
      <c r="BK7" t="e" cm="1">
        <f t="array" aca="1" ref="BK7" ca="1">IF(INDEX(FluxBins,$A7*2+1,BK$1)="","",INDEX(FluxBins,$A7*2+1,BK$1)&amp;" ("&amp;INDEX(FluxBins,$A7*2+2,BK$1)&amp;")")</f>
        <v>#N/A</v>
      </c>
      <c r="BL7" t="e" cm="1">
        <f t="array" aca="1" ref="BL7" ca="1">IF(INDEX(FluxBins,$A7*2+1,BL$1)="","",INDEX(FluxBins,$A7*2+1,BL$1)&amp;" ("&amp;INDEX(FluxBins,$A7*2+2,BL$1)&amp;")")</f>
        <v>#N/A</v>
      </c>
      <c r="BM7" t="e" cm="1">
        <f t="array" aca="1" ref="BM7" ca="1">IF(INDEX(FluxBins,$A7*2+1,BM$1)="","",INDEX(FluxBins,$A7*2+1,BM$1)&amp;" ("&amp;INDEX(FluxBins,$A7*2+2,BM$1)&amp;")")</f>
        <v>#N/A</v>
      </c>
      <c r="BN7" t="e" cm="1">
        <f t="array" aca="1" ref="BN7" ca="1">IF(INDEX(FluxBins,$A7*2+1,BN$1)="","",INDEX(FluxBins,$A7*2+1,BN$1)&amp;" ("&amp;INDEX(FluxBins,$A7*2+2,BN$1)&amp;")")</f>
        <v>#N/A</v>
      </c>
      <c r="BO7" t="e" cm="1">
        <f t="array" aca="1" ref="BO7" ca="1">IF(INDEX(FluxBins,$A7*2+1,BO$1)="","",INDEX(FluxBins,$A7*2+1,BO$1)&amp;" ("&amp;INDEX(FluxBins,$A7*2+2,BO$1)&amp;")")</f>
        <v>#N/A</v>
      </c>
      <c r="BP7" t="e" cm="1">
        <f t="array" aca="1" ref="BP7" ca="1">IF(INDEX(FluxBins,$A7*2+1,BP$1)="","",INDEX(FluxBins,$A7*2+1,BP$1)&amp;" ("&amp;INDEX(FluxBins,$A7*2+2,BP$1)&amp;")")</f>
        <v>#N/A</v>
      </c>
      <c r="BQ7" t="e" cm="1">
        <f t="array" aca="1" ref="BQ7" ca="1">IF(INDEX(FluxBins,$A7*2+1,BQ$1)="","",INDEX(FluxBins,$A7*2+1,BQ$1)&amp;" ("&amp;INDEX(FluxBins,$A7*2+2,BQ$1)&amp;")")</f>
        <v>#N/A</v>
      </c>
      <c r="BR7" t="e" cm="1">
        <f t="array" aca="1" ref="BR7" ca="1">IF(INDEX(FluxBins,$A7*2+1,BR$1)="","",INDEX(FluxBins,$A7*2+1,BR$1)&amp;" ("&amp;INDEX(FluxBins,$A7*2+2,BR$1)&amp;")")</f>
        <v>#N/A</v>
      </c>
      <c r="BS7" t="e" cm="1">
        <f t="array" aca="1" ref="BS7" ca="1">IF(INDEX(FluxBins,$A7*2+1,BS$1)="","",INDEX(FluxBins,$A7*2+1,BS$1)&amp;" ("&amp;INDEX(FluxBins,$A7*2+2,BS$1)&amp;")")</f>
        <v>#N/A</v>
      </c>
      <c r="BT7" t="e" cm="1">
        <f t="array" aca="1" ref="BT7" ca="1">IF(INDEX(FluxBins,$A7*2+1,BT$1)="","",INDEX(FluxBins,$A7*2+1,BT$1)&amp;" ("&amp;INDEX(FluxBins,$A7*2+2,BT$1)&amp;")")</f>
        <v>#N/A</v>
      </c>
      <c r="BU7" t="e" cm="1">
        <f t="array" aca="1" ref="BU7" ca="1">IF(INDEX(FluxBins,$A7*2+1,BU$1)="","",INDEX(FluxBins,$A7*2+1,BU$1)&amp;" ("&amp;INDEX(FluxBins,$A7*2+2,BU$1)&amp;")")</f>
        <v>#N/A</v>
      </c>
      <c r="BV7" t="e" cm="1">
        <f t="array" aca="1" ref="BV7" ca="1">IF(INDEX(FluxBins,$A7*2+1,BV$1)="","",INDEX(FluxBins,$A7*2+1,BV$1)&amp;" ("&amp;INDEX(FluxBins,$A7*2+2,BV$1)&amp;")")</f>
        <v>#N/A</v>
      </c>
      <c r="BW7" t="e" cm="1">
        <f t="array" aca="1" ref="BW7" ca="1">IF(INDEX(FluxBins,$A7*2+1,BW$1)="","",INDEX(FluxBins,$A7*2+1,BW$1)&amp;" ("&amp;INDEX(FluxBins,$A7*2+2,BW$1)&amp;")")</f>
        <v>#N/A</v>
      </c>
      <c r="BX7" t="e" cm="1">
        <f t="array" aca="1" ref="BX7" ca="1">IF(INDEX(FluxBins,$A7*2+1,BX$1)="","",INDEX(FluxBins,$A7*2+1,BX$1)&amp;" ("&amp;INDEX(FluxBins,$A7*2+2,BX$1)&amp;")")</f>
        <v>#N/A</v>
      </c>
      <c r="BY7" t="e" cm="1">
        <f t="array" aca="1" ref="BY7" ca="1">IF(INDEX(FluxBins,$A7*2+1,BY$1)="","",INDEX(FluxBins,$A7*2+1,BY$1)&amp;" ("&amp;INDEX(FluxBins,$A7*2+2,BY$1)&amp;")")</f>
        <v>#N/A</v>
      </c>
      <c r="BZ7" t="e" cm="1">
        <f t="array" aca="1" ref="BZ7" ca="1">IF(INDEX(FluxBins,$A7*2+1,BZ$1)="","",INDEX(FluxBins,$A7*2+1,BZ$1)&amp;" ("&amp;INDEX(FluxBins,$A7*2+2,BZ$1)&amp;")")</f>
        <v>#N/A</v>
      </c>
      <c r="CA7" t="e" cm="1">
        <f t="array" aca="1" ref="CA7" ca="1">IF(INDEX(FluxBins,$A7*2+1,CA$1)="","",INDEX(FluxBins,$A7*2+1,CA$1)&amp;" ("&amp;INDEX(FluxBins,$A7*2+2,CA$1)&amp;")")</f>
        <v>#N/A</v>
      </c>
      <c r="CB7" t="e" cm="1">
        <f t="array" aca="1" ref="CB7" ca="1">IF(INDEX(FluxBins,$A7*2+1,CB$1)="","",INDEX(FluxBins,$A7*2+1,CB$1)&amp;" ("&amp;INDEX(FluxBins,$A7*2+2,CB$1)&amp;")")</f>
        <v>#N/A</v>
      </c>
      <c r="CC7" t="e" cm="1">
        <f t="array" aca="1" ref="CC7" ca="1">IF(INDEX(FluxBins,$A7*2+1,CC$1)="","",INDEX(FluxBins,$A7*2+1,CC$1)&amp;" ("&amp;INDEX(FluxBins,$A7*2+2,CC$1)&amp;")")</f>
        <v>#N/A</v>
      </c>
      <c r="CD7" t="e" cm="1">
        <f t="array" aca="1" ref="CD7" ca="1">IF(INDEX(FluxBins,$A7*2+1,CD$1)="","",INDEX(FluxBins,$A7*2+1,CD$1)&amp;" ("&amp;INDEX(FluxBins,$A7*2+2,CD$1)&amp;")")</f>
        <v>#N/A</v>
      </c>
      <c r="CE7" t="e" cm="1">
        <f t="array" aca="1" ref="CE7" ca="1">IF(INDEX(FluxBins,$A7*2+1,CE$1)="","",INDEX(FluxBins,$A7*2+1,CE$1)&amp;" ("&amp;INDEX(FluxBins,$A7*2+2,CE$1)&amp;")")</f>
        <v>#N/A</v>
      </c>
      <c r="CF7" t="e" cm="1">
        <f t="array" aca="1" ref="CF7" ca="1">IF(INDEX(FluxBins,$A7*2+1,CF$1)="","",INDEX(FluxBins,$A7*2+1,CF$1)&amp;" ("&amp;INDEX(FluxBins,$A7*2+2,CF$1)&amp;")")</f>
        <v>#N/A</v>
      </c>
      <c r="CG7" t="e" cm="1">
        <f t="array" aca="1" ref="CG7" ca="1">IF(INDEX(FluxBins,$A7*2+1,CG$1)="","",INDEX(FluxBins,$A7*2+1,CG$1)&amp;" ("&amp;INDEX(FluxBins,$A7*2+2,CG$1)&amp;")")</f>
        <v>#N/A</v>
      </c>
      <c r="CH7" t="e" cm="1">
        <f t="array" aca="1" ref="CH7" ca="1">IF(INDEX(FluxBins,$A7*2+1,CH$1)="","",INDEX(FluxBins,$A7*2+1,CH$1)&amp;" ("&amp;INDEX(FluxBins,$A7*2+2,CH$1)&amp;")")</f>
        <v>#N/A</v>
      </c>
    </row>
    <row r="8" spans="1:86">
      <c r="A8" t="e">
        <f ca="1">VLOOKUP('Bulk Table'!$A10,NameIndexArray,2,FALSE)-2</f>
        <v>#N/A</v>
      </c>
      <c r="B8" t="e">
        <f>IF(I8,'Bulk Table'!$C10,MID('Bulk Table'!$B10,FIND("(",'Bulk Table'!$B10)+1,FIND(")",'Bulk Table'!$B10)-FIND("(",'Bulk Table'!$B10)-1))</f>
        <v>#VALUE!</v>
      </c>
      <c r="C8">
        <f>'Bulk Table'!$E10</f>
        <v>0</v>
      </c>
      <c r="D8">
        <f>'Bulk Table'!$F10</f>
        <v>25</v>
      </c>
      <c r="E8" t="e">
        <f t="shared" ca="1" si="8"/>
        <v>#N/A</v>
      </c>
      <c r="F8">
        <f t="shared" si="9"/>
        <v>25</v>
      </c>
      <c r="G8" t="b">
        <f t="shared" ca="1" si="10"/>
        <v>0</v>
      </c>
      <c r="H8" t="b">
        <f ca="1">IF(I8,FALSE,ISERROR(HLOOKUP('Bulk Table'!B10,$AF8:$CH8,1,FALSE)))</f>
        <v>1</v>
      </c>
      <c r="I8" t="b">
        <f>NOT('Bulk Table'!$C10=0)</f>
        <v>0</v>
      </c>
      <c r="J8" t="e">
        <f t="shared" ca="1" si="11"/>
        <v>#N/A</v>
      </c>
      <c r="K8" t="e">
        <f ca="1">X8*$C8^3+Y8*$C8^2+Z8*$C8+AA8+'Bulk Table'!$D10</f>
        <v>#N/A</v>
      </c>
      <c r="L8" t="e">
        <f t="shared" ca="1" si="12"/>
        <v>#N/A</v>
      </c>
      <c r="M8" t="e">
        <f t="shared" ca="1" si="13"/>
        <v>#N/A</v>
      </c>
      <c r="N8" t="e">
        <f t="shared" ca="1" si="14"/>
        <v>#N/A</v>
      </c>
      <c r="O8" t="e">
        <f t="shared" ca="1" si="15"/>
        <v>#N/A</v>
      </c>
      <c r="P8" t="e">
        <f t="shared" ca="1" si="16"/>
        <v>#N/A</v>
      </c>
      <c r="Q8" t="e">
        <f t="shared" ca="1" si="17"/>
        <v>#N/A</v>
      </c>
      <c r="R8" t="e" cm="1">
        <f t="array" aca="1" ref="R8" ca="1">INDEX(ModelsData,$A8*2+1,R$1)</f>
        <v>#N/A</v>
      </c>
      <c r="S8" t="e" cm="1">
        <f t="array" aca="1" ref="S8" ca="1">INDEX(ModelsData,$A8*2+1,S$1)</f>
        <v>#N/A</v>
      </c>
      <c r="T8" t="e" cm="1">
        <f t="array" aca="1" ref="T8" ca="1">INDEX(ModelsData,$A8*2+1,T$1)</f>
        <v>#N/A</v>
      </c>
      <c r="U8" t="e" cm="1">
        <f t="array" aca="1" ref="U8" ca="1">INDEX(ModelsData,$A8*2+1,U$1)</f>
        <v>#N/A</v>
      </c>
      <c r="V8" t="e" cm="1">
        <f t="array" aca="1" ref="V8" ca="1">INDEX(ModelsData,$A8*2+1,V$1)</f>
        <v>#N/A</v>
      </c>
      <c r="W8" t="e" cm="1">
        <f t="array" aca="1" ref="W8" ca="1">INDEX(ModelsData,$A8*2+1,W$1)</f>
        <v>#N/A</v>
      </c>
      <c r="X8" t="e" cm="1">
        <f t="array" aca="1" ref="X8" ca="1">INDEX(ModelsData,$A8*2+1,X$1)</f>
        <v>#N/A</v>
      </c>
      <c r="Y8" t="e" cm="1">
        <f t="array" aca="1" ref="Y8" ca="1">INDEX(ModelsData,$A8*2+1,Y$1)</f>
        <v>#N/A</v>
      </c>
      <c r="Z8" t="e" cm="1">
        <f t="array" aca="1" ref="Z8" ca="1">INDEX(ModelsData,$A8*2+1,Z$1)</f>
        <v>#N/A</v>
      </c>
      <c r="AA8" t="e" cm="1">
        <f t="array" aca="1" ref="AA8" ca="1">INDEX(ModelsData,$A8*2+1,AA$1)</f>
        <v>#N/A</v>
      </c>
      <c r="AB8" t="e" cm="1">
        <f t="array" aca="1" ref="AB8" ca="1">INDEX(ModelsData,$A8*2+1,AB$1)</f>
        <v>#N/A</v>
      </c>
      <c r="AC8" t="e" cm="1">
        <f t="array" aca="1" ref="AC8" ca="1">INDEX(ModelsData,$A8*2+1,AC$1)</f>
        <v>#N/A</v>
      </c>
      <c r="AD8" t="e" cm="1">
        <f t="array" aca="1" ref="AD8" ca="1">INDEX(ModelsData,$A8*2+1,AD$1)</f>
        <v>#N/A</v>
      </c>
      <c r="AE8" t="e" cm="1">
        <f t="array" aca="1" ref="AE8" ca="1">INDEX(ModelsData,$A8*2+1,AE$1)</f>
        <v>#N/A</v>
      </c>
      <c r="AF8" t="e" cm="1">
        <f t="array" aca="1" ref="AF8" ca="1">IF(INDEX(FluxBins,$A8*2+1,AF$1)="","",INDEX(FluxBins,$A8*2+1,AF$1)&amp;" ("&amp;INDEX(FluxBins,$A8*2+2,AF$1)&amp;")")</f>
        <v>#N/A</v>
      </c>
      <c r="AG8" t="e" cm="1">
        <f t="array" aca="1" ref="AG8" ca="1">IF(INDEX(FluxBins,$A8*2+1,AG$1)="","",INDEX(FluxBins,$A8*2+1,AG$1)&amp;" ("&amp;INDEX(FluxBins,$A8*2+2,AG$1)&amp;")")</f>
        <v>#N/A</v>
      </c>
      <c r="AH8" t="e" cm="1">
        <f t="array" aca="1" ref="AH8" ca="1">IF(INDEX(FluxBins,$A8*2+1,AH$1)="","",INDEX(FluxBins,$A8*2+1,AH$1)&amp;" ("&amp;INDEX(FluxBins,$A8*2+2,AH$1)&amp;")")</f>
        <v>#N/A</v>
      </c>
      <c r="AI8" t="e" cm="1">
        <f t="array" aca="1" ref="AI8" ca="1">IF(INDEX(FluxBins,$A8*2+1,AI$1)="","",INDEX(FluxBins,$A8*2+1,AI$1)&amp;" ("&amp;INDEX(FluxBins,$A8*2+2,AI$1)&amp;")")</f>
        <v>#N/A</v>
      </c>
      <c r="AJ8" t="e" cm="1">
        <f t="array" aca="1" ref="AJ8" ca="1">IF(INDEX(FluxBins,$A8*2+1,AJ$1)="","",INDEX(FluxBins,$A8*2+1,AJ$1)&amp;" ("&amp;INDEX(FluxBins,$A8*2+2,AJ$1)&amp;")")</f>
        <v>#N/A</v>
      </c>
      <c r="AK8" t="e" cm="1">
        <f t="array" aca="1" ref="AK8" ca="1">IF(INDEX(FluxBins,$A8*2+1,AK$1)="","",INDEX(FluxBins,$A8*2+1,AK$1)&amp;" ("&amp;INDEX(FluxBins,$A8*2+2,AK$1)&amp;")")</f>
        <v>#N/A</v>
      </c>
      <c r="AL8" t="e" cm="1">
        <f t="array" aca="1" ref="AL8" ca="1">IF(INDEX(FluxBins,$A8*2+1,AL$1)="","",INDEX(FluxBins,$A8*2+1,AL$1)&amp;" ("&amp;INDEX(FluxBins,$A8*2+2,AL$1)&amp;")")</f>
        <v>#N/A</v>
      </c>
      <c r="AM8" t="e" cm="1">
        <f t="array" aca="1" ref="AM8" ca="1">IF(INDEX(FluxBins,$A8*2+1,AM$1)="","",INDEX(FluxBins,$A8*2+1,AM$1)&amp;" ("&amp;INDEX(FluxBins,$A8*2+2,AM$1)&amp;")")</f>
        <v>#N/A</v>
      </c>
      <c r="AN8" t="e" cm="1">
        <f t="array" aca="1" ref="AN8" ca="1">IF(INDEX(FluxBins,$A8*2+1,AN$1)="","",INDEX(FluxBins,$A8*2+1,AN$1)&amp;" ("&amp;INDEX(FluxBins,$A8*2+2,AN$1)&amp;")")</f>
        <v>#N/A</v>
      </c>
      <c r="AO8" t="e" cm="1">
        <f t="array" aca="1" ref="AO8" ca="1">IF(INDEX(FluxBins,$A8*2+1,AO$1)="","",INDEX(FluxBins,$A8*2+1,AO$1)&amp;" ("&amp;INDEX(FluxBins,$A8*2+2,AO$1)&amp;")")</f>
        <v>#N/A</v>
      </c>
      <c r="AP8" t="e" cm="1">
        <f t="array" aca="1" ref="AP8" ca="1">IF(INDEX(FluxBins,$A8*2+1,AP$1)="","",INDEX(FluxBins,$A8*2+1,AP$1)&amp;" ("&amp;INDEX(FluxBins,$A8*2+2,AP$1)&amp;")")</f>
        <v>#N/A</v>
      </c>
      <c r="AQ8" t="e" cm="1">
        <f t="array" aca="1" ref="AQ8" ca="1">IF(INDEX(FluxBins,$A8*2+1,AQ$1)="","",INDEX(FluxBins,$A8*2+1,AQ$1)&amp;" ("&amp;INDEX(FluxBins,$A8*2+2,AQ$1)&amp;")")</f>
        <v>#N/A</v>
      </c>
      <c r="AR8" t="e" cm="1">
        <f t="array" aca="1" ref="AR8" ca="1">IF(INDEX(FluxBins,$A8*2+1,AR$1)="","",INDEX(FluxBins,$A8*2+1,AR$1)&amp;" ("&amp;INDEX(FluxBins,$A8*2+2,AR$1)&amp;")")</f>
        <v>#N/A</v>
      </c>
      <c r="AS8" t="e" cm="1">
        <f t="array" aca="1" ref="AS8" ca="1">IF(INDEX(FluxBins,$A8*2+1,AS$1)="","",INDEX(FluxBins,$A8*2+1,AS$1)&amp;" ("&amp;INDEX(FluxBins,$A8*2+2,AS$1)&amp;")")</f>
        <v>#N/A</v>
      </c>
      <c r="AT8" t="e" cm="1">
        <f t="array" aca="1" ref="AT8" ca="1">IF(INDEX(FluxBins,$A8*2+1,AT$1)="","",INDEX(FluxBins,$A8*2+1,AT$1)&amp;" ("&amp;INDEX(FluxBins,$A8*2+2,AT$1)&amp;")")</f>
        <v>#N/A</v>
      </c>
      <c r="AU8" t="e" cm="1">
        <f t="array" aca="1" ref="AU8" ca="1">IF(INDEX(FluxBins,$A8*2+1,AU$1)="","",INDEX(FluxBins,$A8*2+1,AU$1)&amp;" ("&amp;INDEX(FluxBins,$A8*2+2,AU$1)&amp;")")</f>
        <v>#N/A</v>
      </c>
      <c r="AV8" t="e" cm="1">
        <f t="array" aca="1" ref="AV8" ca="1">IF(INDEX(FluxBins,$A8*2+1,AV$1)="","",INDEX(FluxBins,$A8*2+1,AV$1)&amp;" ("&amp;INDEX(FluxBins,$A8*2+2,AV$1)&amp;")")</f>
        <v>#N/A</v>
      </c>
      <c r="AW8" t="e" cm="1">
        <f t="array" aca="1" ref="AW8" ca="1">IF(INDEX(FluxBins,$A8*2+1,AW$1)="","",INDEX(FluxBins,$A8*2+1,AW$1)&amp;" ("&amp;INDEX(FluxBins,$A8*2+2,AW$1)&amp;")")</f>
        <v>#N/A</v>
      </c>
      <c r="AX8" t="e" cm="1">
        <f t="array" aca="1" ref="AX8" ca="1">IF(INDEX(FluxBins,$A8*2+1,AX$1)="","",INDEX(FluxBins,$A8*2+1,AX$1)&amp;" ("&amp;INDEX(FluxBins,$A8*2+2,AX$1)&amp;")")</f>
        <v>#N/A</v>
      </c>
      <c r="AY8" t="e" cm="1">
        <f t="array" aca="1" ref="AY8" ca="1">IF(INDEX(FluxBins,$A8*2+1,AY$1)="","",INDEX(FluxBins,$A8*2+1,AY$1)&amp;" ("&amp;INDEX(FluxBins,$A8*2+2,AY$1)&amp;")")</f>
        <v>#N/A</v>
      </c>
      <c r="AZ8" t="e" cm="1">
        <f t="array" aca="1" ref="AZ8" ca="1">IF(INDEX(FluxBins,$A8*2+1,AZ$1)="","",INDEX(FluxBins,$A8*2+1,AZ$1)&amp;" ("&amp;INDEX(FluxBins,$A8*2+2,AZ$1)&amp;")")</f>
        <v>#N/A</v>
      </c>
      <c r="BA8" t="e" cm="1">
        <f t="array" aca="1" ref="BA8" ca="1">IF(INDEX(FluxBins,$A8*2+1,BA$1)="","",INDEX(FluxBins,$A8*2+1,BA$1)&amp;" ("&amp;INDEX(FluxBins,$A8*2+2,BA$1)&amp;")")</f>
        <v>#N/A</v>
      </c>
      <c r="BB8" t="e" cm="1">
        <f t="array" aca="1" ref="BB8" ca="1">IF(INDEX(FluxBins,$A8*2+1,BB$1)="","",INDEX(FluxBins,$A8*2+1,BB$1)&amp;" ("&amp;INDEX(FluxBins,$A8*2+2,BB$1)&amp;")")</f>
        <v>#N/A</v>
      </c>
      <c r="BC8" t="e" cm="1">
        <f t="array" aca="1" ref="BC8" ca="1">IF(INDEX(FluxBins,$A8*2+1,BC$1)="","",INDEX(FluxBins,$A8*2+1,BC$1)&amp;" ("&amp;INDEX(FluxBins,$A8*2+2,BC$1)&amp;")")</f>
        <v>#N/A</v>
      </c>
      <c r="BD8" t="e" cm="1">
        <f t="array" aca="1" ref="BD8" ca="1">IF(INDEX(FluxBins,$A8*2+1,BD$1)="","",INDEX(FluxBins,$A8*2+1,BD$1)&amp;" ("&amp;INDEX(FluxBins,$A8*2+2,BD$1)&amp;")")</f>
        <v>#N/A</v>
      </c>
      <c r="BE8" t="e" cm="1">
        <f t="array" aca="1" ref="BE8" ca="1">IF(INDEX(FluxBins,$A8*2+1,BE$1)="","",INDEX(FluxBins,$A8*2+1,BE$1)&amp;" ("&amp;INDEX(FluxBins,$A8*2+2,BE$1)&amp;")")</f>
        <v>#N/A</v>
      </c>
      <c r="BF8" t="e" cm="1">
        <f t="array" aca="1" ref="BF8" ca="1">IF(INDEX(FluxBins,$A8*2+1,BF$1)="","",INDEX(FluxBins,$A8*2+1,BF$1)&amp;" ("&amp;INDEX(FluxBins,$A8*2+2,BF$1)&amp;")")</f>
        <v>#N/A</v>
      </c>
      <c r="BG8" t="e" cm="1">
        <f t="array" aca="1" ref="BG8" ca="1">IF(INDEX(FluxBins,$A8*2+1,BG$1)="","",INDEX(FluxBins,$A8*2+1,BG$1)&amp;" ("&amp;INDEX(FluxBins,$A8*2+2,BG$1)&amp;")")</f>
        <v>#N/A</v>
      </c>
      <c r="BH8" t="e" cm="1">
        <f t="array" aca="1" ref="BH8" ca="1">IF(INDEX(FluxBins,$A8*2+1,BH$1)="","",INDEX(FluxBins,$A8*2+1,BH$1)&amp;" ("&amp;INDEX(FluxBins,$A8*2+2,BH$1)&amp;")")</f>
        <v>#N/A</v>
      </c>
      <c r="BI8" t="e" cm="1">
        <f t="array" aca="1" ref="BI8" ca="1">IF(INDEX(FluxBins,$A8*2+1,BI$1)="","",INDEX(FluxBins,$A8*2+1,BI$1)&amp;" ("&amp;INDEX(FluxBins,$A8*2+2,BI$1)&amp;")")</f>
        <v>#N/A</v>
      </c>
      <c r="BJ8" t="e" cm="1">
        <f t="array" aca="1" ref="BJ8" ca="1">IF(INDEX(FluxBins,$A8*2+1,BJ$1)="","",INDEX(FluxBins,$A8*2+1,BJ$1)&amp;" ("&amp;INDEX(FluxBins,$A8*2+2,BJ$1)&amp;")")</f>
        <v>#N/A</v>
      </c>
      <c r="BK8" t="e" cm="1">
        <f t="array" aca="1" ref="BK8" ca="1">IF(INDEX(FluxBins,$A8*2+1,BK$1)="","",INDEX(FluxBins,$A8*2+1,BK$1)&amp;" ("&amp;INDEX(FluxBins,$A8*2+2,BK$1)&amp;")")</f>
        <v>#N/A</v>
      </c>
      <c r="BL8" t="e" cm="1">
        <f t="array" aca="1" ref="BL8" ca="1">IF(INDEX(FluxBins,$A8*2+1,BL$1)="","",INDEX(FluxBins,$A8*2+1,BL$1)&amp;" ("&amp;INDEX(FluxBins,$A8*2+2,BL$1)&amp;")")</f>
        <v>#N/A</v>
      </c>
      <c r="BM8" t="e" cm="1">
        <f t="array" aca="1" ref="BM8" ca="1">IF(INDEX(FluxBins,$A8*2+1,BM$1)="","",INDEX(FluxBins,$A8*2+1,BM$1)&amp;" ("&amp;INDEX(FluxBins,$A8*2+2,BM$1)&amp;")")</f>
        <v>#N/A</v>
      </c>
      <c r="BN8" t="e" cm="1">
        <f t="array" aca="1" ref="BN8" ca="1">IF(INDEX(FluxBins,$A8*2+1,BN$1)="","",INDEX(FluxBins,$A8*2+1,BN$1)&amp;" ("&amp;INDEX(FluxBins,$A8*2+2,BN$1)&amp;")")</f>
        <v>#N/A</v>
      </c>
      <c r="BO8" t="e" cm="1">
        <f t="array" aca="1" ref="BO8" ca="1">IF(INDEX(FluxBins,$A8*2+1,BO$1)="","",INDEX(FluxBins,$A8*2+1,BO$1)&amp;" ("&amp;INDEX(FluxBins,$A8*2+2,BO$1)&amp;")")</f>
        <v>#N/A</v>
      </c>
      <c r="BP8" t="e" cm="1">
        <f t="array" aca="1" ref="BP8" ca="1">IF(INDEX(FluxBins,$A8*2+1,BP$1)="","",INDEX(FluxBins,$A8*2+1,BP$1)&amp;" ("&amp;INDEX(FluxBins,$A8*2+2,BP$1)&amp;")")</f>
        <v>#N/A</v>
      </c>
      <c r="BQ8" t="e" cm="1">
        <f t="array" aca="1" ref="BQ8" ca="1">IF(INDEX(FluxBins,$A8*2+1,BQ$1)="","",INDEX(FluxBins,$A8*2+1,BQ$1)&amp;" ("&amp;INDEX(FluxBins,$A8*2+2,BQ$1)&amp;")")</f>
        <v>#N/A</v>
      </c>
      <c r="BR8" t="e" cm="1">
        <f t="array" aca="1" ref="BR8" ca="1">IF(INDEX(FluxBins,$A8*2+1,BR$1)="","",INDEX(FluxBins,$A8*2+1,BR$1)&amp;" ("&amp;INDEX(FluxBins,$A8*2+2,BR$1)&amp;")")</f>
        <v>#N/A</v>
      </c>
      <c r="BS8" t="e" cm="1">
        <f t="array" aca="1" ref="BS8" ca="1">IF(INDEX(FluxBins,$A8*2+1,BS$1)="","",INDEX(FluxBins,$A8*2+1,BS$1)&amp;" ("&amp;INDEX(FluxBins,$A8*2+2,BS$1)&amp;")")</f>
        <v>#N/A</v>
      </c>
      <c r="BT8" t="e" cm="1">
        <f t="array" aca="1" ref="BT8" ca="1">IF(INDEX(FluxBins,$A8*2+1,BT$1)="","",INDEX(FluxBins,$A8*2+1,BT$1)&amp;" ("&amp;INDEX(FluxBins,$A8*2+2,BT$1)&amp;")")</f>
        <v>#N/A</v>
      </c>
      <c r="BU8" t="e" cm="1">
        <f t="array" aca="1" ref="BU8" ca="1">IF(INDEX(FluxBins,$A8*2+1,BU$1)="","",INDEX(FluxBins,$A8*2+1,BU$1)&amp;" ("&amp;INDEX(FluxBins,$A8*2+2,BU$1)&amp;")")</f>
        <v>#N/A</v>
      </c>
      <c r="BV8" t="e" cm="1">
        <f t="array" aca="1" ref="BV8" ca="1">IF(INDEX(FluxBins,$A8*2+1,BV$1)="","",INDEX(FluxBins,$A8*2+1,BV$1)&amp;" ("&amp;INDEX(FluxBins,$A8*2+2,BV$1)&amp;")")</f>
        <v>#N/A</v>
      </c>
      <c r="BW8" t="e" cm="1">
        <f t="array" aca="1" ref="BW8" ca="1">IF(INDEX(FluxBins,$A8*2+1,BW$1)="","",INDEX(FluxBins,$A8*2+1,BW$1)&amp;" ("&amp;INDEX(FluxBins,$A8*2+2,BW$1)&amp;")")</f>
        <v>#N/A</v>
      </c>
      <c r="BX8" t="e" cm="1">
        <f t="array" aca="1" ref="BX8" ca="1">IF(INDEX(FluxBins,$A8*2+1,BX$1)="","",INDEX(FluxBins,$A8*2+1,BX$1)&amp;" ("&amp;INDEX(FluxBins,$A8*2+2,BX$1)&amp;")")</f>
        <v>#N/A</v>
      </c>
      <c r="BY8" t="e" cm="1">
        <f t="array" aca="1" ref="BY8" ca="1">IF(INDEX(FluxBins,$A8*2+1,BY$1)="","",INDEX(FluxBins,$A8*2+1,BY$1)&amp;" ("&amp;INDEX(FluxBins,$A8*2+2,BY$1)&amp;")")</f>
        <v>#N/A</v>
      </c>
      <c r="BZ8" t="e" cm="1">
        <f t="array" aca="1" ref="BZ8" ca="1">IF(INDEX(FluxBins,$A8*2+1,BZ$1)="","",INDEX(FluxBins,$A8*2+1,BZ$1)&amp;" ("&amp;INDEX(FluxBins,$A8*2+2,BZ$1)&amp;")")</f>
        <v>#N/A</v>
      </c>
      <c r="CA8" t="e" cm="1">
        <f t="array" aca="1" ref="CA8" ca="1">IF(INDEX(FluxBins,$A8*2+1,CA$1)="","",INDEX(FluxBins,$A8*2+1,CA$1)&amp;" ("&amp;INDEX(FluxBins,$A8*2+2,CA$1)&amp;")")</f>
        <v>#N/A</v>
      </c>
      <c r="CB8" t="e" cm="1">
        <f t="array" aca="1" ref="CB8" ca="1">IF(INDEX(FluxBins,$A8*2+1,CB$1)="","",INDEX(FluxBins,$A8*2+1,CB$1)&amp;" ("&amp;INDEX(FluxBins,$A8*2+2,CB$1)&amp;")")</f>
        <v>#N/A</v>
      </c>
      <c r="CC8" t="e" cm="1">
        <f t="array" aca="1" ref="CC8" ca="1">IF(INDEX(FluxBins,$A8*2+1,CC$1)="","",INDEX(FluxBins,$A8*2+1,CC$1)&amp;" ("&amp;INDEX(FluxBins,$A8*2+2,CC$1)&amp;")")</f>
        <v>#N/A</v>
      </c>
      <c r="CD8" t="e" cm="1">
        <f t="array" aca="1" ref="CD8" ca="1">IF(INDEX(FluxBins,$A8*2+1,CD$1)="","",INDEX(FluxBins,$A8*2+1,CD$1)&amp;" ("&amp;INDEX(FluxBins,$A8*2+2,CD$1)&amp;")")</f>
        <v>#N/A</v>
      </c>
      <c r="CE8" t="e" cm="1">
        <f t="array" aca="1" ref="CE8" ca="1">IF(INDEX(FluxBins,$A8*2+1,CE$1)="","",INDEX(FluxBins,$A8*2+1,CE$1)&amp;" ("&amp;INDEX(FluxBins,$A8*2+2,CE$1)&amp;")")</f>
        <v>#N/A</v>
      </c>
      <c r="CF8" t="e" cm="1">
        <f t="array" aca="1" ref="CF8" ca="1">IF(INDEX(FluxBins,$A8*2+1,CF$1)="","",INDEX(FluxBins,$A8*2+1,CF$1)&amp;" ("&amp;INDEX(FluxBins,$A8*2+2,CF$1)&amp;")")</f>
        <v>#N/A</v>
      </c>
      <c r="CG8" t="e" cm="1">
        <f t="array" aca="1" ref="CG8" ca="1">IF(INDEX(FluxBins,$A8*2+1,CG$1)="","",INDEX(FluxBins,$A8*2+1,CG$1)&amp;" ("&amp;INDEX(FluxBins,$A8*2+2,CG$1)&amp;")")</f>
        <v>#N/A</v>
      </c>
      <c r="CH8" t="e" cm="1">
        <f t="array" aca="1" ref="CH8" ca="1">IF(INDEX(FluxBins,$A8*2+1,CH$1)="","",INDEX(FluxBins,$A8*2+1,CH$1)&amp;" ("&amp;INDEX(FluxBins,$A8*2+2,CH$1)&amp;")")</f>
        <v>#N/A</v>
      </c>
    </row>
    <row r="9" spans="1:86">
      <c r="A9" t="e">
        <f ca="1">VLOOKUP('Bulk Table'!$A11,NameIndexArray,2,FALSE)-2</f>
        <v>#N/A</v>
      </c>
      <c r="B9" t="e">
        <f>IF(I9,'Bulk Table'!$C11,MID('Bulk Table'!$B11,FIND("(",'Bulk Table'!$B11)+1,FIND(")",'Bulk Table'!$B11)-FIND("(",'Bulk Table'!$B11)-1))</f>
        <v>#VALUE!</v>
      </c>
      <c r="C9">
        <f>'Bulk Table'!$E11</f>
        <v>0</v>
      </c>
      <c r="D9">
        <f>'Bulk Table'!$F11</f>
        <v>25</v>
      </c>
      <c r="E9" t="e">
        <f t="shared" ca="1" si="8"/>
        <v>#N/A</v>
      </c>
      <c r="F9">
        <f t="shared" si="9"/>
        <v>25</v>
      </c>
      <c r="G9" t="b">
        <f t="shared" ca="1" si="10"/>
        <v>0</v>
      </c>
      <c r="H9" t="b">
        <f ca="1">IF(I9,FALSE,ISERROR(HLOOKUP('Bulk Table'!B11,$AF9:$CH9,1,FALSE)))</f>
        <v>1</v>
      </c>
      <c r="I9" t="b">
        <f>NOT('Bulk Table'!$C11=0)</f>
        <v>0</v>
      </c>
      <c r="J9" t="e">
        <f t="shared" ca="1" si="11"/>
        <v>#N/A</v>
      </c>
      <c r="K9" t="e">
        <f ca="1">X9*$C9^3+Y9*$C9^2+Z9*$C9+AA9+'Bulk Table'!$D11</f>
        <v>#N/A</v>
      </c>
      <c r="L9" t="e">
        <f t="shared" ca="1" si="12"/>
        <v>#N/A</v>
      </c>
      <c r="M9" t="e">
        <f t="shared" ca="1" si="13"/>
        <v>#N/A</v>
      </c>
      <c r="N9" t="e">
        <f t="shared" ca="1" si="14"/>
        <v>#N/A</v>
      </c>
      <c r="O9" t="e">
        <f t="shared" ca="1" si="15"/>
        <v>#N/A</v>
      </c>
      <c r="P9" t="e">
        <f t="shared" ca="1" si="16"/>
        <v>#N/A</v>
      </c>
      <c r="Q9" t="e">
        <f t="shared" ca="1" si="17"/>
        <v>#N/A</v>
      </c>
      <c r="R9" t="e" cm="1">
        <f t="array" aca="1" ref="R9" ca="1">INDEX(ModelsData,$A9*2+1,R$1)</f>
        <v>#N/A</v>
      </c>
      <c r="S9" t="e" cm="1">
        <f t="array" aca="1" ref="S9" ca="1">INDEX(ModelsData,$A9*2+1,S$1)</f>
        <v>#N/A</v>
      </c>
      <c r="T9" t="e" cm="1">
        <f t="array" aca="1" ref="T9" ca="1">INDEX(ModelsData,$A9*2+1,T$1)</f>
        <v>#N/A</v>
      </c>
      <c r="U9" t="e" cm="1">
        <f t="array" aca="1" ref="U9" ca="1">INDEX(ModelsData,$A9*2+1,U$1)</f>
        <v>#N/A</v>
      </c>
      <c r="V9" t="e" cm="1">
        <f t="array" aca="1" ref="V9" ca="1">INDEX(ModelsData,$A9*2+1,V$1)</f>
        <v>#N/A</v>
      </c>
      <c r="W9" t="e" cm="1">
        <f t="array" aca="1" ref="W9" ca="1">INDEX(ModelsData,$A9*2+1,W$1)</f>
        <v>#N/A</v>
      </c>
      <c r="X9" t="e" cm="1">
        <f t="array" aca="1" ref="X9" ca="1">INDEX(ModelsData,$A9*2+1,X$1)</f>
        <v>#N/A</v>
      </c>
      <c r="Y9" t="e" cm="1">
        <f t="array" aca="1" ref="Y9" ca="1">INDEX(ModelsData,$A9*2+1,Y$1)</f>
        <v>#N/A</v>
      </c>
      <c r="Z9" t="e" cm="1">
        <f t="array" aca="1" ref="Z9" ca="1">INDEX(ModelsData,$A9*2+1,Z$1)</f>
        <v>#N/A</v>
      </c>
      <c r="AA9" t="e" cm="1">
        <f t="array" aca="1" ref="AA9" ca="1">INDEX(ModelsData,$A9*2+1,AA$1)</f>
        <v>#N/A</v>
      </c>
      <c r="AB9" t="e" cm="1">
        <f t="array" aca="1" ref="AB9" ca="1">INDEX(ModelsData,$A9*2+1,AB$1)</f>
        <v>#N/A</v>
      </c>
      <c r="AC9" t="e" cm="1">
        <f t="array" aca="1" ref="AC9" ca="1">INDEX(ModelsData,$A9*2+1,AC$1)</f>
        <v>#N/A</v>
      </c>
      <c r="AD9" t="e" cm="1">
        <f t="array" aca="1" ref="AD9" ca="1">INDEX(ModelsData,$A9*2+1,AD$1)</f>
        <v>#N/A</v>
      </c>
      <c r="AE9" t="e" cm="1">
        <f t="array" aca="1" ref="AE9" ca="1">INDEX(ModelsData,$A9*2+1,AE$1)</f>
        <v>#N/A</v>
      </c>
      <c r="AF9" t="e" cm="1">
        <f t="array" aca="1" ref="AF9" ca="1">IF(INDEX(FluxBins,$A9*2+1,AF$1)="","",INDEX(FluxBins,$A9*2+1,AF$1)&amp;" ("&amp;INDEX(FluxBins,$A9*2+2,AF$1)&amp;")")</f>
        <v>#N/A</v>
      </c>
      <c r="AG9" t="e" cm="1">
        <f t="array" aca="1" ref="AG9" ca="1">IF(INDEX(FluxBins,$A9*2+1,AG$1)="","",INDEX(FluxBins,$A9*2+1,AG$1)&amp;" ("&amp;INDEX(FluxBins,$A9*2+2,AG$1)&amp;")")</f>
        <v>#N/A</v>
      </c>
      <c r="AH9" t="e" cm="1">
        <f t="array" aca="1" ref="AH9" ca="1">IF(INDEX(FluxBins,$A9*2+1,AH$1)="","",INDEX(FluxBins,$A9*2+1,AH$1)&amp;" ("&amp;INDEX(FluxBins,$A9*2+2,AH$1)&amp;")")</f>
        <v>#N/A</v>
      </c>
      <c r="AI9" t="e" cm="1">
        <f t="array" aca="1" ref="AI9" ca="1">IF(INDEX(FluxBins,$A9*2+1,AI$1)="","",INDEX(FluxBins,$A9*2+1,AI$1)&amp;" ("&amp;INDEX(FluxBins,$A9*2+2,AI$1)&amp;")")</f>
        <v>#N/A</v>
      </c>
      <c r="AJ9" t="e" cm="1">
        <f t="array" aca="1" ref="AJ9" ca="1">IF(INDEX(FluxBins,$A9*2+1,AJ$1)="","",INDEX(FluxBins,$A9*2+1,AJ$1)&amp;" ("&amp;INDEX(FluxBins,$A9*2+2,AJ$1)&amp;")")</f>
        <v>#N/A</v>
      </c>
      <c r="AK9" t="e" cm="1">
        <f t="array" aca="1" ref="AK9" ca="1">IF(INDEX(FluxBins,$A9*2+1,AK$1)="","",INDEX(FluxBins,$A9*2+1,AK$1)&amp;" ("&amp;INDEX(FluxBins,$A9*2+2,AK$1)&amp;")")</f>
        <v>#N/A</v>
      </c>
      <c r="AL9" t="e" cm="1">
        <f t="array" aca="1" ref="AL9" ca="1">IF(INDEX(FluxBins,$A9*2+1,AL$1)="","",INDEX(FluxBins,$A9*2+1,AL$1)&amp;" ("&amp;INDEX(FluxBins,$A9*2+2,AL$1)&amp;")")</f>
        <v>#N/A</v>
      </c>
      <c r="AM9" t="e" cm="1">
        <f t="array" aca="1" ref="AM9" ca="1">IF(INDEX(FluxBins,$A9*2+1,AM$1)="","",INDEX(FluxBins,$A9*2+1,AM$1)&amp;" ("&amp;INDEX(FluxBins,$A9*2+2,AM$1)&amp;")")</f>
        <v>#N/A</v>
      </c>
      <c r="AN9" t="e" cm="1">
        <f t="array" aca="1" ref="AN9" ca="1">IF(INDEX(FluxBins,$A9*2+1,AN$1)="","",INDEX(FluxBins,$A9*2+1,AN$1)&amp;" ("&amp;INDEX(FluxBins,$A9*2+2,AN$1)&amp;")")</f>
        <v>#N/A</v>
      </c>
      <c r="AO9" t="e" cm="1">
        <f t="array" aca="1" ref="AO9" ca="1">IF(INDEX(FluxBins,$A9*2+1,AO$1)="","",INDEX(FluxBins,$A9*2+1,AO$1)&amp;" ("&amp;INDEX(FluxBins,$A9*2+2,AO$1)&amp;")")</f>
        <v>#N/A</v>
      </c>
      <c r="AP9" t="e" cm="1">
        <f t="array" aca="1" ref="AP9" ca="1">IF(INDEX(FluxBins,$A9*2+1,AP$1)="","",INDEX(FluxBins,$A9*2+1,AP$1)&amp;" ("&amp;INDEX(FluxBins,$A9*2+2,AP$1)&amp;")")</f>
        <v>#N/A</v>
      </c>
      <c r="AQ9" t="e" cm="1">
        <f t="array" aca="1" ref="AQ9" ca="1">IF(INDEX(FluxBins,$A9*2+1,AQ$1)="","",INDEX(FluxBins,$A9*2+1,AQ$1)&amp;" ("&amp;INDEX(FluxBins,$A9*2+2,AQ$1)&amp;")")</f>
        <v>#N/A</v>
      </c>
      <c r="AR9" t="e" cm="1">
        <f t="array" aca="1" ref="AR9" ca="1">IF(INDEX(FluxBins,$A9*2+1,AR$1)="","",INDEX(FluxBins,$A9*2+1,AR$1)&amp;" ("&amp;INDEX(FluxBins,$A9*2+2,AR$1)&amp;")")</f>
        <v>#N/A</v>
      </c>
      <c r="AS9" t="e" cm="1">
        <f t="array" aca="1" ref="AS9" ca="1">IF(INDEX(FluxBins,$A9*2+1,AS$1)="","",INDEX(FluxBins,$A9*2+1,AS$1)&amp;" ("&amp;INDEX(FluxBins,$A9*2+2,AS$1)&amp;")")</f>
        <v>#N/A</v>
      </c>
      <c r="AT9" t="e" cm="1">
        <f t="array" aca="1" ref="AT9" ca="1">IF(INDEX(FluxBins,$A9*2+1,AT$1)="","",INDEX(FluxBins,$A9*2+1,AT$1)&amp;" ("&amp;INDEX(FluxBins,$A9*2+2,AT$1)&amp;")")</f>
        <v>#N/A</v>
      </c>
      <c r="AU9" t="e" cm="1">
        <f t="array" aca="1" ref="AU9" ca="1">IF(INDEX(FluxBins,$A9*2+1,AU$1)="","",INDEX(FluxBins,$A9*2+1,AU$1)&amp;" ("&amp;INDEX(FluxBins,$A9*2+2,AU$1)&amp;")")</f>
        <v>#N/A</v>
      </c>
      <c r="AV9" t="e" cm="1">
        <f t="array" aca="1" ref="AV9" ca="1">IF(INDEX(FluxBins,$A9*2+1,AV$1)="","",INDEX(FluxBins,$A9*2+1,AV$1)&amp;" ("&amp;INDEX(FluxBins,$A9*2+2,AV$1)&amp;")")</f>
        <v>#N/A</v>
      </c>
      <c r="AW9" t="e" cm="1">
        <f t="array" aca="1" ref="AW9" ca="1">IF(INDEX(FluxBins,$A9*2+1,AW$1)="","",INDEX(FluxBins,$A9*2+1,AW$1)&amp;" ("&amp;INDEX(FluxBins,$A9*2+2,AW$1)&amp;")")</f>
        <v>#N/A</v>
      </c>
      <c r="AX9" t="e" cm="1">
        <f t="array" aca="1" ref="AX9" ca="1">IF(INDEX(FluxBins,$A9*2+1,AX$1)="","",INDEX(FluxBins,$A9*2+1,AX$1)&amp;" ("&amp;INDEX(FluxBins,$A9*2+2,AX$1)&amp;")")</f>
        <v>#N/A</v>
      </c>
      <c r="AY9" t="e" cm="1">
        <f t="array" aca="1" ref="AY9" ca="1">IF(INDEX(FluxBins,$A9*2+1,AY$1)="","",INDEX(FluxBins,$A9*2+1,AY$1)&amp;" ("&amp;INDEX(FluxBins,$A9*2+2,AY$1)&amp;")")</f>
        <v>#N/A</v>
      </c>
      <c r="AZ9" t="e" cm="1">
        <f t="array" aca="1" ref="AZ9" ca="1">IF(INDEX(FluxBins,$A9*2+1,AZ$1)="","",INDEX(FluxBins,$A9*2+1,AZ$1)&amp;" ("&amp;INDEX(FluxBins,$A9*2+2,AZ$1)&amp;")")</f>
        <v>#N/A</v>
      </c>
      <c r="BA9" t="e" cm="1">
        <f t="array" aca="1" ref="BA9" ca="1">IF(INDEX(FluxBins,$A9*2+1,BA$1)="","",INDEX(FluxBins,$A9*2+1,BA$1)&amp;" ("&amp;INDEX(FluxBins,$A9*2+2,BA$1)&amp;")")</f>
        <v>#N/A</v>
      </c>
      <c r="BB9" t="e" cm="1">
        <f t="array" aca="1" ref="BB9" ca="1">IF(INDEX(FluxBins,$A9*2+1,BB$1)="","",INDEX(FluxBins,$A9*2+1,BB$1)&amp;" ("&amp;INDEX(FluxBins,$A9*2+2,BB$1)&amp;")")</f>
        <v>#N/A</v>
      </c>
      <c r="BC9" t="e" cm="1">
        <f t="array" aca="1" ref="BC9" ca="1">IF(INDEX(FluxBins,$A9*2+1,BC$1)="","",INDEX(FluxBins,$A9*2+1,BC$1)&amp;" ("&amp;INDEX(FluxBins,$A9*2+2,BC$1)&amp;")")</f>
        <v>#N/A</v>
      </c>
      <c r="BD9" t="e" cm="1">
        <f t="array" aca="1" ref="BD9" ca="1">IF(INDEX(FluxBins,$A9*2+1,BD$1)="","",INDEX(FluxBins,$A9*2+1,BD$1)&amp;" ("&amp;INDEX(FluxBins,$A9*2+2,BD$1)&amp;")")</f>
        <v>#N/A</v>
      </c>
      <c r="BE9" t="e" cm="1">
        <f t="array" aca="1" ref="BE9" ca="1">IF(INDEX(FluxBins,$A9*2+1,BE$1)="","",INDEX(FluxBins,$A9*2+1,BE$1)&amp;" ("&amp;INDEX(FluxBins,$A9*2+2,BE$1)&amp;")")</f>
        <v>#N/A</v>
      </c>
      <c r="BF9" t="e" cm="1">
        <f t="array" aca="1" ref="BF9" ca="1">IF(INDEX(FluxBins,$A9*2+1,BF$1)="","",INDEX(FluxBins,$A9*2+1,BF$1)&amp;" ("&amp;INDEX(FluxBins,$A9*2+2,BF$1)&amp;")")</f>
        <v>#N/A</v>
      </c>
      <c r="BG9" t="e" cm="1">
        <f t="array" aca="1" ref="BG9" ca="1">IF(INDEX(FluxBins,$A9*2+1,BG$1)="","",INDEX(FluxBins,$A9*2+1,BG$1)&amp;" ("&amp;INDEX(FluxBins,$A9*2+2,BG$1)&amp;")")</f>
        <v>#N/A</v>
      </c>
      <c r="BH9" t="e" cm="1">
        <f t="array" aca="1" ref="BH9" ca="1">IF(INDEX(FluxBins,$A9*2+1,BH$1)="","",INDEX(FluxBins,$A9*2+1,BH$1)&amp;" ("&amp;INDEX(FluxBins,$A9*2+2,BH$1)&amp;")")</f>
        <v>#N/A</v>
      </c>
      <c r="BI9" t="e" cm="1">
        <f t="array" aca="1" ref="BI9" ca="1">IF(INDEX(FluxBins,$A9*2+1,BI$1)="","",INDEX(FluxBins,$A9*2+1,BI$1)&amp;" ("&amp;INDEX(FluxBins,$A9*2+2,BI$1)&amp;")")</f>
        <v>#N/A</v>
      </c>
      <c r="BJ9" t="e" cm="1">
        <f t="array" aca="1" ref="BJ9" ca="1">IF(INDEX(FluxBins,$A9*2+1,BJ$1)="","",INDEX(FluxBins,$A9*2+1,BJ$1)&amp;" ("&amp;INDEX(FluxBins,$A9*2+2,BJ$1)&amp;")")</f>
        <v>#N/A</v>
      </c>
      <c r="BK9" t="e" cm="1">
        <f t="array" aca="1" ref="BK9" ca="1">IF(INDEX(FluxBins,$A9*2+1,BK$1)="","",INDEX(FluxBins,$A9*2+1,BK$1)&amp;" ("&amp;INDEX(FluxBins,$A9*2+2,BK$1)&amp;")")</f>
        <v>#N/A</v>
      </c>
      <c r="BL9" t="e" cm="1">
        <f t="array" aca="1" ref="BL9" ca="1">IF(INDEX(FluxBins,$A9*2+1,BL$1)="","",INDEX(FluxBins,$A9*2+1,BL$1)&amp;" ("&amp;INDEX(FluxBins,$A9*2+2,BL$1)&amp;")")</f>
        <v>#N/A</v>
      </c>
      <c r="BM9" t="e" cm="1">
        <f t="array" aca="1" ref="BM9" ca="1">IF(INDEX(FluxBins,$A9*2+1,BM$1)="","",INDEX(FluxBins,$A9*2+1,BM$1)&amp;" ("&amp;INDEX(FluxBins,$A9*2+2,BM$1)&amp;")")</f>
        <v>#N/A</v>
      </c>
      <c r="BN9" t="e" cm="1">
        <f t="array" aca="1" ref="BN9" ca="1">IF(INDEX(FluxBins,$A9*2+1,BN$1)="","",INDEX(FluxBins,$A9*2+1,BN$1)&amp;" ("&amp;INDEX(FluxBins,$A9*2+2,BN$1)&amp;")")</f>
        <v>#N/A</v>
      </c>
      <c r="BO9" t="e" cm="1">
        <f t="array" aca="1" ref="BO9" ca="1">IF(INDEX(FluxBins,$A9*2+1,BO$1)="","",INDEX(FluxBins,$A9*2+1,BO$1)&amp;" ("&amp;INDEX(FluxBins,$A9*2+2,BO$1)&amp;")")</f>
        <v>#N/A</v>
      </c>
      <c r="BP9" t="e" cm="1">
        <f t="array" aca="1" ref="BP9" ca="1">IF(INDEX(FluxBins,$A9*2+1,BP$1)="","",INDEX(FluxBins,$A9*2+1,BP$1)&amp;" ("&amp;INDEX(FluxBins,$A9*2+2,BP$1)&amp;")")</f>
        <v>#N/A</v>
      </c>
      <c r="BQ9" t="e" cm="1">
        <f t="array" aca="1" ref="BQ9" ca="1">IF(INDEX(FluxBins,$A9*2+1,BQ$1)="","",INDEX(FluxBins,$A9*2+1,BQ$1)&amp;" ("&amp;INDEX(FluxBins,$A9*2+2,BQ$1)&amp;")")</f>
        <v>#N/A</v>
      </c>
      <c r="BR9" t="e" cm="1">
        <f t="array" aca="1" ref="BR9" ca="1">IF(INDEX(FluxBins,$A9*2+1,BR$1)="","",INDEX(FluxBins,$A9*2+1,BR$1)&amp;" ("&amp;INDEX(FluxBins,$A9*2+2,BR$1)&amp;")")</f>
        <v>#N/A</v>
      </c>
      <c r="BS9" t="e" cm="1">
        <f t="array" aca="1" ref="BS9" ca="1">IF(INDEX(FluxBins,$A9*2+1,BS$1)="","",INDEX(FluxBins,$A9*2+1,BS$1)&amp;" ("&amp;INDEX(FluxBins,$A9*2+2,BS$1)&amp;")")</f>
        <v>#N/A</v>
      </c>
      <c r="BT9" t="e" cm="1">
        <f t="array" aca="1" ref="BT9" ca="1">IF(INDEX(FluxBins,$A9*2+1,BT$1)="","",INDEX(FluxBins,$A9*2+1,BT$1)&amp;" ("&amp;INDEX(FluxBins,$A9*2+2,BT$1)&amp;")")</f>
        <v>#N/A</v>
      </c>
      <c r="BU9" t="e" cm="1">
        <f t="array" aca="1" ref="BU9" ca="1">IF(INDEX(FluxBins,$A9*2+1,BU$1)="","",INDEX(FluxBins,$A9*2+1,BU$1)&amp;" ("&amp;INDEX(FluxBins,$A9*2+2,BU$1)&amp;")")</f>
        <v>#N/A</v>
      </c>
      <c r="BV9" t="e" cm="1">
        <f t="array" aca="1" ref="BV9" ca="1">IF(INDEX(FluxBins,$A9*2+1,BV$1)="","",INDEX(FluxBins,$A9*2+1,BV$1)&amp;" ("&amp;INDEX(FluxBins,$A9*2+2,BV$1)&amp;")")</f>
        <v>#N/A</v>
      </c>
      <c r="BW9" t="e" cm="1">
        <f t="array" aca="1" ref="BW9" ca="1">IF(INDEX(FluxBins,$A9*2+1,BW$1)="","",INDEX(FluxBins,$A9*2+1,BW$1)&amp;" ("&amp;INDEX(FluxBins,$A9*2+2,BW$1)&amp;")")</f>
        <v>#N/A</v>
      </c>
      <c r="BX9" t="e" cm="1">
        <f t="array" aca="1" ref="BX9" ca="1">IF(INDEX(FluxBins,$A9*2+1,BX$1)="","",INDEX(FluxBins,$A9*2+1,BX$1)&amp;" ("&amp;INDEX(FluxBins,$A9*2+2,BX$1)&amp;")")</f>
        <v>#N/A</v>
      </c>
      <c r="BY9" t="e" cm="1">
        <f t="array" aca="1" ref="BY9" ca="1">IF(INDEX(FluxBins,$A9*2+1,BY$1)="","",INDEX(FluxBins,$A9*2+1,BY$1)&amp;" ("&amp;INDEX(FluxBins,$A9*2+2,BY$1)&amp;")")</f>
        <v>#N/A</v>
      </c>
      <c r="BZ9" t="e" cm="1">
        <f t="array" aca="1" ref="BZ9" ca="1">IF(INDEX(FluxBins,$A9*2+1,BZ$1)="","",INDEX(FluxBins,$A9*2+1,BZ$1)&amp;" ("&amp;INDEX(FluxBins,$A9*2+2,BZ$1)&amp;")")</f>
        <v>#N/A</v>
      </c>
      <c r="CA9" t="e" cm="1">
        <f t="array" aca="1" ref="CA9" ca="1">IF(INDEX(FluxBins,$A9*2+1,CA$1)="","",INDEX(FluxBins,$A9*2+1,CA$1)&amp;" ("&amp;INDEX(FluxBins,$A9*2+2,CA$1)&amp;")")</f>
        <v>#N/A</v>
      </c>
      <c r="CB9" t="e" cm="1">
        <f t="array" aca="1" ref="CB9" ca="1">IF(INDEX(FluxBins,$A9*2+1,CB$1)="","",INDEX(FluxBins,$A9*2+1,CB$1)&amp;" ("&amp;INDEX(FluxBins,$A9*2+2,CB$1)&amp;")")</f>
        <v>#N/A</v>
      </c>
      <c r="CC9" t="e" cm="1">
        <f t="array" aca="1" ref="CC9" ca="1">IF(INDEX(FluxBins,$A9*2+1,CC$1)="","",INDEX(FluxBins,$A9*2+1,CC$1)&amp;" ("&amp;INDEX(FluxBins,$A9*2+2,CC$1)&amp;")")</f>
        <v>#N/A</v>
      </c>
      <c r="CD9" t="e" cm="1">
        <f t="array" aca="1" ref="CD9" ca="1">IF(INDEX(FluxBins,$A9*2+1,CD$1)="","",INDEX(FluxBins,$A9*2+1,CD$1)&amp;" ("&amp;INDEX(FluxBins,$A9*2+2,CD$1)&amp;")")</f>
        <v>#N/A</v>
      </c>
      <c r="CE9" t="e" cm="1">
        <f t="array" aca="1" ref="CE9" ca="1">IF(INDEX(FluxBins,$A9*2+1,CE$1)="","",INDEX(FluxBins,$A9*2+1,CE$1)&amp;" ("&amp;INDEX(FluxBins,$A9*2+2,CE$1)&amp;")")</f>
        <v>#N/A</v>
      </c>
      <c r="CF9" t="e" cm="1">
        <f t="array" aca="1" ref="CF9" ca="1">IF(INDEX(FluxBins,$A9*2+1,CF$1)="","",INDEX(FluxBins,$A9*2+1,CF$1)&amp;" ("&amp;INDEX(FluxBins,$A9*2+2,CF$1)&amp;")")</f>
        <v>#N/A</v>
      </c>
      <c r="CG9" t="e" cm="1">
        <f t="array" aca="1" ref="CG9" ca="1">IF(INDEX(FluxBins,$A9*2+1,CG$1)="","",INDEX(FluxBins,$A9*2+1,CG$1)&amp;" ("&amp;INDEX(FluxBins,$A9*2+2,CG$1)&amp;")")</f>
        <v>#N/A</v>
      </c>
      <c r="CH9" t="e" cm="1">
        <f t="array" aca="1" ref="CH9" ca="1">IF(INDEX(FluxBins,$A9*2+1,CH$1)="","",INDEX(FluxBins,$A9*2+1,CH$1)&amp;" ("&amp;INDEX(FluxBins,$A9*2+2,CH$1)&amp;")")</f>
        <v>#N/A</v>
      </c>
    </row>
    <row r="10" spans="1:86">
      <c r="A10" t="e">
        <f ca="1">VLOOKUP('Bulk Table'!$A12,NameIndexArray,2,FALSE)-2</f>
        <v>#N/A</v>
      </c>
      <c r="B10" t="e">
        <f>IF(I10,'Bulk Table'!$C12,MID('Bulk Table'!$B12,FIND("(",'Bulk Table'!$B12)+1,FIND(")",'Bulk Table'!$B12)-FIND("(",'Bulk Table'!$B12)-1))</f>
        <v>#VALUE!</v>
      </c>
      <c r="C10">
        <f>'Bulk Table'!$E12</f>
        <v>0</v>
      </c>
      <c r="D10">
        <f>'Bulk Table'!$F12</f>
        <v>25</v>
      </c>
      <c r="E10" t="e">
        <f t="shared" ca="1" si="8"/>
        <v>#N/A</v>
      </c>
      <c r="F10">
        <f t="shared" si="9"/>
        <v>25</v>
      </c>
      <c r="G10" t="b">
        <f t="shared" ca="1" si="10"/>
        <v>0</v>
      </c>
      <c r="H10" t="b">
        <f ca="1">IF(I10,FALSE,ISERROR(HLOOKUP('Bulk Table'!B12,$AF10:$CH10,1,FALSE)))</f>
        <v>1</v>
      </c>
      <c r="I10" t="b">
        <f>NOT('Bulk Table'!$C12=0)</f>
        <v>0</v>
      </c>
      <c r="J10" t="e">
        <f t="shared" ca="1" si="11"/>
        <v>#N/A</v>
      </c>
      <c r="K10" t="e">
        <f ca="1">X10*$C10^3+Y10*$C10^2+Z10*$C10+AA10+'Bulk Table'!$D12</f>
        <v>#N/A</v>
      </c>
      <c r="L10" t="e">
        <f t="shared" ca="1" si="12"/>
        <v>#N/A</v>
      </c>
      <c r="M10" t="e">
        <f t="shared" ca="1" si="13"/>
        <v>#N/A</v>
      </c>
      <c r="N10" t="e">
        <f t="shared" ca="1" si="14"/>
        <v>#N/A</v>
      </c>
      <c r="O10" t="e">
        <f t="shared" ca="1" si="15"/>
        <v>#N/A</v>
      </c>
      <c r="P10" t="e">
        <f t="shared" ca="1" si="16"/>
        <v>#N/A</v>
      </c>
      <c r="Q10" t="e">
        <f t="shared" ca="1" si="17"/>
        <v>#N/A</v>
      </c>
      <c r="R10" t="e" cm="1">
        <f t="array" aca="1" ref="R10" ca="1">INDEX(ModelsData,$A10*2+1,R$1)</f>
        <v>#N/A</v>
      </c>
      <c r="S10" t="e" cm="1">
        <f t="array" aca="1" ref="S10" ca="1">INDEX(ModelsData,$A10*2+1,S$1)</f>
        <v>#N/A</v>
      </c>
      <c r="T10" t="e" cm="1">
        <f t="array" aca="1" ref="T10" ca="1">INDEX(ModelsData,$A10*2+1,T$1)</f>
        <v>#N/A</v>
      </c>
      <c r="U10" t="e" cm="1">
        <f t="array" aca="1" ref="U10" ca="1">INDEX(ModelsData,$A10*2+1,U$1)</f>
        <v>#N/A</v>
      </c>
      <c r="V10" t="e" cm="1">
        <f t="array" aca="1" ref="V10" ca="1">INDEX(ModelsData,$A10*2+1,V$1)</f>
        <v>#N/A</v>
      </c>
      <c r="W10" t="e" cm="1">
        <f t="array" aca="1" ref="W10" ca="1">INDEX(ModelsData,$A10*2+1,W$1)</f>
        <v>#N/A</v>
      </c>
      <c r="X10" t="e" cm="1">
        <f t="array" aca="1" ref="X10" ca="1">INDEX(ModelsData,$A10*2+1,X$1)</f>
        <v>#N/A</v>
      </c>
      <c r="Y10" t="e" cm="1">
        <f t="array" aca="1" ref="Y10" ca="1">INDEX(ModelsData,$A10*2+1,Y$1)</f>
        <v>#N/A</v>
      </c>
      <c r="Z10" t="e" cm="1">
        <f t="array" aca="1" ref="Z10" ca="1">INDEX(ModelsData,$A10*2+1,Z$1)</f>
        <v>#N/A</v>
      </c>
      <c r="AA10" t="e" cm="1">
        <f t="array" aca="1" ref="AA10" ca="1">INDEX(ModelsData,$A10*2+1,AA$1)</f>
        <v>#N/A</v>
      </c>
      <c r="AB10" t="e" cm="1">
        <f t="array" aca="1" ref="AB10" ca="1">INDEX(ModelsData,$A10*2+1,AB$1)</f>
        <v>#N/A</v>
      </c>
      <c r="AC10" t="e" cm="1">
        <f t="array" aca="1" ref="AC10" ca="1">INDEX(ModelsData,$A10*2+1,AC$1)</f>
        <v>#N/A</v>
      </c>
      <c r="AD10" t="e" cm="1">
        <f t="array" aca="1" ref="AD10" ca="1">INDEX(ModelsData,$A10*2+1,AD$1)</f>
        <v>#N/A</v>
      </c>
      <c r="AE10" t="e" cm="1">
        <f t="array" aca="1" ref="AE10" ca="1">INDEX(ModelsData,$A10*2+1,AE$1)</f>
        <v>#N/A</v>
      </c>
      <c r="AF10" t="e" cm="1">
        <f t="array" aca="1" ref="AF10" ca="1">IF(INDEX(FluxBins,$A10*2+1,AF$1)="","",INDEX(FluxBins,$A10*2+1,AF$1)&amp;" ("&amp;INDEX(FluxBins,$A10*2+2,AF$1)&amp;")")</f>
        <v>#N/A</v>
      </c>
      <c r="AG10" t="e" cm="1">
        <f t="array" aca="1" ref="AG10" ca="1">IF(INDEX(FluxBins,$A10*2+1,AG$1)="","",INDEX(FluxBins,$A10*2+1,AG$1)&amp;" ("&amp;INDEX(FluxBins,$A10*2+2,AG$1)&amp;")")</f>
        <v>#N/A</v>
      </c>
      <c r="AH10" t="e" cm="1">
        <f t="array" aca="1" ref="AH10" ca="1">IF(INDEX(FluxBins,$A10*2+1,AH$1)="","",INDEX(FluxBins,$A10*2+1,AH$1)&amp;" ("&amp;INDEX(FluxBins,$A10*2+2,AH$1)&amp;")")</f>
        <v>#N/A</v>
      </c>
      <c r="AI10" t="e" cm="1">
        <f t="array" aca="1" ref="AI10" ca="1">IF(INDEX(FluxBins,$A10*2+1,AI$1)="","",INDEX(FluxBins,$A10*2+1,AI$1)&amp;" ("&amp;INDEX(FluxBins,$A10*2+2,AI$1)&amp;")")</f>
        <v>#N/A</v>
      </c>
      <c r="AJ10" t="e" cm="1">
        <f t="array" aca="1" ref="AJ10" ca="1">IF(INDEX(FluxBins,$A10*2+1,AJ$1)="","",INDEX(FluxBins,$A10*2+1,AJ$1)&amp;" ("&amp;INDEX(FluxBins,$A10*2+2,AJ$1)&amp;")")</f>
        <v>#N/A</v>
      </c>
      <c r="AK10" t="e" cm="1">
        <f t="array" aca="1" ref="AK10" ca="1">IF(INDEX(FluxBins,$A10*2+1,AK$1)="","",INDEX(FluxBins,$A10*2+1,AK$1)&amp;" ("&amp;INDEX(FluxBins,$A10*2+2,AK$1)&amp;")")</f>
        <v>#N/A</v>
      </c>
      <c r="AL10" t="e" cm="1">
        <f t="array" aca="1" ref="AL10" ca="1">IF(INDEX(FluxBins,$A10*2+1,AL$1)="","",INDEX(FluxBins,$A10*2+1,AL$1)&amp;" ("&amp;INDEX(FluxBins,$A10*2+2,AL$1)&amp;")")</f>
        <v>#N/A</v>
      </c>
      <c r="AM10" t="e" cm="1">
        <f t="array" aca="1" ref="AM10" ca="1">IF(INDEX(FluxBins,$A10*2+1,AM$1)="","",INDEX(FluxBins,$A10*2+1,AM$1)&amp;" ("&amp;INDEX(FluxBins,$A10*2+2,AM$1)&amp;")")</f>
        <v>#N/A</v>
      </c>
      <c r="AN10" t="e" cm="1">
        <f t="array" aca="1" ref="AN10" ca="1">IF(INDEX(FluxBins,$A10*2+1,AN$1)="","",INDEX(FluxBins,$A10*2+1,AN$1)&amp;" ("&amp;INDEX(FluxBins,$A10*2+2,AN$1)&amp;")")</f>
        <v>#N/A</v>
      </c>
      <c r="AO10" t="e" cm="1">
        <f t="array" aca="1" ref="AO10" ca="1">IF(INDEX(FluxBins,$A10*2+1,AO$1)="","",INDEX(FluxBins,$A10*2+1,AO$1)&amp;" ("&amp;INDEX(FluxBins,$A10*2+2,AO$1)&amp;")")</f>
        <v>#N/A</v>
      </c>
      <c r="AP10" t="e" cm="1">
        <f t="array" aca="1" ref="AP10" ca="1">IF(INDEX(FluxBins,$A10*2+1,AP$1)="","",INDEX(FluxBins,$A10*2+1,AP$1)&amp;" ("&amp;INDEX(FluxBins,$A10*2+2,AP$1)&amp;")")</f>
        <v>#N/A</v>
      </c>
      <c r="AQ10" t="e" cm="1">
        <f t="array" aca="1" ref="AQ10" ca="1">IF(INDEX(FluxBins,$A10*2+1,AQ$1)="","",INDEX(FluxBins,$A10*2+1,AQ$1)&amp;" ("&amp;INDEX(FluxBins,$A10*2+2,AQ$1)&amp;")")</f>
        <v>#N/A</v>
      </c>
      <c r="AR10" t="e" cm="1">
        <f t="array" aca="1" ref="AR10" ca="1">IF(INDEX(FluxBins,$A10*2+1,AR$1)="","",INDEX(FluxBins,$A10*2+1,AR$1)&amp;" ("&amp;INDEX(FluxBins,$A10*2+2,AR$1)&amp;")")</f>
        <v>#N/A</v>
      </c>
      <c r="AS10" t="e" cm="1">
        <f t="array" aca="1" ref="AS10" ca="1">IF(INDEX(FluxBins,$A10*2+1,AS$1)="","",INDEX(FluxBins,$A10*2+1,AS$1)&amp;" ("&amp;INDEX(FluxBins,$A10*2+2,AS$1)&amp;")")</f>
        <v>#N/A</v>
      </c>
      <c r="AT10" t="e" cm="1">
        <f t="array" aca="1" ref="AT10" ca="1">IF(INDEX(FluxBins,$A10*2+1,AT$1)="","",INDEX(FluxBins,$A10*2+1,AT$1)&amp;" ("&amp;INDEX(FluxBins,$A10*2+2,AT$1)&amp;")")</f>
        <v>#N/A</v>
      </c>
      <c r="AU10" t="e" cm="1">
        <f t="array" aca="1" ref="AU10" ca="1">IF(INDEX(FluxBins,$A10*2+1,AU$1)="","",INDEX(FluxBins,$A10*2+1,AU$1)&amp;" ("&amp;INDEX(FluxBins,$A10*2+2,AU$1)&amp;")")</f>
        <v>#N/A</v>
      </c>
      <c r="AV10" t="e" cm="1">
        <f t="array" aca="1" ref="AV10" ca="1">IF(INDEX(FluxBins,$A10*2+1,AV$1)="","",INDEX(FluxBins,$A10*2+1,AV$1)&amp;" ("&amp;INDEX(FluxBins,$A10*2+2,AV$1)&amp;")")</f>
        <v>#N/A</v>
      </c>
      <c r="AW10" t="e" cm="1">
        <f t="array" aca="1" ref="AW10" ca="1">IF(INDEX(FluxBins,$A10*2+1,AW$1)="","",INDEX(FluxBins,$A10*2+1,AW$1)&amp;" ("&amp;INDEX(FluxBins,$A10*2+2,AW$1)&amp;")")</f>
        <v>#N/A</v>
      </c>
      <c r="AX10" t="e" cm="1">
        <f t="array" aca="1" ref="AX10" ca="1">IF(INDEX(FluxBins,$A10*2+1,AX$1)="","",INDEX(FluxBins,$A10*2+1,AX$1)&amp;" ("&amp;INDEX(FluxBins,$A10*2+2,AX$1)&amp;")")</f>
        <v>#N/A</v>
      </c>
      <c r="AY10" t="e" cm="1">
        <f t="array" aca="1" ref="AY10" ca="1">IF(INDEX(FluxBins,$A10*2+1,AY$1)="","",INDEX(FluxBins,$A10*2+1,AY$1)&amp;" ("&amp;INDEX(FluxBins,$A10*2+2,AY$1)&amp;")")</f>
        <v>#N/A</v>
      </c>
      <c r="AZ10" t="e" cm="1">
        <f t="array" aca="1" ref="AZ10" ca="1">IF(INDEX(FluxBins,$A10*2+1,AZ$1)="","",INDEX(FluxBins,$A10*2+1,AZ$1)&amp;" ("&amp;INDEX(FluxBins,$A10*2+2,AZ$1)&amp;")")</f>
        <v>#N/A</v>
      </c>
      <c r="BA10" t="e" cm="1">
        <f t="array" aca="1" ref="BA10" ca="1">IF(INDEX(FluxBins,$A10*2+1,BA$1)="","",INDEX(FluxBins,$A10*2+1,BA$1)&amp;" ("&amp;INDEX(FluxBins,$A10*2+2,BA$1)&amp;")")</f>
        <v>#N/A</v>
      </c>
      <c r="BB10" t="e" cm="1">
        <f t="array" aca="1" ref="BB10" ca="1">IF(INDEX(FluxBins,$A10*2+1,BB$1)="","",INDEX(FluxBins,$A10*2+1,BB$1)&amp;" ("&amp;INDEX(FluxBins,$A10*2+2,BB$1)&amp;")")</f>
        <v>#N/A</v>
      </c>
      <c r="BC10" t="e" cm="1">
        <f t="array" aca="1" ref="BC10" ca="1">IF(INDEX(FluxBins,$A10*2+1,BC$1)="","",INDEX(FluxBins,$A10*2+1,BC$1)&amp;" ("&amp;INDEX(FluxBins,$A10*2+2,BC$1)&amp;")")</f>
        <v>#N/A</v>
      </c>
      <c r="BD10" t="e" cm="1">
        <f t="array" aca="1" ref="BD10" ca="1">IF(INDEX(FluxBins,$A10*2+1,BD$1)="","",INDEX(FluxBins,$A10*2+1,BD$1)&amp;" ("&amp;INDEX(FluxBins,$A10*2+2,BD$1)&amp;")")</f>
        <v>#N/A</v>
      </c>
      <c r="BE10" t="e" cm="1">
        <f t="array" aca="1" ref="BE10" ca="1">IF(INDEX(FluxBins,$A10*2+1,BE$1)="","",INDEX(FluxBins,$A10*2+1,BE$1)&amp;" ("&amp;INDEX(FluxBins,$A10*2+2,BE$1)&amp;")")</f>
        <v>#N/A</v>
      </c>
      <c r="BF10" t="e" cm="1">
        <f t="array" aca="1" ref="BF10" ca="1">IF(INDEX(FluxBins,$A10*2+1,BF$1)="","",INDEX(FluxBins,$A10*2+1,BF$1)&amp;" ("&amp;INDEX(FluxBins,$A10*2+2,BF$1)&amp;")")</f>
        <v>#N/A</v>
      </c>
      <c r="BG10" t="e" cm="1">
        <f t="array" aca="1" ref="BG10" ca="1">IF(INDEX(FluxBins,$A10*2+1,BG$1)="","",INDEX(FluxBins,$A10*2+1,BG$1)&amp;" ("&amp;INDEX(FluxBins,$A10*2+2,BG$1)&amp;")")</f>
        <v>#N/A</v>
      </c>
      <c r="BH10" t="e" cm="1">
        <f t="array" aca="1" ref="BH10" ca="1">IF(INDEX(FluxBins,$A10*2+1,BH$1)="","",INDEX(FluxBins,$A10*2+1,BH$1)&amp;" ("&amp;INDEX(FluxBins,$A10*2+2,BH$1)&amp;")")</f>
        <v>#N/A</v>
      </c>
      <c r="BI10" t="e" cm="1">
        <f t="array" aca="1" ref="BI10" ca="1">IF(INDEX(FluxBins,$A10*2+1,BI$1)="","",INDEX(FluxBins,$A10*2+1,BI$1)&amp;" ("&amp;INDEX(FluxBins,$A10*2+2,BI$1)&amp;")")</f>
        <v>#N/A</v>
      </c>
      <c r="BJ10" t="e" cm="1">
        <f t="array" aca="1" ref="BJ10" ca="1">IF(INDEX(FluxBins,$A10*2+1,BJ$1)="","",INDEX(FluxBins,$A10*2+1,BJ$1)&amp;" ("&amp;INDEX(FluxBins,$A10*2+2,BJ$1)&amp;")")</f>
        <v>#N/A</v>
      </c>
      <c r="BK10" t="e" cm="1">
        <f t="array" aca="1" ref="BK10" ca="1">IF(INDEX(FluxBins,$A10*2+1,BK$1)="","",INDEX(FluxBins,$A10*2+1,BK$1)&amp;" ("&amp;INDEX(FluxBins,$A10*2+2,BK$1)&amp;")")</f>
        <v>#N/A</v>
      </c>
      <c r="BL10" t="e" cm="1">
        <f t="array" aca="1" ref="BL10" ca="1">IF(INDEX(FluxBins,$A10*2+1,BL$1)="","",INDEX(FluxBins,$A10*2+1,BL$1)&amp;" ("&amp;INDEX(FluxBins,$A10*2+2,BL$1)&amp;")")</f>
        <v>#N/A</v>
      </c>
      <c r="BM10" t="e" cm="1">
        <f t="array" aca="1" ref="BM10" ca="1">IF(INDEX(FluxBins,$A10*2+1,BM$1)="","",INDEX(FluxBins,$A10*2+1,BM$1)&amp;" ("&amp;INDEX(FluxBins,$A10*2+2,BM$1)&amp;")")</f>
        <v>#N/A</v>
      </c>
      <c r="BN10" t="e" cm="1">
        <f t="array" aca="1" ref="BN10" ca="1">IF(INDEX(FluxBins,$A10*2+1,BN$1)="","",INDEX(FluxBins,$A10*2+1,BN$1)&amp;" ("&amp;INDEX(FluxBins,$A10*2+2,BN$1)&amp;")")</f>
        <v>#N/A</v>
      </c>
      <c r="BO10" t="e" cm="1">
        <f t="array" aca="1" ref="BO10" ca="1">IF(INDEX(FluxBins,$A10*2+1,BO$1)="","",INDEX(FluxBins,$A10*2+1,BO$1)&amp;" ("&amp;INDEX(FluxBins,$A10*2+2,BO$1)&amp;")")</f>
        <v>#N/A</v>
      </c>
      <c r="BP10" t="e" cm="1">
        <f t="array" aca="1" ref="BP10" ca="1">IF(INDEX(FluxBins,$A10*2+1,BP$1)="","",INDEX(FluxBins,$A10*2+1,BP$1)&amp;" ("&amp;INDEX(FluxBins,$A10*2+2,BP$1)&amp;")")</f>
        <v>#N/A</v>
      </c>
      <c r="BQ10" t="e" cm="1">
        <f t="array" aca="1" ref="BQ10" ca="1">IF(INDEX(FluxBins,$A10*2+1,BQ$1)="","",INDEX(FluxBins,$A10*2+1,BQ$1)&amp;" ("&amp;INDEX(FluxBins,$A10*2+2,BQ$1)&amp;")")</f>
        <v>#N/A</v>
      </c>
      <c r="BR10" t="e" cm="1">
        <f t="array" aca="1" ref="BR10" ca="1">IF(INDEX(FluxBins,$A10*2+1,BR$1)="","",INDEX(FluxBins,$A10*2+1,BR$1)&amp;" ("&amp;INDEX(FluxBins,$A10*2+2,BR$1)&amp;")")</f>
        <v>#N/A</v>
      </c>
      <c r="BS10" t="e" cm="1">
        <f t="array" aca="1" ref="BS10" ca="1">IF(INDEX(FluxBins,$A10*2+1,BS$1)="","",INDEX(FluxBins,$A10*2+1,BS$1)&amp;" ("&amp;INDEX(FluxBins,$A10*2+2,BS$1)&amp;")")</f>
        <v>#N/A</v>
      </c>
      <c r="BT10" t="e" cm="1">
        <f t="array" aca="1" ref="BT10" ca="1">IF(INDEX(FluxBins,$A10*2+1,BT$1)="","",INDEX(FluxBins,$A10*2+1,BT$1)&amp;" ("&amp;INDEX(FluxBins,$A10*2+2,BT$1)&amp;")")</f>
        <v>#N/A</v>
      </c>
      <c r="BU10" t="e" cm="1">
        <f t="array" aca="1" ref="BU10" ca="1">IF(INDEX(FluxBins,$A10*2+1,BU$1)="","",INDEX(FluxBins,$A10*2+1,BU$1)&amp;" ("&amp;INDEX(FluxBins,$A10*2+2,BU$1)&amp;")")</f>
        <v>#N/A</v>
      </c>
      <c r="BV10" t="e" cm="1">
        <f t="array" aca="1" ref="BV10" ca="1">IF(INDEX(FluxBins,$A10*2+1,BV$1)="","",INDEX(FluxBins,$A10*2+1,BV$1)&amp;" ("&amp;INDEX(FluxBins,$A10*2+2,BV$1)&amp;")")</f>
        <v>#N/A</v>
      </c>
      <c r="BW10" t="e" cm="1">
        <f t="array" aca="1" ref="BW10" ca="1">IF(INDEX(FluxBins,$A10*2+1,BW$1)="","",INDEX(FluxBins,$A10*2+1,BW$1)&amp;" ("&amp;INDEX(FluxBins,$A10*2+2,BW$1)&amp;")")</f>
        <v>#N/A</v>
      </c>
      <c r="BX10" t="e" cm="1">
        <f t="array" aca="1" ref="BX10" ca="1">IF(INDEX(FluxBins,$A10*2+1,BX$1)="","",INDEX(FluxBins,$A10*2+1,BX$1)&amp;" ("&amp;INDEX(FluxBins,$A10*2+2,BX$1)&amp;")")</f>
        <v>#N/A</v>
      </c>
      <c r="BY10" t="e" cm="1">
        <f t="array" aca="1" ref="BY10" ca="1">IF(INDEX(FluxBins,$A10*2+1,BY$1)="","",INDEX(FluxBins,$A10*2+1,BY$1)&amp;" ("&amp;INDEX(FluxBins,$A10*2+2,BY$1)&amp;")")</f>
        <v>#N/A</v>
      </c>
      <c r="BZ10" t="e" cm="1">
        <f t="array" aca="1" ref="BZ10" ca="1">IF(INDEX(FluxBins,$A10*2+1,BZ$1)="","",INDEX(FluxBins,$A10*2+1,BZ$1)&amp;" ("&amp;INDEX(FluxBins,$A10*2+2,BZ$1)&amp;")")</f>
        <v>#N/A</v>
      </c>
      <c r="CA10" t="e" cm="1">
        <f t="array" aca="1" ref="CA10" ca="1">IF(INDEX(FluxBins,$A10*2+1,CA$1)="","",INDEX(FluxBins,$A10*2+1,CA$1)&amp;" ("&amp;INDEX(FluxBins,$A10*2+2,CA$1)&amp;")")</f>
        <v>#N/A</v>
      </c>
      <c r="CB10" t="e" cm="1">
        <f t="array" aca="1" ref="CB10" ca="1">IF(INDEX(FluxBins,$A10*2+1,CB$1)="","",INDEX(FluxBins,$A10*2+1,CB$1)&amp;" ("&amp;INDEX(FluxBins,$A10*2+2,CB$1)&amp;")")</f>
        <v>#N/A</v>
      </c>
      <c r="CC10" t="e" cm="1">
        <f t="array" aca="1" ref="CC10" ca="1">IF(INDEX(FluxBins,$A10*2+1,CC$1)="","",INDEX(FluxBins,$A10*2+1,CC$1)&amp;" ("&amp;INDEX(FluxBins,$A10*2+2,CC$1)&amp;")")</f>
        <v>#N/A</v>
      </c>
      <c r="CD10" t="e" cm="1">
        <f t="array" aca="1" ref="CD10" ca="1">IF(INDEX(FluxBins,$A10*2+1,CD$1)="","",INDEX(FluxBins,$A10*2+1,CD$1)&amp;" ("&amp;INDEX(FluxBins,$A10*2+2,CD$1)&amp;")")</f>
        <v>#N/A</v>
      </c>
      <c r="CE10" t="e" cm="1">
        <f t="array" aca="1" ref="CE10" ca="1">IF(INDEX(FluxBins,$A10*2+1,CE$1)="","",INDEX(FluxBins,$A10*2+1,CE$1)&amp;" ("&amp;INDEX(FluxBins,$A10*2+2,CE$1)&amp;")")</f>
        <v>#N/A</v>
      </c>
      <c r="CF10" t="e" cm="1">
        <f t="array" aca="1" ref="CF10" ca="1">IF(INDEX(FluxBins,$A10*2+1,CF$1)="","",INDEX(FluxBins,$A10*2+1,CF$1)&amp;" ("&amp;INDEX(FluxBins,$A10*2+2,CF$1)&amp;")")</f>
        <v>#N/A</v>
      </c>
      <c r="CG10" t="e" cm="1">
        <f t="array" aca="1" ref="CG10" ca="1">IF(INDEX(FluxBins,$A10*2+1,CG$1)="","",INDEX(FluxBins,$A10*2+1,CG$1)&amp;" ("&amp;INDEX(FluxBins,$A10*2+2,CG$1)&amp;")")</f>
        <v>#N/A</v>
      </c>
      <c r="CH10" t="e" cm="1">
        <f t="array" aca="1" ref="CH10" ca="1">IF(INDEX(FluxBins,$A10*2+1,CH$1)="","",INDEX(FluxBins,$A10*2+1,CH$1)&amp;" ("&amp;INDEX(FluxBins,$A10*2+2,CH$1)&amp;")")</f>
        <v>#N/A</v>
      </c>
    </row>
    <row r="11" spans="1:86">
      <c r="A11" t="e">
        <f ca="1">VLOOKUP('Bulk Table'!$A13,NameIndexArray,2,FALSE)-2</f>
        <v>#N/A</v>
      </c>
      <c r="B11" t="e">
        <f>IF(I11,'Bulk Table'!$C13,MID('Bulk Table'!$B13,FIND("(",'Bulk Table'!$B13)+1,FIND(")",'Bulk Table'!$B13)-FIND("(",'Bulk Table'!$B13)-1))</f>
        <v>#VALUE!</v>
      </c>
      <c r="C11">
        <f>'Bulk Table'!$E13</f>
        <v>0</v>
      </c>
      <c r="D11">
        <f>'Bulk Table'!$F13</f>
        <v>25</v>
      </c>
      <c r="E11" t="e">
        <f t="shared" ca="1" si="8"/>
        <v>#N/A</v>
      </c>
      <c r="F11">
        <f t="shared" si="9"/>
        <v>25</v>
      </c>
      <c r="G11" t="b">
        <f t="shared" ca="1" si="10"/>
        <v>0</v>
      </c>
      <c r="H11" t="b">
        <f ca="1">IF(I11,FALSE,ISERROR(HLOOKUP('Bulk Table'!B13,$AF11:$CH11,1,FALSE)))</f>
        <v>1</v>
      </c>
      <c r="I11" t="b">
        <f>NOT('Bulk Table'!$C13=0)</f>
        <v>0</v>
      </c>
      <c r="J11" t="e">
        <f t="shared" ca="1" si="11"/>
        <v>#N/A</v>
      </c>
      <c r="K11" t="e">
        <f ca="1">X11*$C11^3+Y11*$C11^2+Z11*$C11+AA11+'Bulk Table'!$D13</f>
        <v>#N/A</v>
      </c>
      <c r="L11" t="e">
        <f t="shared" ca="1" si="12"/>
        <v>#N/A</v>
      </c>
      <c r="M11" t="e">
        <f t="shared" ca="1" si="13"/>
        <v>#N/A</v>
      </c>
      <c r="N11" t="e">
        <f t="shared" ca="1" si="14"/>
        <v>#N/A</v>
      </c>
      <c r="O11" t="e">
        <f t="shared" ca="1" si="15"/>
        <v>#N/A</v>
      </c>
      <c r="P11" t="e">
        <f t="shared" ca="1" si="16"/>
        <v>#N/A</v>
      </c>
      <c r="Q11" t="e">
        <f t="shared" ca="1" si="17"/>
        <v>#N/A</v>
      </c>
      <c r="R11" t="e" cm="1">
        <f t="array" aca="1" ref="R11" ca="1">INDEX(ModelsData,$A11*2+1,R$1)</f>
        <v>#N/A</v>
      </c>
      <c r="S11" t="e" cm="1">
        <f t="array" aca="1" ref="S11" ca="1">INDEX(ModelsData,$A11*2+1,S$1)</f>
        <v>#N/A</v>
      </c>
      <c r="T11" t="e" cm="1">
        <f t="array" aca="1" ref="T11" ca="1">INDEX(ModelsData,$A11*2+1,T$1)</f>
        <v>#N/A</v>
      </c>
      <c r="U11" t="e" cm="1">
        <f t="array" aca="1" ref="U11" ca="1">INDEX(ModelsData,$A11*2+1,U$1)</f>
        <v>#N/A</v>
      </c>
      <c r="V11" t="e" cm="1">
        <f t="array" aca="1" ref="V11" ca="1">INDEX(ModelsData,$A11*2+1,V$1)</f>
        <v>#N/A</v>
      </c>
      <c r="W11" t="e" cm="1">
        <f t="array" aca="1" ref="W11" ca="1">INDEX(ModelsData,$A11*2+1,W$1)</f>
        <v>#N/A</v>
      </c>
      <c r="X11" t="e" cm="1">
        <f t="array" aca="1" ref="X11" ca="1">INDEX(ModelsData,$A11*2+1,X$1)</f>
        <v>#N/A</v>
      </c>
      <c r="Y11" t="e" cm="1">
        <f t="array" aca="1" ref="Y11" ca="1">INDEX(ModelsData,$A11*2+1,Y$1)</f>
        <v>#N/A</v>
      </c>
      <c r="Z11" t="e" cm="1">
        <f t="array" aca="1" ref="Z11" ca="1">INDEX(ModelsData,$A11*2+1,Z$1)</f>
        <v>#N/A</v>
      </c>
      <c r="AA11" t="e" cm="1">
        <f t="array" aca="1" ref="AA11" ca="1">INDEX(ModelsData,$A11*2+1,AA$1)</f>
        <v>#N/A</v>
      </c>
      <c r="AB11" t="e" cm="1">
        <f t="array" aca="1" ref="AB11" ca="1">INDEX(ModelsData,$A11*2+1,AB$1)</f>
        <v>#N/A</v>
      </c>
      <c r="AC11" t="e" cm="1">
        <f t="array" aca="1" ref="AC11" ca="1">INDEX(ModelsData,$A11*2+1,AC$1)</f>
        <v>#N/A</v>
      </c>
      <c r="AD11" t="e" cm="1">
        <f t="array" aca="1" ref="AD11" ca="1">INDEX(ModelsData,$A11*2+1,AD$1)</f>
        <v>#N/A</v>
      </c>
      <c r="AE11" t="e" cm="1">
        <f t="array" aca="1" ref="AE11" ca="1">INDEX(ModelsData,$A11*2+1,AE$1)</f>
        <v>#N/A</v>
      </c>
      <c r="AF11" t="e" cm="1">
        <f t="array" aca="1" ref="AF11" ca="1">IF(INDEX(FluxBins,$A11*2+1,AF$1)="","",INDEX(FluxBins,$A11*2+1,AF$1)&amp;" ("&amp;INDEX(FluxBins,$A11*2+2,AF$1)&amp;")")</f>
        <v>#N/A</v>
      </c>
      <c r="AG11" t="e" cm="1">
        <f t="array" aca="1" ref="AG11" ca="1">IF(INDEX(FluxBins,$A11*2+1,AG$1)="","",INDEX(FluxBins,$A11*2+1,AG$1)&amp;" ("&amp;INDEX(FluxBins,$A11*2+2,AG$1)&amp;")")</f>
        <v>#N/A</v>
      </c>
      <c r="AH11" t="e" cm="1">
        <f t="array" aca="1" ref="AH11" ca="1">IF(INDEX(FluxBins,$A11*2+1,AH$1)="","",INDEX(FluxBins,$A11*2+1,AH$1)&amp;" ("&amp;INDEX(FluxBins,$A11*2+2,AH$1)&amp;")")</f>
        <v>#N/A</v>
      </c>
      <c r="AI11" t="e" cm="1">
        <f t="array" aca="1" ref="AI11" ca="1">IF(INDEX(FluxBins,$A11*2+1,AI$1)="","",INDEX(FluxBins,$A11*2+1,AI$1)&amp;" ("&amp;INDEX(FluxBins,$A11*2+2,AI$1)&amp;")")</f>
        <v>#N/A</v>
      </c>
      <c r="AJ11" t="e" cm="1">
        <f t="array" aca="1" ref="AJ11" ca="1">IF(INDEX(FluxBins,$A11*2+1,AJ$1)="","",INDEX(FluxBins,$A11*2+1,AJ$1)&amp;" ("&amp;INDEX(FluxBins,$A11*2+2,AJ$1)&amp;")")</f>
        <v>#N/A</v>
      </c>
      <c r="AK11" t="e" cm="1">
        <f t="array" aca="1" ref="AK11" ca="1">IF(INDEX(FluxBins,$A11*2+1,AK$1)="","",INDEX(FluxBins,$A11*2+1,AK$1)&amp;" ("&amp;INDEX(FluxBins,$A11*2+2,AK$1)&amp;")")</f>
        <v>#N/A</v>
      </c>
      <c r="AL11" t="e" cm="1">
        <f t="array" aca="1" ref="AL11" ca="1">IF(INDEX(FluxBins,$A11*2+1,AL$1)="","",INDEX(FluxBins,$A11*2+1,AL$1)&amp;" ("&amp;INDEX(FluxBins,$A11*2+2,AL$1)&amp;")")</f>
        <v>#N/A</v>
      </c>
      <c r="AM11" t="e" cm="1">
        <f t="array" aca="1" ref="AM11" ca="1">IF(INDEX(FluxBins,$A11*2+1,AM$1)="","",INDEX(FluxBins,$A11*2+1,AM$1)&amp;" ("&amp;INDEX(FluxBins,$A11*2+2,AM$1)&amp;")")</f>
        <v>#N/A</v>
      </c>
      <c r="AN11" t="e" cm="1">
        <f t="array" aca="1" ref="AN11" ca="1">IF(INDEX(FluxBins,$A11*2+1,AN$1)="","",INDEX(FluxBins,$A11*2+1,AN$1)&amp;" ("&amp;INDEX(FluxBins,$A11*2+2,AN$1)&amp;")")</f>
        <v>#N/A</v>
      </c>
      <c r="AO11" t="e" cm="1">
        <f t="array" aca="1" ref="AO11" ca="1">IF(INDEX(FluxBins,$A11*2+1,AO$1)="","",INDEX(FluxBins,$A11*2+1,AO$1)&amp;" ("&amp;INDEX(FluxBins,$A11*2+2,AO$1)&amp;")")</f>
        <v>#N/A</v>
      </c>
      <c r="AP11" t="e" cm="1">
        <f t="array" aca="1" ref="AP11" ca="1">IF(INDEX(FluxBins,$A11*2+1,AP$1)="","",INDEX(FluxBins,$A11*2+1,AP$1)&amp;" ("&amp;INDEX(FluxBins,$A11*2+2,AP$1)&amp;")")</f>
        <v>#N/A</v>
      </c>
      <c r="AQ11" t="e" cm="1">
        <f t="array" aca="1" ref="AQ11" ca="1">IF(INDEX(FluxBins,$A11*2+1,AQ$1)="","",INDEX(FluxBins,$A11*2+1,AQ$1)&amp;" ("&amp;INDEX(FluxBins,$A11*2+2,AQ$1)&amp;")")</f>
        <v>#N/A</v>
      </c>
      <c r="AR11" t="e" cm="1">
        <f t="array" aca="1" ref="AR11" ca="1">IF(INDEX(FluxBins,$A11*2+1,AR$1)="","",INDEX(FluxBins,$A11*2+1,AR$1)&amp;" ("&amp;INDEX(FluxBins,$A11*2+2,AR$1)&amp;")")</f>
        <v>#N/A</v>
      </c>
      <c r="AS11" t="e" cm="1">
        <f t="array" aca="1" ref="AS11" ca="1">IF(INDEX(FluxBins,$A11*2+1,AS$1)="","",INDEX(FluxBins,$A11*2+1,AS$1)&amp;" ("&amp;INDEX(FluxBins,$A11*2+2,AS$1)&amp;")")</f>
        <v>#N/A</v>
      </c>
      <c r="AT11" t="e" cm="1">
        <f t="array" aca="1" ref="AT11" ca="1">IF(INDEX(FluxBins,$A11*2+1,AT$1)="","",INDEX(FluxBins,$A11*2+1,AT$1)&amp;" ("&amp;INDEX(FluxBins,$A11*2+2,AT$1)&amp;")")</f>
        <v>#N/A</v>
      </c>
      <c r="AU11" t="e" cm="1">
        <f t="array" aca="1" ref="AU11" ca="1">IF(INDEX(FluxBins,$A11*2+1,AU$1)="","",INDEX(FluxBins,$A11*2+1,AU$1)&amp;" ("&amp;INDEX(FluxBins,$A11*2+2,AU$1)&amp;")")</f>
        <v>#N/A</v>
      </c>
      <c r="AV11" t="e" cm="1">
        <f t="array" aca="1" ref="AV11" ca="1">IF(INDEX(FluxBins,$A11*2+1,AV$1)="","",INDEX(FluxBins,$A11*2+1,AV$1)&amp;" ("&amp;INDEX(FluxBins,$A11*2+2,AV$1)&amp;")")</f>
        <v>#N/A</v>
      </c>
      <c r="AW11" t="e" cm="1">
        <f t="array" aca="1" ref="AW11" ca="1">IF(INDEX(FluxBins,$A11*2+1,AW$1)="","",INDEX(FluxBins,$A11*2+1,AW$1)&amp;" ("&amp;INDEX(FluxBins,$A11*2+2,AW$1)&amp;")")</f>
        <v>#N/A</v>
      </c>
      <c r="AX11" t="e" cm="1">
        <f t="array" aca="1" ref="AX11" ca="1">IF(INDEX(FluxBins,$A11*2+1,AX$1)="","",INDEX(FluxBins,$A11*2+1,AX$1)&amp;" ("&amp;INDEX(FluxBins,$A11*2+2,AX$1)&amp;")")</f>
        <v>#N/A</v>
      </c>
      <c r="AY11" t="e" cm="1">
        <f t="array" aca="1" ref="AY11" ca="1">IF(INDEX(FluxBins,$A11*2+1,AY$1)="","",INDEX(FluxBins,$A11*2+1,AY$1)&amp;" ("&amp;INDEX(FluxBins,$A11*2+2,AY$1)&amp;")")</f>
        <v>#N/A</v>
      </c>
      <c r="AZ11" t="e" cm="1">
        <f t="array" aca="1" ref="AZ11" ca="1">IF(INDEX(FluxBins,$A11*2+1,AZ$1)="","",INDEX(FluxBins,$A11*2+1,AZ$1)&amp;" ("&amp;INDEX(FluxBins,$A11*2+2,AZ$1)&amp;")")</f>
        <v>#N/A</v>
      </c>
      <c r="BA11" t="e" cm="1">
        <f t="array" aca="1" ref="BA11" ca="1">IF(INDEX(FluxBins,$A11*2+1,BA$1)="","",INDEX(FluxBins,$A11*2+1,BA$1)&amp;" ("&amp;INDEX(FluxBins,$A11*2+2,BA$1)&amp;")")</f>
        <v>#N/A</v>
      </c>
      <c r="BB11" t="e" cm="1">
        <f t="array" aca="1" ref="BB11" ca="1">IF(INDEX(FluxBins,$A11*2+1,BB$1)="","",INDEX(FluxBins,$A11*2+1,BB$1)&amp;" ("&amp;INDEX(FluxBins,$A11*2+2,BB$1)&amp;")")</f>
        <v>#N/A</v>
      </c>
      <c r="BC11" t="e" cm="1">
        <f t="array" aca="1" ref="BC11" ca="1">IF(INDEX(FluxBins,$A11*2+1,BC$1)="","",INDEX(FluxBins,$A11*2+1,BC$1)&amp;" ("&amp;INDEX(FluxBins,$A11*2+2,BC$1)&amp;")")</f>
        <v>#N/A</v>
      </c>
      <c r="BD11" t="e" cm="1">
        <f t="array" aca="1" ref="BD11" ca="1">IF(INDEX(FluxBins,$A11*2+1,BD$1)="","",INDEX(FluxBins,$A11*2+1,BD$1)&amp;" ("&amp;INDEX(FluxBins,$A11*2+2,BD$1)&amp;")")</f>
        <v>#N/A</v>
      </c>
      <c r="BE11" t="e" cm="1">
        <f t="array" aca="1" ref="BE11" ca="1">IF(INDEX(FluxBins,$A11*2+1,BE$1)="","",INDEX(FluxBins,$A11*2+1,BE$1)&amp;" ("&amp;INDEX(FluxBins,$A11*2+2,BE$1)&amp;")")</f>
        <v>#N/A</v>
      </c>
      <c r="BF11" t="e" cm="1">
        <f t="array" aca="1" ref="BF11" ca="1">IF(INDEX(FluxBins,$A11*2+1,BF$1)="","",INDEX(FluxBins,$A11*2+1,BF$1)&amp;" ("&amp;INDEX(FluxBins,$A11*2+2,BF$1)&amp;")")</f>
        <v>#N/A</v>
      </c>
      <c r="BG11" t="e" cm="1">
        <f t="array" aca="1" ref="BG11" ca="1">IF(INDEX(FluxBins,$A11*2+1,BG$1)="","",INDEX(FluxBins,$A11*2+1,BG$1)&amp;" ("&amp;INDEX(FluxBins,$A11*2+2,BG$1)&amp;")")</f>
        <v>#N/A</v>
      </c>
      <c r="BH11" t="e" cm="1">
        <f t="array" aca="1" ref="BH11" ca="1">IF(INDEX(FluxBins,$A11*2+1,BH$1)="","",INDEX(FluxBins,$A11*2+1,BH$1)&amp;" ("&amp;INDEX(FluxBins,$A11*2+2,BH$1)&amp;")")</f>
        <v>#N/A</v>
      </c>
      <c r="BI11" t="e" cm="1">
        <f t="array" aca="1" ref="BI11" ca="1">IF(INDEX(FluxBins,$A11*2+1,BI$1)="","",INDEX(FluxBins,$A11*2+1,BI$1)&amp;" ("&amp;INDEX(FluxBins,$A11*2+2,BI$1)&amp;")")</f>
        <v>#N/A</v>
      </c>
      <c r="BJ11" t="e" cm="1">
        <f t="array" aca="1" ref="BJ11" ca="1">IF(INDEX(FluxBins,$A11*2+1,BJ$1)="","",INDEX(FluxBins,$A11*2+1,BJ$1)&amp;" ("&amp;INDEX(FluxBins,$A11*2+2,BJ$1)&amp;")")</f>
        <v>#N/A</v>
      </c>
      <c r="BK11" t="e" cm="1">
        <f t="array" aca="1" ref="BK11" ca="1">IF(INDEX(FluxBins,$A11*2+1,BK$1)="","",INDEX(FluxBins,$A11*2+1,BK$1)&amp;" ("&amp;INDEX(FluxBins,$A11*2+2,BK$1)&amp;")")</f>
        <v>#N/A</v>
      </c>
      <c r="BL11" t="e" cm="1">
        <f t="array" aca="1" ref="BL11" ca="1">IF(INDEX(FluxBins,$A11*2+1,BL$1)="","",INDEX(FluxBins,$A11*2+1,BL$1)&amp;" ("&amp;INDEX(FluxBins,$A11*2+2,BL$1)&amp;")")</f>
        <v>#N/A</v>
      </c>
      <c r="BM11" t="e" cm="1">
        <f t="array" aca="1" ref="BM11" ca="1">IF(INDEX(FluxBins,$A11*2+1,BM$1)="","",INDEX(FluxBins,$A11*2+1,BM$1)&amp;" ("&amp;INDEX(FluxBins,$A11*2+2,BM$1)&amp;")")</f>
        <v>#N/A</v>
      </c>
      <c r="BN11" t="e" cm="1">
        <f t="array" aca="1" ref="BN11" ca="1">IF(INDEX(FluxBins,$A11*2+1,BN$1)="","",INDEX(FluxBins,$A11*2+1,BN$1)&amp;" ("&amp;INDEX(FluxBins,$A11*2+2,BN$1)&amp;")")</f>
        <v>#N/A</v>
      </c>
      <c r="BO11" t="e" cm="1">
        <f t="array" aca="1" ref="BO11" ca="1">IF(INDEX(FluxBins,$A11*2+1,BO$1)="","",INDEX(FluxBins,$A11*2+1,BO$1)&amp;" ("&amp;INDEX(FluxBins,$A11*2+2,BO$1)&amp;")")</f>
        <v>#N/A</v>
      </c>
      <c r="BP11" t="e" cm="1">
        <f t="array" aca="1" ref="BP11" ca="1">IF(INDEX(FluxBins,$A11*2+1,BP$1)="","",INDEX(FluxBins,$A11*2+1,BP$1)&amp;" ("&amp;INDEX(FluxBins,$A11*2+2,BP$1)&amp;")")</f>
        <v>#N/A</v>
      </c>
      <c r="BQ11" t="e" cm="1">
        <f t="array" aca="1" ref="BQ11" ca="1">IF(INDEX(FluxBins,$A11*2+1,BQ$1)="","",INDEX(FluxBins,$A11*2+1,BQ$1)&amp;" ("&amp;INDEX(FluxBins,$A11*2+2,BQ$1)&amp;")")</f>
        <v>#N/A</v>
      </c>
      <c r="BR11" t="e" cm="1">
        <f t="array" aca="1" ref="BR11" ca="1">IF(INDEX(FluxBins,$A11*2+1,BR$1)="","",INDEX(FluxBins,$A11*2+1,BR$1)&amp;" ("&amp;INDEX(FluxBins,$A11*2+2,BR$1)&amp;")")</f>
        <v>#N/A</v>
      </c>
      <c r="BS11" t="e" cm="1">
        <f t="array" aca="1" ref="BS11" ca="1">IF(INDEX(FluxBins,$A11*2+1,BS$1)="","",INDEX(FluxBins,$A11*2+1,BS$1)&amp;" ("&amp;INDEX(FluxBins,$A11*2+2,BS$1)&amp;")")</f>
        <v>#N/A</v>
      </c>
      <c r="BT11" t="e" cm="1">
        <f t="array" aca="1" ref="BT11" ca="1">IF(INDEX(FluxBins,$A11*2+1,BT$1)="","",INDEX(FluxBins,$A11*2+1,BT$1)&amp;" ("&amp;INDEX(FluxBins,$A11*2+2,BT$1)&amp;")")</f>
        <v>#N/A</v>
      </c>
      <c r="BU11" t="e" cm="1">
        <f t="array" aca="1" ref="BU11" ca="1">IF(INDEX(FluxBins,$A11*2+1,BU$1)="","",INDEX(FluxBins,$A11*2+1,BU$1)&amp;" ("&amp;INDEX(FluxBins,$A11*2+2,BU$1)&amp;")")</f>
        <v>#N/A</v>
      </c>
      <c r="BV11" t="e" cm="1">
        <f t="array" aca="1" ref="BV11" ca="1">IF(INDEX(FluxBins,$A11*2+1,BV$1)="","",INDEX(FluxBins,$A11*2+1,BV$1)&amp;" ("&amp;INDEX(FluxBins,$A11*2+2,BV$1)&amp;")")</f>
        <v>#N/A</v>
      </c>
      <c r="BW11" t="e" cm="1">
        <f t="array" aca="1" ref="BW11" ca="1">IF(INDEX(FluxBins,$A11*2+1,BW$1)="","",INDEX(FluxBins,$A11*2+1,BW$1)&amp;" ("&amp;INDEX(FluxBins,$A11*2+2,BW$1)&amp;")")</f>
        <v>#N/A</v>
      </c>
      <c r="BX11" t="e" cm="1">
        <f t="array" aca="1" ref="BX11" ca="1">IF(INDEX(FluxBins,$A11*2+1,BX$1)="","",INDEX(FluxBins,$A11*2+1,BX$1)&amp;" ("&amp;INDEX(FluxBins,$A11*2+2,BX$1)&amp;")")</f>
        <v>#N/A</v>
      </c>
      <c r="BY11" t="e" cm="1">
        <f t="array" aca="1" ref="BY11" ca="1">IF(INDEX(FluxBins,$A11*2+1,BY$1)="","",INDEX(FluxBins,$A11*2+1,BY$1)&amp;" ("&amp;INDEX(FluxBins,$A11*2+2,BY$1)&amp;")")</f>
        <v>#N/A</v>
      </c>
      <c r="BZ11" t="e" cm="1">
        <f t="array" aca="1" ref="BZ11" ca="1">IF(INDEX(FluxBins,$A11*2+1,BZ$1)="","",INDEX(FluxBins,$A11*2+1,BZ$1)&amp;" ("&amp;INDEX(FluxBins,$A11*2+2,BZ$1)&amp;")")</f>
        <v>#N/A</v>
      </c>
      <c r="CA11" t="e" cm="1">
        <f t="array" aca="1" ref="CA11" ca="1">IF(INDEX(FluxBins,$A11*2+1,CA$1)="","",INDEX(FluxBins,$A11*2+1,CA$1)&amp;" ("&amp;INDEX(FluxBins,$A11*2+2,CA$1)&amp;")")</f>
        <v>#N/A</v>
      </c>
      <c r="CB11" t="e" cm="1">
        <f t="array" aca="1" ref="CB11" ca="1">IF(INDEX(FluxBins,$A11*2+1,CB$1)="","",INDEX(FluxBins,$A11*2+1,CB$1)&amp;" ("&amp;INDEX(FluxBins,$A11*2+2,CB$1)&amp;")")</f>
        <v>#N/A</v>
      </c>
      <c r="CC11" t="e" cm="1">
        <f t="array" aca="1" ref="CC11" ca="1">IF(INDEX(FluxBins,$A11*2+1,CC$1)="","",INDEX(FluxBins,$A11*2+1,CC$1)&amp;" ("&amp;INDEX(FluxBins,$A11*2+2,CC$1)&amp;")")</f>
        <v>#N/A</v>
      </c>
      <c r="CD11" t="e" cm="1">
        <f t="array" aca="1" ref="CD11" ca="1">IF(INDEX(FluxBins,$A11*2+1,CD$1)="","",INDEX(FluxBins,$A11*2+1,CD$1)&amp;" ("&amp;INDEX(FluxBins,$A11*2+2,CD$1)&amp;")")</f>
        <v>#N/A</v>
      </c>
      <c r="CE11" t="e" cm="1">
        <f t="array" aca="1" ref="CE11" ca="1">IF(INDEX(FluxBins,$A11*2+1,CE$1)="","",INDEX(FluxBins,$A11*2+1,CE$1)&amp;" ("&amp;INDEX(FluxBins,$A11*2+2,CE$1)&amp;")")</f>
        <v>#N/A</v>
      </c>
      <c r="CF11" t="e" cm="1">
        <f t="array" aca="1" ref="CF11" ca="1">IF(INDEX(FluxBins,$A11*2+1,CF$1)="","",INDEX(FluxBins,$A11*2+1,CF$1)&amp;" ("&amp;INDEX(FluxBins,$A11*2+2,CF$1)&amp;")")</f>
        <v>#N/A</v>
      </c>
      <c r="CG11" t="e" cm="1">
        <f t="array" aca="1" ref="CG11" ca="1">IF(INDEX(FluxBins,$A11*2+1,CG$1)="","",INDEX(FluxBins,$A11*2+1,CG$1)&amp;" ("&amp;INDEX(FluxBins,$A11*2+2,CG$1)&amp;")")</f>
        <v>#N/A</v>
      </c>
      <c r="CH11" t="e" cm="1">
        <f t="array" aca="1" ref="CH11" ca="1">IF(INDEX(FluxBins,$A11*2+1,CH$1)="","",INDEX(FluxBins,$A11*2+1,CH$1)&amp;" ("&amp;INDEX(FluxBins,$A11*2+2,CH$1)&amp;")")</f>
        <v>#N/A</v>
      </c>
    </row>
    <row r="12" spans="1:86">
      <c r="A12" t="e">
        <f ca="1">VLOOKUP('Bulk Table'!$A14,NameIndexArray,2,FALSE)-2</f>
        <v>#N/A</v>
      </c>
      <c r="B12" t="e">
        <f>IF(I12,'Bulk Table'!$C14,MID('Bulk Table'!$B14,FIND("(",'Bulk Table'!$B14)+1,FIND(")",'Bulk Table'!$B14)-FIND("(",'Bulk Table'!$B14)-1))</f>
        <v>#VALUE!</v>
      </c>
      <c r="C12">
        <f>'Bulk Table'!$E14</f>
        <v>0</v>
      </c>
      <c r="D12">
        <f>'Bulk Table'!$F14</f>
        <v>25</v>
      </c>
      <c r="E12" t="e">
        <f t="shared" ca="1" si="8"/>
        <v>#N/A</v>
      </c>
      <c r="F12">
        <f t="shared" si="9"/>
        <v>25</v>
      </c>
      <c r="G12" t="b">
        <f t="shared" ca="1" si="10"/>
        <v>0</v>
      </c>
      <c r="H12" t="b">
        <f ca="1">IF(I12,FALSE,ISERROR(HLOOKUP('Bulk Table'!B14,$AF12:$CH12,1,FALSE)))</f>
        <v>1</v>
      </c>
      <c r="I12" t="b">
        <f>NOT('Bulk Table'!$C14=0)</f>
        <v>0</v>
      </c>
      <c r="J12" t="e">
        <f t="shared" ca="1" si="11"/>
        <v>#N/A</v>
      </c>
      <c r="K12" t="e">
        <f ca="1">X12*$C12^3+Y12*$C12^2+Z12*$C12+AA12+'Bulk Table'!$D14</f>
        <v>#N/A</v>
      </c>
      <c r="L12" t="e">
        <f t="shared" ca="1" si="12"/>
        <v>#N/A</v>
      </c>
      <c r="M12" t="e">
        <f t="shared" ca="1" si="13"/>
        <v>#N/A</v>
      </c>
      <c r="N12" t="e">
        <f t="shared" ca="1" si="14"/>
        <v>#N/A</v>
      </c>
      <c r="O12" t="e">
        <f t="shared" ca="1" si="15"/>
        <v>#N/A</v>
      </c>
      <c r="P12" t="e">
        <f t="shared" ca="1" si="16"/>
        <v>#N/A</v>
      </c>
      <c r="Q12" t="e">
        <f t="shared" ca="1" si="17"/>
        <v>#N/A</v>
      </c>
      <c r="R12" t="e" cm="1">
        <f t="array" aca="1" ref="R12" ca="1">INDEX(ModelsData,$A12*2+1,R$1)</f>
        <v>#N/A</v>
      </c>
      <c r="S12" t="e" cm="1">
        <f t="array" aca="1" ref="S12" ca="1">INDEX(ModelsData,$A12*2+1,S$1)</f>
        <v>#N/A</v>
      </c>
      <c r="T12" t="e" cm="1">
        <f t="array" aca="1" ref="T12" ca="1">INDEX(ModelsData,$A12*2+1,T$1)</f>
        <v>#N/A</v>
      </c>
      <c r="U12" t="e" cm="1">
        <f t="array" aca="1" ref="U12" ca="1">INDEX(ModelsData,$A12*2+1,U$1)</f>
        <v>#N/A</v>
      </c>
      <c r="V12" t="e" cm="1">
        <f t="array" aca="1" ref="V12" ca="1">INDEX(ModelsData,$A12*2+1,V$1)</f>
        <v>#N/A</v>
      </c>
      <c r="W12" t="e" cm="1">
        <f t="array" aca="1" ref="W12" ca="1">INDEX(ModelsData,$A12*2+1,W$1)</f>
        <v>#N/A</v>
      </c>
      <c r="X12" t="e" cm="1">
        <f t="array" aca="1" ref="X12" ca="1">INDEX(ModelsData,$A12*2+1,X$1)</f>
        <v>#N/A</v>
      </c>
      <c r="Y12" t="e" cm="1">
        <f t="array" aca="1" ref="Y12" ca="1">INDEX(ModelsData,$A12*2+1,Y$1)</f>
        <v>#N/A</v>
      </c>
      <c r="Z12" t="e" cm="1">
        <f t="array" aca="1" ref="Z12" ca="1">INDEX(ModelsData,$A12*2+1,Z$1)</f>
        <v>#N/A</v>
      </c>
      <c r="AA12" t="e" cm="1">
        <f t="array" aca="1" ref="AA12" ca="1">INDEX(ModelsData,$A12*2+1,AA$1)</f>
        <v>#N/A</v>
      </c>
      <c r="AB12" t="e" cm="1">
        <f t="array" aca="1" ref="AB12" ca="1">INDEX(ModelsData,$A12*2+1,AB$1)</f>
        <v>#N/A</v>
      </c>
      <c r="AC12" t="e" cm="1">
        <f t="array" aca="1" ref="AC12" ca="1">INDEX(ModelsData,$A12*2+1,AC$1)</f>
        <v>#N/A</v>
      </c>
      <c r="AD12" t="e" cm="1">
        <f t="array" aca="1" ref="AD12" ca="1">INDEX(ModelsData,$A12*2+1,AD$1)</f>
        <v>#N/A</v>
      </c>
      <c r="AE12" t="e" cm="1">
        <f t="array" aca="1" ref="AE12" ca="1">INDEX(ModelsData,$A12*2+1,AE$1)</f>
        <v>#N/A</v>
      </c>
      <c r="AF12" t="e" cm="1">
        <f t="array" aca="1" ref="AF12" ca="1">IF(INDEX(FluxBins,$A12*2+1,AF$1)="","",INDEX(FluxBins,$A12*2+1,AF$1)&amp;" ("&amp;INDEX(FluxBins,$A12*2+2,AF$1)&amp;")")</f>
        <v>#N/A</v>
      </c>
      <c r="AG12" t="e" cm="1">
        <f t="array" aca="1" ref="AG12" ca="1">IF(INDEX(FluxBins,$A12*2+1,AG$1)="","",INDEX(FluxBins,$A12*2+1,AG$1)&amp;" ("&amp;INDEX(FluxBins,$A12*2+2,AG$1)&amp;")")</f>
        <v>#N/A</v>
      </c>
      <c r="AH12" t="e" cm="1">
        <f t="array" aca="1" ref="AH12" ca="1">IF(INDEX(FluxBins,$A12*2+1,AH$1)="","",INDEX(FluxBins,$A12*2+1,AH$1)&amp;" ("&amp;INDEX(FluxBins,$A12*2+2,AH$1)&amp;")")</f>
        <v>#N/A</v>
      </c>
      <c r="AI12" t="e" cm="1">
        <f t="array" aca="1" ref="AI12" ca="1">IF(INDEX(FluxBins,$A12*2+1,AI$1)="","",INDEX(FluxBins,$A12*2+1,AI$1)&amp;" ("&amp;INDEX(FluxBins,$A12*2+2,AI$1)&amp;")")</f>
        <v>#N/A</v>
      </c>
      <c r="AJ12" t="e" cm="1">
        <f t="array" aca="1" ref="AJ12" ca="1">IF(INDEX(FluxBins,$A12*2+1,AJ$1)="","",INDEX(FluxBins,$A12*2+1,AJ$1)&amp;" ("&amp;INDEX(FluxBins,$A12*2+2,AJ$1)&amp;")")</f>
        <v>#N/A</v>
      </c>
      <c r="AK12" t="e" cm="1">
        <f t="array" aca="1" ref="AK12" ca="1">IF(INDEX(FluxBins,$A12*2+1,AK$1)="","",INDEX(FluxBins,$A12*2+1,AK$1)&amp;" ("&amp;INDEX(FluxBins,$A12*2+2,AK$1)&amp;")")</f>
        <v>#N/A</v>
      </c>
      <c r="AL12" t="e" cm="1">
        <f t="array" aca="1" ref="AL12" ca="1">IF(INDEX(FluxBins,$A12*2+1,AL$1)="","",INDEX(FluxBins,$A12*2+1,AL$1)&amp;" ("&amp;INDEX(FluxBins,$A12*2+2,AL$1)&amp;")")</f>
        <v>#N/A</v>
      </c>
      <c r="AM12" t="e" cm="1">
        <f t="array" aca="1" ref="AM12" ca="1">IF(INDEX(FluxBins,$A12*2+1,AM$1)="","",INDEX(FluxBins,$A12*2+1,AM$1)&amp;" ("&amp;INDEX(FluxBins,$A12*2+2,AM$1)&amp;")")</f>
        <v>#N/A</v>
      </c>
      <c r="AN12" t="e" cm="1">
        <f t="array" aca="1" ref="AN12" ca="1">IF(INDEX(FluxBins,$A12*2+1,AN$1)="","",INDEX(FluxBins,$A12*2+1,AN$1)&amp;" ("&amp;INDEX(FluxBins,$A12*2+2,AN$1)&amp;")")</f>
        <v>#N/A</v>
      </c>
      <c r="AO12" t="e" cm="1">
        <f t="array" aca="1" ref="AO12" ca="1">IF(INDEX(FluxBins,$A12*2+1,AO$1)="","",INDEX(FluxBins,$A12*2+1,AO$1)&amp;" ("&amp;INDEX(FluxBins,$A12*2+2,AO$1)&amp;")")</f>
        <v>#N/A</v>
      </c>
      <c r="AP12" t="e" cm="1">
        <f t="array" aca="1" ref="AP12" ca="1">IF(INDEX(FluxBins,$A12*2+1,AP$1)="","",INDEX(FluxBins,$A12*2+1,AP$1)&amp;" ("&amp;INDEX(FluxBins,$A12*2+2,AP$1)&amp;")")</f>
        <v>#N/A</v>
      </c>
      <c r="AQ12" t="e" cm="1">
        <f t="array" aca="1" ref="AQ12" ca="1">IF(INDEX(FluxBins,$A12*2+1,AQ$1)="","",INDEX(FluxBins,$A12*2+1,AQ$1)&amp;" ("&amp;INDEX(FluxBins,$A12*2+2,AQ$1)&amp;")")</f>
        <v>#N/A</v>
      </c>
      <c r="AR12" t="e" cm="1">
        <f t="array" aca="1" ref="AR12" ca="1">IF(INDEX(FluxBins,$A12*2+1,AR$1)="","",INDEX(FluxBins,$A12*2+1,AR$1)&amp;" ("&amp;INDEX(FluxBins,$A12*2+2,AR$1)&amp;")")</f>
        <v>#N/A</v>
      </c>
      <c r="AS12" t="e" cm="1">
        <f t="array" aca="1" ref="AS12" ca="1">IF(INDEX(FluxBins,$A12*2+1,AS$1)="","",INDEX(FluxBins,$A12*2+1,AS$1)&amp;" ("&amp;INDEX(FluxBins,$A12*2+2,AS$1)&amp;")")</f>
        <v>#N/A</v>
      </c>
      <c r="AT12" t="e" cm="1">
        <f t="array" aca="1" ref="AT12" ca="1">IF(INDEX(FluxBins,$A12*2+1,AT$1)="","",INDEX(FluxBins,$A12*2+1,AT$1)&amp;" ("&amp;INDEX(FluxBins,$A12*2+2,AT$1)&amp;")")</f>
        <v>#N/A</v>
      </c>
      <c r="AU12" t="e" cm="1">
        <f t="array" aca="1" ref="AU12" ca="1">IF(INDEX(FluxBins,$A12*2+1,AU$1)="","",INDEX(FluxBins,$A12*2+1,AU$1)&amp;" ("&amp;INDEX(FluxBins,$A12*2+2,AU$1)&amp;")")</f>
        <v>#N/A</v>
      </c>
      <c r="AV12" t="e" cm="1">
        <f t="array" aca="1" ref="AV12" ca="1">IF(INDEX(FluxBins,$A12*2+1,AV$1)="","",INDEX(FluxBins,$A12*2+1,AV$1)&amp;" ("&amp;INDEX(FluxBins,$A12*2+2,AV$1)&amp;")")</f>
        <v>#N/A</v>
      </c>
      <c r="AW12" t="e" cm="1">
        <f t="array" aca="1" ref="AW12" ca="1">IF(INDEX(FluxBins,$A12*2+1,AW$1)="","",INDEX(FluxBins,$A12*2+1,AW$1)&amp;" ("&amp;INDEX(FluxBins,$A12*2+2,AW$1)&amp;")")</f>
        <v>#N/A</v>
      </c>
      <c r="AX12" t="e" cm="1">
        <f t="array" aca="1" ref="AX12" ca="1">IF(INDEX(FluxBins,$A12*2+1,AX$1)="","",INDEX(FluxBins,$A12*2+1,AX$1)&amp;" ("&amp;INDEX(FluxBins,$A12*2+2,AX$1)&amp;")")</f>
        <v>#N/A</v>
      </c>
      <c r="AY12" t="e" cm="1">
        <f t="array" aca="1" ref="AY12" ca="1">IF(INDEX(FluxBins,$A12*2+1,AY$1)="","",INDEX(FluxBins,$A12*2+1,AY$1)&amp;" ("&amp;INDEX(FluxBins,$A12*2+2,AY$1)&amp;")")</f>
        <v>#N/A</v>
      </c>
      <c r="AZ12" t="e" cm="1">
        <f t="array" aca="1" ref="AZ12" ca="1">IF(INDEX(FluxBins,$A12*2+1,AZ$1)="","",INDEX(FluxBins,$A12*2+1,AZ$1)&amp;" ("&amp;INDEX(FluxBins,$A12*2+2,AZ$1)&amp;")")</f>
        <v>#N/A</v>
      </c>
      <c r="BA12" t="e" cm="1">
        <f t="array" aca="1" ref="BA12" ca="1">IF(INDEX(FluxBins,$A12*2+1,BA$1)="","",INDEX(FluxBins,$A12*2+1,BA$1)&amp;" ("&amp;INDEX(FluxBins,$A12*2+2,BA$1)&amp;")")</f>
        <v>#N/A</v>
      </c>
      <c r="BB12" t="e" cm="1">
        <f t="array" aca="1" ref="BB12" ca="1">IF(INDEX(FluxBins,$A12*2+1,BB$1)="","",INDEX(FluxBins,$A12*2+1,BB$1)&amp;" ("&amp;INDEX(FluxBins,$A12*2+2,BB$1)&amp;")")</f>
        <v>#N/A</v>
      </c>
      <c r="BC12" t="e" cm="1">
        <f t="array" aca="1" ref="BC12" ca="1">IF(INDEX(FluxBins,$A12*2+1,BC$1)="","",INDEX(FluxBins,$A12*2+1,BC$1)&amp;" ("&amp;INDEX(FluxBins,$A12*2+2,BC$1)&amp;")")</f>
        <v>#N/A</v>
      </c>
      <c r="BD12" t="e" cm="1">
        <f t="array" aca="1" ref="BD12" ca="1">IF(INDEX(FluxBins,$A12*2+1,BD$1)="","",INDEX(FluxBins,$A12*2+1,BD$1)&amp;" ("&amp;INDEX(FluxBins,$A12*2+2,BD$1)&amp;")")</f>
        <v>#N/A</v>
      </c>
      <c r="BE12" t="e" cm="1">
        <f t="array" aca="1" ref="BE12" ca="1">IF(INDEX(FluxBins,$A12*2+1,BE$1)="","",INDEX(FluxBins,$A12*2+1,BE$1)&amp;" ("&amp;INDEX(FluxBins,$A12*2+2,BE$1)&amp;")")</f>
        <v>#N/A</v>
      </c>
      <c r="BF12" t="e" cm="1">
        <f t="array" aca="1" ref="BF12" ca="1">IF(INDEX(FluxBins,$A12*2+1,BF$1)="","",INDEX(FluxBins,$A12*2+1,BF$1)&amp;" ("&amp;INDEX(FluxBins,$A12*2+2,BF$1)&amp;")")</f>
        <v>#N/A</v>
      </c>
      <c r="BG12" t="e" cm="1">
        <f t="array" aca="1" ref="BG12" ca="1">IF(INDEX(FluxBins,$A12*2+1,BG$1)="","",INDEX(FluxBins,$A12*2+1,BG$1)&amp;" ("&amp;INDEX(FluxBins,$A12*2+2,BG$1)&amp;")")</f>
        <v>#N/A</v>
      </c>
      <c r="BH12" t="e" cm="1">
        <f t="array" aca="1" ref="BH12" ca="1">IF(INDEX(FluxBins,$A12*2+1,BH$1)="","",INDEX(FluxBins,$A12*2+1,BH$1)&amp;" ("&amp;INDEX(FluxBins,$A12*2+2,BH$1)&amp;")")</f>
        <v>#N/A</v>
      </c>
      <c r="BI12" t="e" cm="1">
        <f t="array" aca="1" ref="BI12" ca="1">IF(INDEX(FluxBins,$A12*2+1,BI$1)="","",INDEX(FluxBins,$A12*2+1,BI$1)&amp;" ("&amp;INDEX(FluxBins,$A12*2+2,BI$1)&amp;")")</f>
        <v>#N/A</v>
      </c>
      <c r="BJ12" t="e" cm="1">
        <f t="array" aca="1" ref="BJ12" ca="1">IF(INDEX(FluxBins,$A12*2+1,BJ$1)="","",INDEX(FluxBins,$A12*2+1,BJ$1)&amp;" ("&amp;INDEX(FluxBins,$A12*2+2,BJ$1)&amp;")")</f>
        <v>#N/A</v>
      </c>
      <c r="BK12" t="e" cm="1">
        <f t="array" aca="1" ref="BK12" ca="1">IF(INDEX(FluxBins,$A12*2+1,BK$1)="","",INDEX(FluxBins,$A12*2+1,BK$1)&amp;" ("&amp;INDEX(FluxBins,$A12*2+2,BK$1)&amp;")")</f>
        <v>#N/A</v>
      </c>
      <c r="BL12" t="e" cm="1">
        <f t="array" aca="1" ref="BL12" ca="1">IF(INDEX(FluxBins,$A12*2+1,BL$1)="","",INDEX(FluxBins,$A12*2+1,BL$1)&amp;" ("&amp;INDEX(FluxBins,$A12*2+2,BL$1)&amp;")")</f>
        <v>#N/A</v>
      </c>
      <c r="BM12" t="e" cm="1">
        <f t="array" aca="1" ref="BM12" ca="1">IF(INDEX(FluxBins,$A12*2+1,BM$1)="","",INDEX(FluxBins,$A12*2+1,BM$1)&amp;" ("&amp;INDEX(FluxBins,$A12*2+2,BM$1)&amp;")")</f>
        <v>#N/A</v>
      </c>
      <c r="BN12" t="e" cm="1">
        <f t="array" aca="1" ref="BN12" ca="1">IF(INDEX(FluxBins,$A12*2+1,BN$1)="","",INDEX(FluxBins,$A12*2+1,BN$1)&amp;" ("&amp;INDEX(FluxBins,$A12*2+2,BN$1)&amp;")")</f>
        <v>#N/A</v>
      </c>
      <c r="BO12" t="e" cm="1">
        <f t="array" aca="1" ref="BO12" ca="1">IF(INDEX(FluxBins,$A12*2+1,BO$1)="","",INDEX(FluxBins,$A12*2+1,BO$1)&amp;" ("&amp;INDEX(FluxBins,$A12*2+2,BO$1)&amp;")")</f>
        <v>#N/A</v>
      </c>
      <c r="BP12" t="e" cm="1">
        <f t="array" aca="1" ref="BP12" ca="1">IF(INDEX(FluxBins,$A12*2+1,BP$1)="","",INDEX(FluxBins,$A12*2+1,BP$1)&amp;" ("&amp;INDEX(FluxBins,$A12*2+2,BP$1)&amp;")")</f>
        <v>#N/A</v>
      </c>
      <c r="BQ12" t="e" cm="1">
        <f t="array" aca="1" ref="BQ12" ca="1">IF(INDEX(FluxBins,$A12*2+1,BQ$1)="","",INDEX(FluxBins,$A12*2+1,BQ$1)&amp;" ("&amp;INDEX(FluxBins,$A12*2+2,BQ$1)&amp;")")</f>
        <v>#N/A</v>
      </c>
      <c r="BR12" t="e" cm="1">
        <f t="array" aca="1" ref="BR12" ca="1">IF(INDEX(FluxBins,$A12*2+1,BR$1)="","",INDEX(FluxBins,$A12*2+1,BR$1)&amp;" ("&amp;INDEX(FluxBins,$A12*2+2,BR$1)&amp;")")</f>
        <v>#N/A</v>
      </c>
      <c r="BS12" t="e" cm="1">
        <f t="array" aca="1" ref="BS12" ca="1">IF(INDEX(FluxBins,$A12*2+1,BS$1)="","",INDEX(FluxBins,$A12*2+1,BS$1)&amp;" ("&amp;INDEX(FluxBins,$A12*2+2,BS$1)&amp;")")</f>
        <v>#N/A</v>
      </c>
      <c r="BT12" t="e" cm="1">
        <f t="array" aca="1" ref="BT12" ca="1">IF(INDEX(FluxBins,$A12*2+1,BT$1)="","",INDEX(FluxBins,$A12*2+1,BT$1)&amp;" ("&amp;INDEX(FluxBins,$A12*2+2,BT$1)&amp;")")</f>
        <v>#N/A</v>
      </c>
      <c r="BU12" t="e" cm="1">
        <f t="array" aca="1" ref="BU12" ca="1">IF(INDEX(FluxBins,$A12*2+1,BU$1)="","",INDEX(FluxBins,$A12*2+1,BU$1)&amp;" ("&amp;INDEX(FluxBins,$A12*2+2,BU$1)&amp;")")</f>
        <v>#N/A</v>
      </c>
      <c r="BV12" t="e" cm="1">
        <f t="array" aca="1" ref="BV12" ca="1">IF(INDEX(FluxBins,$A12*2+1,BV$1)="","",INDEX(FluxBins,$A12*2+1,BV$1)&amp;" ("&amp;INDEX(FluxBins,$A12*2+2,BV$1)&amp;")")</f>
        <v>#N/A</v>
      </c>
      <c r="BW12" t="e" cm="1">
        <f t="array" aca="1" ref="BW12" ca="1">IF(INDEX(FluxBins,$A12*2+1,BW$1)="","",INDEX(FluxBins,$A12*2+1,BW$1)&amp;" ("&amp;INDEX(FluxBins,$A12*2+2,BW$1)&amp;")")</f>
        <v>#N/A</v>
      </c>
      <c r="BX12" t="e" cm="1">
        <f t="array" aca="1" ref="BX12" ca="1">IF(INDEX(FluxBins,$A12*2+1,BX$1)="","",INDEX(FluxBins,$A12*2+1,BX$1)&amp;" ("&amp;INDEX(FluxBins,$A12*2+2,BX$1)&amp;")")</f>
        <v>#N/A</v>
      </c>
      <c r="BY12" t="e" cm="1">
        <f t="array" aca="1" ref="BY12" ca="1">IF(INDEX(FluxBins,$A12*2+1,BY$1)="","",INDEX(FluxBins,$A12*2+1,BY$1)&amp;" ("&amp;INDEX(FluxBins,$A12*2+2,BY$1)&amp;")")</f>
        <v>#N/A</v>
      </c>
      <c r="BZ12" t="e" cm="1">
        <f t="array" aca="1" ref="BZ12" ca="1">IF(INDEX(FluxBins,$A12*2+1,BZ$1)="","",INDEX(FluxBins,$A12*2+1,BZ$1)&amp;" ("&amp;INDEX(FluxBins,$A12*2+2,BZ$1)&amp;")")</f>
        <v>#N/A</v>
      </c>
      <c r="CA12" t="e" cm="1">
        <f t="array" aca="1" ref="CA12" ca="1">IF(INDEX(FluxBins,$A12*2+1,CA$1)="","",INDEX(FluxBins,$A12*2+1,CA$1)&amp;" ("&amp;INDEX(FluxBins,$A12*2+2,CA$1)&amp;")")</f>
        <v>#N/A</v>
      </c>
      <c r="CB12" t="e" cm="1">
        <f t="array" aca="1" ref="CB12" ca="1">IF(INDEX(FluxBins,$A12*2+1,CB$1)="","",INDEX(FluxBins,$A12*2+1,CB$1)&amp;" ("&amp;INDEX(FluxBins,$A12*2+2,CB$1)&amp;")")</f>
        <v>#N/A</v>
      </c>
      <c r="CC12" t="e" cm="1">
        <f t="array" aca="1" ref="CC12" ca="1">IF(INDEX(FluxBins,$A12*2+1,CC$1)="","",INDEX(FluxBins,$A12*2+1,CC$1)&amp;" ("&amp;INDEX(FluxBins,$A12*2+2,CC$1)&amp;")")</f>
        <v>#N/A</v>
      </c>
      <c r="CD12" t="e" cm="1">
        <f t="array" aca="1" ref="CD12" ca="1">IF(INDEX(FluxBins,$A12*2+1,CD$1)="","",INDEX(FluxBins,$A12*2+1,CD$1)&amp;" ("&amp;INDEX(FluxBins,$A12*2+2,CD$1)&amp;")")</f>
        <v>#N/A</v>
      </c>
      <c r="CE12" t="e" cm="1">
        <f t="array" aca="1" ref="CE12" ca="1">IF(INDEX(FluxBins,$A12*2+1,CE$1)="","",INDEX(FluxBins,$A12*2+1,CE$1)&amp;" ("&amp;INDEX(FluxBins,$A12*2+2,CE$1)&amp;")")</f>
        <v>#N/A</v>
      </c>
      <c r="CF12" t="e" cm="1">
        <f t="array" aca="1" ref="CF12" ca="1">IF(INDEX(FluxBins,$A12*2+1,CF$1)="","",INDEX(FluxBins,$A12*2+1,CF$1)&amp;" ("&amp;INDEX(FluxBins,$A12*2+2,CF$1)&amp;")")</f>
        <v>#N/A</v>
      </c>
      <c r="CG12" t="e" cm="1">
        <f t="array" aca="1" ref="CG12" ca="1">IF(INDEX(FluxBins,$A12*2+1,CG$1)="","",INDEX(FluxBins,$A12*2+1,CG$1)&amp;" ("&amp;INDEX(FluxBins,$A12*2+2,CG$1)&amp;")")</f>
        <v>#N/A</v>
      </c>
      <c r="CH12" t="e" cm="1">
        <f t="array" aca="1" ref="CH12" ca="1">IF(INDEX(FluxBins,$A12*2+1,CH$1)="","",INDEX(FluxBins,$A12*2+1,CH$1)&amp;" ("&amp;INDEX(FluxBins,$A12*2+2,CH$1)&amp;")")</f>
        <v>#N/A</v>
      </c>
    </row>
    <row r="13" spans="1:86">
      <c r="A13" t="e">
        <f ca="1">VLOOKUP('Bulk Table'!$A15,NameIndexArray,2,FALSE)-2</f>
        <v>#N/A</v>
      </c>
      <c r="B13" t="e">
        <f>IF(I13,'Bulk Table'!$C15,MID('Bulk Table'!$B15,FIND("(",'Bulk Table'!$B15)+1,FIND(")",'Bulk Table'!$B15)-FIND("(",'Bulk Table'!$B15)-1))</f>
        <v>#VALUE!</v>
      </c>
      <c r="C13">
        <f>'Bulk Table'!$E15</f>
        <v>0</v>
      </c>
      <c r="D13">
        <f>'Bulk Table'!$F15</f>
        <v>25</v>
      </c>
      <c r="E13" t="e">
        <f t="shared" ca="1" si="8"/>
        <v>#N/A</v>
      </c>
      <c r="F13">
        <f t="shared" si="9"/>
        <v>25</v>
      </c>
      <c r="G13" t="b">
        <f t="shared" ca="1" si="10"/>
        <v>0</v>
      </c>
      <c r="H13" t="b">
        <f ca="1">IF(I13,FALSE,ISERROR(HLOOKUP('Bulk Table'!B15,$AF13:$CH13,1,FALSE)))</f>
        <v>1</v>
      </c>
      <c r="I13" t="b">
        <f>NOT('Bulk Table'!$C15=0)</f>
        <v>0</v>
      </c>
      <c r="J13" t="e">
        <f t="shared" ca="1" si="11"/>
        <v>#N/A</v>
      </c>
      <c r="K13" t="e">
        <f ca="1">X13*$C13^3+Y13*$C13^2+Z13*$C13+AA13+'Bulk Table'!$D15</f>
        <v>#N/A</v>
      </c>
      <c r="L13" t="e">
        <f t="shared" ca="1" si="12"/>
        <v>#N/A</v>
      </c>
      <c r="M13" t="e">
        <f t="shared" ca="1" si="13"/>
        <v>#N/A</v>
      </c>
      <c r="N13" t="e">
        <f t="shared" ca="1" si="14"/>
        <v>#N/A</v>
      </c>
      <c r="O13" t="e">
        <f t="shared" ca="1" si="15"/>
        <v>#N/A</v>
      </c>
      <c r="P13" t="e">
        <f t="shared" ca="1" si="16"/>
        <v>#N/A</v>
      </c>
      <c r="Q13" t="e">
        <f t="shared" ca="1" si="17"/>
        <v>#N/A</v>
      </c>
      <c r="R13" t="e" cm="1">
        <f t="array" aca="1" ref="R13" ca="1">INDEX(ModelsData,$A13*2+1,R$1)</f>
        <v>#N/A</v>
      </c>
      <c r="S13" t="e" cm="1">
        <f t="array" aca="1" ref="S13" ca="1">INDEX(ModelsData,$A13*2+1,S$1)</f>
        <v>#N/A</v>
      </c>
      <c r="T13" t="e" cm="1">
        <f t="array" aca="1" ref="T13" ca="1">INDEX(ModelsData,$A13*2+1,T$1)</f>
        <v>#N/A</v>
      </c>
      <c r="U13" t="e" cm="1">
        <f t="array" aca="1" ref="U13" ca="1">INDEX(ModelsData,$A13*2+1,U$1)</f>
        <v>#N/A</v>
      </c>
      <c r="V13" t="e" cm="1">
        <f t="array" aca="1" ref="V13" ca="1">INDEX(ModelsData,$A13*2+1,V$1)</f>
        <v>#N/A</v>
      </c>
      <c r="W13" t="e" cm="1">
        <f t="array" aca="1" ref="W13" ca="1">INDEX(ModelsData,$A13*2+1,W$1)</f>
        <v>#N/A</v>
      </c>
      <c r="X13" t="e" cm="1">
        <f t="array" aca="1" ref="X13" ca="1">INDEX(ModelsData,$A13*2+1,X$1)</f>
        <v>#N/A</v>
      </c>
      <c r="Y13" t="e" cm="1">
        <f t="array" aca="1" ref="Y13" ca="1">INDEX(ModelsData,$A13*2+1,Y$1)</f>
        <v>#N/A</v>
      </c>
      <c r="Z13" t="e" cm="1">
        <f t="array" aca="1" ref="Z13" ca="1">INDEX(ModelsData,$A13*2+1,Z$1)</f>
        <v>#N/A</v>
      </c>
      <c r="AA13" t="e" cm="1">
        <f t="array" aca="1" ref="AA13" ca="1">INDEX(ModelsData,$A13*2+1,AA$1)</f>
        <v>#N/A</v>
      </c>
      <c r="AB13" t="e" cm="1">
        <f t="array" aca="1" ref="AB13" ca="1">INDEX(ModelsData,$A13*2+1,AB$1)</f>
        <v>#N/A</v>
      </c>
      <c r="AC13" t="e" cm="1">
        <f t="array" aca="1" ref="AC13" ca="1">INDEX(ModelsData,$A13*2+1,AC$1)</f>
        <v>#N/A</v>
      </c>
      <c r="AD13" t="e" cm="1">
        <f t="array" aca="1" ref="AD13" ca="1">INDEX(ModelsData,$A13*2+1,AD$1)</f>
        <v>#N/A</v>
      </c>
      <c r="AE13" t="e" cm="1">
        <f t="array" aca="1" ref="AE13" ca="1">INDEX(ModelsData,$A13*2+1,AE$1)</f>
        <v>#N/A</v>
      </c>
      <c r="AF13" t="e" cm="1">
        <f t="array" aca="1" ref="AF13" ca="1">IF(INDEX(FluxBins,$A13*2+1,AF$1)="","",INDEX(FluxBins,$A13*2+1,AF$1)&amp;" ("&amp;INDEX(FluxBins,$A13*2+2,AF$1)&amp;")")</f>
        <v>#N/A</v>
      </c>
      <c r="AG13" t="e" cm="1">
        <f t="array" aca="1" ref="AG13" ca="1">IF(INDEX(FluxBins,$A13*2+1,AG$1)="","",INDEX(FluxBins,$A13*2+1,AG$1)&amp;" ("&amp;INDEX(FluxBins,$A13*2+2,AG$1)&amp;")")</f>
        <v>#N/A</v>
      </c>
      <c r="AH13" t="e" cm="1">
        <f t="array" aca="1" ref="AH13" ca="1">IF(INDEX(FluxBins,$A13*2+1,AH$1)="","",INDEX(FluxBins,$A13*2+1,AH$1)&amp;" ("&amp;INDEX(FluxBins,$A13*2+2,AH$1)&amp;")")</f>
        <v>#N/A</v>
      </c>
      <c r="AI13" t="e" cm="1">
        <f t="array" aca="1" ref="AI13" ca="1">IF(INDEX(FluxBins,$A13*2+1,AI$1)="","",INDEX(FluxBins,$A13*2+1,AI$1)&amp;" ("&amp;INDEX(FluxBins,$A13*2+2,AI$1)&amp;")")</f>
        <v>#N/A</v>
      </c>
      <c r="AJ13" t="e" cm="1">
        <f t="array" aca="1" ref="AJ13" ca="1">IF(INDEX(FluxBins,$A13*2+1,AJ$1)="","",INDEX(FluxBins,$A13*2+1,AJ$1)&amp;" ("&amp;INDEX(FluxBins,$A13*2+2,AJ$1)&amp;")")</f>
        <v>#N/A</v>
      </c>
      <c r="AK13" t="e" cm="1">
        <f t="array" aca="1" ref="AK13" ca="1">IF(INDEX(FluxBins,$A13*2+1,AK$1)="","",INDEX(FluxBins,$A13*2+1,AK$1)&amp;" ("&amp;INDEX(FluxBins,$A13*2+2,AK$1)&amp;")")</f>
        <v>#N/A</v>
      </c>
      <c r="AL13" t="e" cm="1">
        <f t="array" aca="1" ref="AL13" ca="1">IF(INDEX(FluxBins,$A13*2+1,AL$1)="","",INDEX(FluxBins,$A13*2+1,AL$1)&amp;" ("&amp;INDEX(FluxBins,$A13*2+2,AL$1)&amp;")")</f>
        <v>#N/A</v>
      </c>
      <c r="AM13" t="e" cm="1">
        <f t="array" aca="1" ref="AM13" ca="1">IF(INDEX(FluxBins,$A13*2+1,AM$1)="","",INDEX(FluxBins,$A13*2+1,AM$1)&amp;" ("&amp;INDEX(FluxBins,$A13*2+2,AM$1)&amp;")")</f>
        <v>#N/A</v>
      </c>
      <c r="AN13" t="e" cm="1">
        <f t="array" aca="1" ref="AN13" ca="1">IF(INDEX(FluxBins,$A13*2+1,AN$1)="","",INDEX(FluxBins,$A13*2+1,AN$1)&amp;" ("&amp;INDEX(FluxBins,$A13*2+2,AN$1)&amp;")")</f>
        <v>#N/A</v>
      </c>
      <c r="AO13" t="e" cm="1">
        <f t="array" aca="1" ref="AO13" ca="1">IF(INDEX(FluxBins,$A13*2+1,AO$1)="","",INDEX(FluxBins,$A13*2+1,AO$1)&amp;" ("&amp;INDEX(FluxBins,$A13*2+2,AO$1)&amp;")")</f>
        <v>#N/A</v>
      </c>
      <c r="AP13" t="e" cm="1">
        <f t="array" aca="1" ref="AP13" ca="1">IF(INDEX(FluxBins,$A13*2+1,AP$1)="","",INDEX(FluxBins,$A13*2+1,AP$1)&amp;" ("&amp;INDEX(FluxBins,$A13*2+2,AP$1)&amp;")")</f>
        <v>#N/A</v>
      </c>
      <c r="AQ13" t="e" cm="1">
        <f t="array" aca="1" ref="AQ13" ca="1">IF(INDEX(FluxBins,$A13*2+1,AQ$1)="","",INDEX(FluxBins,$A13*2+1,AQ$1)&amp;" ("&amp;INDEX(FluxBins,$A13*2+2,AQ$1)&amp;")")</f>
        <v>#N/A</v>
      </c>
      <c r="AR13" t="e" cm="1">
        <f t="array" aca="1" ref="AR13" ca="1">IF(INDEX(FluxBins,$A13*2+1,AR$1)="","",INDEX(FluxBins,$A13*2+1,AR$1)&amp;" ("&amp;INDEX(FluxBins,$A13*2+2,AR$1)&amp;")")</f>
        <v>#N/A</v>
      </c>
      <c r="AS13" t="e" cm="1">
        <f t="array" aca="1" ref="AS13" ca="1">IF(INDEX(FluxBins,$A13*2+1,AS$1)="","",INDEX(FluxBins,$A13*2+1,AS$1)&amp;" ("&amp;INDEX(FluxBins,$A13*2+2,AS$1)&amp;")")</f>
        <v>#N/A</v>
      </c>
      <c r="AT13" t="e" cm="1">
        <f t="array" aca="1" ref="AT13" ca="1">IF(INDEX(FluxBins,$A13*2+1,AT$1)="","",INDEX(FluxBins,$A13*2+1,AT$1)&amp;" ("&amp;INDEX(FluxBins,$A13*2+2,AT$1)&amp;")")</f>
        <v>#N/A</v>
      </c>
      <c r="AU13" t="e" cm="1">
        <f t="array" aca="1" ref="AU13" ca="1">IF(INDEX(FluxBins,$A13*2+1,AU$1)="","",INDEX(FluxBins,$A13*2+1,AU$1)&amp;" ("&amp;INDEX(FluxBins,$A13*2+2,AU$1)&amp;")")</f>
        <v>#N/A</v>
      </c>
      <c r="AV13" t="e" cm="1">
        <f t="array" aca="1" ref="AV13" ca="1">IF(INDEX(FluxBins,$A13*2+1,AV$1)="","",INDEX(FluxBins,$A13*2+1,AV$1)&amp;" ("&amp;INDEX(FluxBins,$A13*2+2,AV$1)&amp;")")</f>
        <v>#N/A</v>
      </c>
      <c r="AW13" t="e" cm="1">
        <f t="array" aca="1" ref="AW13" ca="1">IF(INDEX(FluxBins,$A13*2+1,AW$1)="","",INDEX(FluxBins,$A13*2+1,AW$1)&amp;" ("&amp;INDEX(FluxBins,$A13*2+2,AW$1)&amp;")")</f>
        <v>#N/A</v>
      </c>
      <c r="AX13" t="e" cm="1">
        <f t="array" aca="1" ref="AX13" ca="1">IF(INDEX(FluxBins,$A13*2+1,AX$1)="","",INDEX(FluxBins,$A13*2+1,AX$1)&amp;" ("&amp;INDEX(FluxBins,$A13*2+2,AX$1)&amp;")")</f>
        <v>#N/A</v>
      </c>
      <c r="AY13" t="e" cm="1">
        <f t="array" aca="1" ref="AY13" ca="1">IF(INDEX(FluxBins,$A13*2+1,AY$1)="","",INDEX(FluxBins,$A13*2+1,AY$1)&amp;" ("&amp;INDEX(FluxBins,$A13*2+2,AY$1)&amp;")")</f>
        <v>#N/A</v>
      </c>
      <c r="AZ13" t="e" cm="1">
        <f t="array" aca="1" ref="AZ13" ca="1">IF(INDEX(FluxBins,$A13*2+1,AZ$1)="","",INDEX(FluxBins,$A13*2+1,AZ$1)&amp;" ("&amp;INDEX(FluxBins,$A13*2+2,AZ$1)&amp;")")</f>
        <v>#N/A</v>
      </c>
      <c r="BA13" t="e" cm="1">
        <f t="array" aca="1" ref="BA13" ca="1">IF(INDEX(FluxBins,$A13*2+1,BA$1)="","",INDEX(FluxBins,$A13*2+1,BA$1)&amp;" ("&amp;INDEX(FluxBins,$A13*2+2,BA$1)&amp;")")</f>
        <v>#N/A</v>
      </c>
      <c r="BB13" t="e" cm="1">
        <f t="array" aca="1" ref="BB13" ca="1">IF(INDEX(FluxBins,$A13*2+1,BB$1)="","",INDEX(FluxBins,$A13*2+1,BB$1)&amp;" ("&amp;INDEX(FluxBins,$A13*2+2,BB$1)&amp;")")</f>
        <v>#N/A</v>
      </c>
      <c r="BC13" t="e" cm="1">
        <f t="array" aca="1" ref="BC13" ca="1">IF(INDEX(FluxBins,$A13*2+1,BC$1)="","",INDEX(FluxBins,$A13*2+1,BC$1)&amp;" ("&amp;INDEX(FluxBins,$A13*2+2,BC$1)&amp;")")</f>
        <v>#N/A</v>
      </c>
      <c r="BD13" t="e" cm="1">
        <f t="array" aca="1" ref="BD13" ca="1">IF(INDEX(FluxBins,$A13*2+1,BD$1)="","",INDEX(FluxBins,$A13*2+1,BD$1)&amp;" ("&amp;INDEX(FluxBins,$A13*2+2,BD$1)&amp;")")</f>
        <v>#N/A</v>
      </c>
      <c r="BE13" t="e" cm="1">
        <f t="array" aca="1" ref="BE13" ca="1">IF(INDEX(FluxBins,$A13*2+1,BE$1)="","",INDEX(FluxBins,$A13*2+1,BE$1)&amp;" ("&amp;INDEX(FluxBins,$A13*2+2,BE$1)&amp;")")</f>
        <v>#N/A</v>
      </c>
      <c r="BF13" t="e" cm="1">
        <f t="array" aca="1" ref="BF13" ca="1">IF(INDEX(FluxBins,$A13*2+1,BF$1)="","",INDEX(FluxBins,$A13*2+1,BF$1)&amp;" ("&amp;INDEX(FluxBins,$A13*2+2,BF$1)&amp;")")</f>
        <v>#N/A</v>
      </c>
      <c r="BG13" t="e" cm="1">
        <f t="array" aca="1" ref="BG13" ca="1">IF(INDEX(FluxBins,$A13*2+1,BG$1)="","",INDEX(FluxBins,$A13*2+1,BG$1)&amp;" ("&amp;INDEX(FluxBins,$A13*2+2,BG$1)&amp;")")</f>
        <v>#N/A</v>
      </c>
      <c r="BH13" t="e" cm="1">
        <f t="array" aca="1" ref="BH13" ca="1">IF(INDEX(FluxBins,$A13*2+1,BH$1)="","",INDEX(FluxBins,$A13*2+1,BH$1)&amp;" ("&amp;INDEX(FluxBins,$A13*2+2,BH$1)&amp;")")</f>
        <v>#N/A</v>
      </c>
      <c r="BI13" t="e" cm="1">
        <f t="array" aca="1" ref="BI13" ca="1">IF(INDEX(FluxBins,$A13*2+1,BI$1)="","",INDEX(FluxBins,$A13*2+1,BI$1)&amp;" ("&amp;INDEX(FluxBins,$A13*2+2,BI$1)&amp;")")</f>
        <v>#N/A</v>
      </c>
      <c r="BJ13" t="e" cm="1">
        <f t="array" aca="1" ref="BJ13" ca="1">IF(INDEX(FluxBins,$A13*2+1,BJ$1)="","",INDEX(FluxBins,$A13*2+1,BJ$1)&amp;" ("&amp;INDEX(FluxBins,$A13*2+2,BJ$1)&amp;")")</f>
        <v>#N/A</v>
      </c>
      <c r="BK13" t="e" cm="1">
        <f t="array" aca="1" ref="BK13" ca="1">IF(INDEX(FluxBins,$A13*2+1,BK$1)="","",INDEX(FluxBins,$A13*2+1,BK$1)&amp;" ("&amp;INDEX(FluxBins,$A13*2+2,BK$1)&amp;")")</f>
        <v>#N/A</v>
      </c>
      <c r="BL13" t="e" cm="1">
        <f t="array" aca="1" ref="BL13" ca="1">IF(INDEX(FluxBins,$A13*2+1,BL$1)="","",INDEX(FluxBins,$A13*2+1,BL$1)&amp;" ("&amp;INDEX(FluxBins,$A13*2+2,BL$1)&amp;")")</f>
        <v>#N/A</v>
      </c>
      <c r="BM13" t="e" cm="1">
        <f t="array" aca="1" ref="BM13" ca="1">IF(INDEX(FluxBins,$A13*2+1,BM$1)="","",INDEX(FluxBins,$A13*2+1,BM$1)&amp;" ("&amp;INDEX(FluxBins,$A13*2+2,BM$1)&amp;")")</f>
        <v>#N/A</v>
      </c>
      <c r="BN13" t="e" cm="1">
        <f t="array" aca="1" ref="BN13" ca="1">IF(INDEX(FluxBins,$A13*2+1,BN$1)="","",INDEX(FluxBins,$A13*2+1,BN$1)&amp;" ("&amp;INDEX(FluxBins,$A13*2+2,BN$1)&amp;")")</f>
        <v>#N/A</v>
      </c>
      <c r="BO13" t="e" cm="1">
        <f t="array" aca="1" ref="BO13" ca="1">IF(INDEX(FluxBins,$A13*2+1,BO$1)="","",INDEX(FluxBins,$A13*2+1,BO$1)&amp;" ("&amp;INDEX(FluxBins,$A13*2+2,BO$1)&amp;")")</f>
        <v>#N/A</v>
      </c>
      <c r="BP13" t="e" cm="1">
        <f t="array" aca="1" ref="BP13" ca="1">IF(INDEX(FluxBins,$A13*2+1,BP$1)="","",INDEX(FluxBins,$A13*2+1,BP$1)&amp;" ("&amp;INDEX(FluxBins,$A13*2+2,BP$1)&amp;")")</f>
        <v>#N/A</v>
      </c>
      <c r="BQ13" t="e" cm="1">
        <f t="array" aca="1" ref="BQ13" ca="1">IF(INDEX(FluxBins,$A13*2+1,BQ$1)="","",INDEX(FluxBins,$A13*2+1,BQ$1)&amp;" ("&amp;INDEX(FluxBins,$A13*2+2,BQ$1)&amp;")")</f>
        <v>#N/A</v>
      </c>
      <c r="BR13" t="e" cm="1">
        <f t="array" aca="1" ref="BR13" ca="1">IF(INDEX(FluxBins,$A13*2+1,BR$1)="","",INDEX(FluxBins,$A13*2+1,BR$1)&amp;" ("&amp;INDEX(FluxBins,$A13*2+2,BR$1)&amp;")")</f>
        <v>#N/A</v>
      </c>
      <c r="BS13" t="e" cm="1">
        <f t="array" aca="1" ref="BS13" ca="1">IF(INDEX(FluxBins,$A13*2+1,BS$1)="","",INDEX(FluxBins,$A13*2+1,BS$1)&amp;" ("&amp;INDEX(FluxBins,$A13*2+2,BS$1)&amp;")")</f>
        <v>#N/A</v>
      </c>
      <c r="BT13" t="e" cm="1">
        <f t="array" aca="1" ref="BT13" ca="1">IF(INDEX(FluxBins,$A13*2+1,BT$1)="","",INDEX(FluxBins,$A13*2+1,BT$1)&amp;" ("&amp;INDEX(FluxBins,$A13*2+2,BT$1)&amp;")")</f>
        <v>#N/A</v>
      </c>
      <c r="BU13" t="e" cm="1">
        <f t="array" aca="1" ref="BU13" ca="1">IF(INDEX(FluxBins,$A13*2+1,BU$1)="","",INDEX(FluxBins,$A13*2+1,BU$1)&amp;" ("&amp;INDEX(FluxBins,$A13*2+2,BU$1)&amp;")")</f>
        <v>#N/A</v>
      </c>
      <c r="BV13" t="e" cm="1">
        <f t="array" aca="1" ref="BV13" ca="1">IF(INDEX(FluxBins,$A13*2+1,BV$1)="","",INDEX(FluxBins,$A13*2+1,BV$1)&amp;" ("&amp;INDEX(FluxBins,$A13*2+2,BV$1)&amp;")")</f>
        <v>#N/A</v>
      </c>
      <c r="BW13" t="e" cm="1">
        <f t="array" aca="1" ref="BW13" ca="1">IF(INDEX(FluxBins,$A13*2+1,BW$1)="","",INDEX(FluxBins,$A13*2+1,BW$1)&amp;" ("&amp;INDEX(FluxBins,$A13*2+2,BW$1)&amp;")")</f>
        <v>#N/A</v>
      </c>
      <c r="BX13" t="e" cm="1">
        <f t="array" aca="1" ref="BX13" ca="1">IF(INDEX(FluxBins,$A13*2+1,BX$1)="","",INDEX(FluxBins,$A13*2+1,BX$1)&amp;" ("&amp;INDEX(FluxBins,$A13*2+2,BX$1)&amp;")")</f>
        <v>#N/A</v>
      </c>
      <c r="BY13" t="e" cm="1">
        <f t="array" aca="1" ref="BY13" ca="1">IF(INDEX(FluxBins,$A13*2+1,BY$1)="","",INDEX(FluxBins,$A13*2+1,BY$1)&amp;" ("&amp;INDEX(FluxBins,$A13*2+2,BY$1)&amp;")")</f>
        <v>#N/A</v>
      </c>
      <c r="BZ13" t="e" cm="1">
        <f t="array" aca="1" ref="BZ13" ca="1">IF(INDEX(FluxBins,$A13*2+1,BZ$1)="","",INDEX(FluxBins,$A13*2+1,BZ$1)&amp;" ("&amp;INDEX(FluxBins,$A13*2+2,BZ$1)&amp;")")</f>
        <v>#N/A</v>
      </c>
      <c r="CA13" t="e" cm="1">
        <f t="array" aca="1" ref="CA13" ca="1">IF(INDEX(FluxBins,$A13*2+1,CA$1)="","",INDEX(FluxBins,$A13*2+1,CA$1)&amp;" ("&amp;INDEX(FluxBins,$A13*2+2,CA$1)&amp;")")</f>
        <v>#N/A</v>
      </c>
      <c r="CB13" t="e" cm="1">
        <f t="array" aca="1" ref="CB13" ca="1">IF(INDEX(FluxBins,$A13*2+1,CB$1)="","",INDEX(FluxBins,$A13*2+1,CB$1)&amp;" ("&amp;INDEX(FluxBins,$A13*2+2,CB$1)&amp;")")</f>
        <v>#N/A</v>
      </c>
      <c r="CC13" t="e" cm="1">
        <f t="array" aca="1" ref="CC13" ca="1">IF(INDEX(FluxBins,$A13*2+1,CC$1)="","",INDEX(FluxBins,$A13*2+1,CC$1)&amp;" ("&amp;INDEX(FluxBins,$A13*2+2,CC$1)&amp;")")</f>
        <v>#N/A</v>
      </c>
      <c r="CD13" t="e" cm="1">
        <f t="array" aca="1" ref="CD13" ca="1">IF(INDEX(FluxBins,$A13*2+1,CD$1)="","",INDEX(FluxBins,$A13*2+1,CD$1)&amp;" ("&amp;INDEX(FluxBins,$A13*2+2,CD$1)&amp;")")</f>
        <v>#N/A</v>
      </c>
      <c r="CE13" t="e" cm="1">
        <f t="array" aca="1" ref="CE13" ca="1">IF(INDEX(FluxBins,$A13*2+1,CE$1)="","",INDEX(FluxBins,$A13*2+1,CE$1)&amp;" ("&amp;INDEX(FluxBins,$A13*2+2,CE$1)&amp;")")</f>
        <v>#N/A</v>
      </c>
      <c r="CF13" t="e" cm="1">
        <f t="array" aca="1" ref="CF13" ca="1">IF(INDEX(FluxBins,$A13*2+1,CF$1)="","",INDEX(FluxBins,$A13*2+1,CF$1)&amp;" ("&amp;INDEX(FluxBins,$A13*2+2,CF$1)&amp;")")</f>
        <v>#N/A</v>
      </c>
      <c r="CG13" t="e" cm="1">
        <f t="array" aca="1" ref="CG13" ca="1">IF(INDEX(FluxBins,$A13*2+1,CG$1)="","",INDEX(FluxBins,$A13*2+1,CG$1)&amp;" ("&amp;INDEX(FluxBins,$A13*2+2,CG$1)&amp;")")</f>
        <v>#N/A</v>
      </c>
      <c r="CH13" t="e" cm="1">
        <f t="array" aca="1" ref="CH13" ca="1">IF(INDEX(FluxBins,$A13*2+1,CH$1)="","",INDEX(FluxBins,$A13*2+1,CH$1)&amp;" ("&amp;INDEX(FluxBins,$A13*2+2,CH$1)&amp;")")</f>
        <v>#N/A</v>
      </c>
    </row>
    <row r="14" spans="1:86">
      <c r="A14" t="e">
        <f ca="1">VLOOKUP('Bulk Table'!$A16,NameIndexArray,2,FALSE)-2</f>
        <v>#N/A</v>
      </c>
      <c r="B14" t="e">
        <f>IF(I14,'Bulk Table'!$C16,MID('Bulk Table'!$B16,FIND("(",'Bulk Table'!$B16)+1,FIND(")",'Bulk Table'!$B16)-FIND("(",'Bulk Table'!$B16)-1))</f>
        <v>#VALUE!</v>
      </c>
      <c r="C14">
        <f>'Bulk Table'!$E16</f>
        <v>0</v>
      </c>
      <c r="D14">
        <f>'Bulk Table'!$F16</f>
        <v>25</v>
      </c>
      <c r="E14" t="e">
        <f t="shared" ca="1" si="8"/>
        <v>#N/A</v>
      </c>
      <c r="F14">
        <f t="shared" si="9"/>
        <v>25</v>
      </c>
      <c r="G14" t="b">
        <f t="shared" ca="1" si="10"/>
        <v>0</v>
      </c>
      <c r="H14" t="b">
        <f ca="1">IF(I14,FALSE,ISERROR(HLOOKUP('Bulk Table'!B16,$AF14:$CH14,1,FALSE)))</f>
        <v>1</v>
      </c>
      <c r="I14" t="b">
        <f>NOT('Bulk Table'!$C16=0)</f>
        <v>0</v>
      </c>
      <c r="J14" t="e">
        <f t="shared" ca="1" si="11"/>
        <v>#N/A</v>
      </c>
      <c r="K14" t="e">
        <f ca="1">X14*$C14^3+Y14*$C14^2+Z14*$C14+AA14+'Bulk Table'!$D16</f>
        <v>#N/A</v>
      </c>
      <c r="L14" t="e">
        <f t="shared" ca="1" si="12"/>
        <v>#N/A</v>
      </c>
      <c r="M14" t="e">
        <f t="shared" ca="1" si="13"/>
        <v>#N/A</v>
      </c>
      <c r="N14" t="e">
        <f t="shared" ca="1" si="14"/>
        <v>#N/A</v>
      </c>
      <c r="O14" t="e">
        <f t="shared" ca="1" si="15"/>
        <v>#N/A</v>
      </c>
      <c r="P14" t="e">
        <f t="shared" ca="1" si="16"/>
        <v>#N/A</v>
      </c>
      <c r="Q14" t="e">
        <f t="shared" ca="1" si="17"/>
        <v>#N/A</v>
      </c>
      <c r="R14" t="e" cm="1">
        <f t="array" aca="1" ref="R14" ca="1">INDEX(ModelsData,$A14*2+1,R$1)</f>
        <v>#N/A</v>
      </c>
      <c r="S14" t="e" cm="1">
        <f t="array" aca="1" ref="S14" ca="1">INDEX(ModelsData,$A14*2+1,S$1)</f>
        <v>#N/A</v>
      </c>
      <c r="T14" t="e" cm="1">
        <f t="array" aca="1" ref="T14" ca="1">INDEX(ModelsData,$A14*2+1,T$1)</f>
        <v>#N/A</v>
      </c>
      <c r="U14" t="e" cm="1">
        <f t="array" aca="1" ref="U14" ca="1">INDEX(ModelsData,$A14*2+1,U$1)</f>
        <v>#N/A</v>
      </c>
      <c r="V14" t="e" cm="1">
        <f t="array" aca="1" ref="V14" ca="1">INDEX(ModelsData,$A14*2+1,V$1)</f>
        <v>#N/A</v>
      </c>
      <c r="W14" t="e" cm="1">
        <f t="array" aca="1" ref="W14" ca="1">INDEX(ModelsData,$A14*2+1,W$1)</f>
        <v>#N/A</v>
      </c>
      <c r="X14" t="e" cm="1">
        <f t="array" aca="1" ref="X14" ca="1">INDEX(ModelsData,$A14*2+1,X$1)</f>
        <v>#N/A</v>
      </c>
      <c r="Y14" t="e" cm="1">
        <f t="array" aca="1" ref="Y14" ca="1">INDEX(ModelsData,$A14*2+1,Y$1)</f>
        <v>#N/A</v>
      </c>
      <c r="Z14" t="e" cm="1">
        <f t="array" aca="1" ref="Z14" ca="1">INDEX(ModelsData,$A14*2+1,Z$1)</f>
        <v>#N/A</v>
      </c>
      <c r="AA14" t="e" cm="1">
        <f t="array" aca="1" ref="AA14" ca="1">INDEX(ModelsData,$A14*2+1,AA$1)</f>
        <v>#N/A</v>
      </c>
      <c r="AB14" t="e" cm="1">
        <f t="array" aca="1" ref="AB14" ca="1">INDEX(ModelsData,$A14*2+1,AB$1)</f>
        <v>#N/A</v>
      </c>
      <c r="AC14" t="e" cm="1">
        <f t="array" aca="1" ref="AC14" ca="1">INDEX(ModelsData,$A14*2+1,AC$1)</f>
        <v>#N/A</v>
      </c>
      <c r="AD14" t="e" cm="1">
        <f t="array" aca="1" ref="AD14" ca="1">INDEX(ModelsData,$A14*2+1,AD$1)</f>
        <v>#N/A</v>
      </c>
      <c r="AE14" t="e" cm="1">
        <f t="array" aca="1" ref="AE14" ca="1">INDEX(ModelsData,$A14*2+1,AE$1)</f>
        <v>#N/A</v>
      </c>
      <c r="AF14" t="e" cm="1">
        <f t="array" aca="1" ref="AF14" ca="1">IF(INDEX(FluxBins,$A14*2+1,AF$1)="","",INDEX(FluxBins,$A14*2+1,AF$1)&amp;" ("&amp;INDEX(FluxBins,$A14*2+2,AF$1)&amp;")")</f>
        <v>#N/A</v>
      </c>
      <c r="AG14" t="e" cm="1">
        <f t="array" aca="1" ref="AG14" ca="1">IF(INDEX(FluxBins,$A14*2+1,AG$1)="","",INDEX(FluxBins,$A14*2+1,AG$1)&amp;" ("&amp;INDEX(FluxBins,$A14*2+2,AG$1)&amp;")")</f>
        <v>#N/A</v>
      </c>
      <c r="AH14" t="e" cm="1">
        <f t="array" aca="1" ref="AH14" ca="1">IF(INDEX(FluxBins,$A14*2+1,AH$1)="","",INDEX(FluxBins,$A14*2+1,AH$1)&amp;" ("&amp;INDEX(FluxBins,$A14*2+2,AH$1)&amp;")")</f>
        <v>#N/A</v>
      </c>
      <c r="AI14" t="e" cm="1">
        <f t="array" aca="1" ref="AI14" ca="1">IF(INDEX(FluxBins,$A14*2+1,AI$1)="","",INDEX(FluxBins,$A14*2+1,AI$1)&amp;" ("&amp;INDEX(FluxBins,$A14*2+2,AI$1)&amp;")")</f>
        <v>#N/A</v>
      </c>
      <c r="AJ14" t="e" cm="1">
        <f t="array" aca="1" ref="AJ14" ca="1">IF(INDEX(FluxBins,$A14*2+1,AJ$1)="","",INDEX(FluxBins,$A14*2+1,AJ$1)&amp;" ("&amp;INDEX(FluxBins,$A14*2+2,AJ$1)&amp;")")</f>
        <v>#N/A</v>
      </c>
      <c r="AK14" t="e" cm="1">
        <f t="array" aca="1" ref="AK14" ca="1">IF(INDEX(FluxBins,$A14*2+1,AK$1)="","",INDEX(FluxBins,$A14*2+1,AK$1)&amp;" ("&amp;INDEX(FluxBins,$A14*2+2,AK$1)&amp;")")</f>
        <v>#N/A</v>
      </c>
      <c r="AL14" t="e" cm="1">
        <f t="array" aca="1" ref="AL14" ca="1">IF(INDEX(FluxBins,$A14*2+1,AL$1)="","",INDEX(FluxBins,$A14*2+1,AL$1)&amp;" ("&amp;INDEX(FluxBins,$A14*2+2,AL$1)&amp;")")</f>
        <v>#N/A</v>
      </c>
      <c r="AM14" t="e" cm="1">
        <f t="array" aca="1" ref="AM14" ca="1">IF(INDEX(FluxBins,$A14*2+1,AM$1)="","",INDEX(FluxBins,$A14*2+1,AM$1)&amp;" ("&amp;INDEX(FluxBins,$A14*2+2,AM$1)&amp;")")</f>
        <v>#N/A</v>
      </c>
      <c r="AN14" t="e" cm="1">
        <f t="array" aca="1" ref="AN14" ca="1">IF(INDEX(FluxBins,$A14*2+1,AN$1)="","",INDEX(FluxBins,$A14*2+1,AN$1)&amp;" ("&amp;INDEX(FluxBins,$A14*2+2,AN$1)&amp;")")</f>
        <v>#N/A</v>
      </c>
      <c r="AO14" t="e" cm="1">
        <f t="array" aca="1" ref="AO14" ca="1">IF(INDEX(FluxBins,$A14*2+1,AO$1)="","",INDEX(FluxBins,$A14*2+1,AO$1)&amp;" ("&amp;INDEX(FluxBins,$A14*2+2,AO$1)&amp;")")</f>
        <v>#N/A</v>
      </c>
      <c r="AP14" t="e" cm="1">
        <f t="array" aca="1" ref="AP14" ca="1">IF(INDEX(FluxBins,$A14*2+1,AP$1)="","",INDEX(FluxBins,$A14*2+1,AP$1)&amp;" ("&amp;INDEX(FluxBins,$A14*2+2,AP$1)&amp;")")</f>
        <v>#N/A</v>
      </c>
      <c r="AQ14" t="e" cm="1">
        <f t="array" aca="1" ref="AQ14" ca="1">IF(INDEX(FluxBins,$A14*2+1,AQ$1)="","",INDEX(FluxBins,$A14*2+1,AQ$1)&amp;" ("&amp;INDEX(FluxBins,$A14*2+2,AQ$1)&amp;")")</f>
        <v>#N/A</v>
      </c>
      <c r="AR14" t="e" cm="1">
        <f t="array" aca="1" ref="AR14" ca="1">IF(INDEX(FluxBins,$A14*2+1,AR$1)="","",INDEX(FluxBins,$A14*2+1,AR$1)&amp;" ("&amp;INDEX(FluxBins,$A14*2+2,AR$1)&amp;")")</f>
        <v>#N/A</v>
      </c>
      <c r="AS14" t="e" cm="1">
        <f t="array" aca="1" ref="AS14" ca="1">IF(INDEX(FluxBins,$A14*2+1,AS$1)="","",INDEX(FluxBins,$A14*2+1,AS$1)&amp;" ("&amp;INDEX(FluxBins,$A14*2+2,AS$1)&amp;")")</f>
        <v>#N/A</v>
      </c>
      <c r="AT14" t="e" cm="1">
        <f t="array" aca="1" ref="AT14" ca="1">IF(INDEX(FluxBins,$A14*2+1,AT$1)="","",INDEX(FluxBins,$A14*2+1,AT$1)&amp;" ("&amp;INDEX(FluxBins,$A14*2+2,AT$1)&amp;")")</f>
        <v>#N/A</v>
      </c>
      <c r="AU14" t="e" cm="1">
        <f t="array" aca="1" ref="AU14" ca="1">IF(INDEX(FluxBins,$A14*2+1,AU$1)="","",INDEX(FluxBins,$A14*2+1,AU$1)&amp;" ("&amp;INDEX(FluxBins,$A14*2+2,AU$1)&amp;")")</f>
        <v>#N/A</v>
      </c>
      <c r="AV14" t="e" cm="1">
        <f t="array" aca="1" ref="AV14" ca="1">IF(INDEX(FluxBins,$A14*2+1,AV$1)="","",INDEX(FluxBins,$A14*2+1,AV$1)&amp;" ("&amp;INDEX(FluxBins,$A14*2+2,AV$1)&amp;")")</f>
        <v>#N/A</v>
      </c>
      <c r="AW14" t="e" cm="1">
        <f t="array" aca="1" ref="AW14" ca="1">IF(INDEX(FluxBins,$A14*2+1,AW$1)="","",INDEX(FluxBins,$A14*2+1,AW$1)&amp;" ("&amp;INDEX(FluxBins,$A14*2+2,AW$1)&amp;")")</f>
        <v>#N/A</v>
      </c>
      <c r="AX14" t="e" cm="1">
        <f t="array" aca="1" ref="AX14" ca="1">IF(INDEX(FluxBins,$A14*2+1,AX$1)="","",INDEX(FluxBins,$A14*2+1,AX$1)&amp;" ("&amp;INDEX(FluxBins,$A14*2+2,AX$1)&amp;")")</f>
        <v>#N/A</v>
      </c>
      <c r="AY14" t="e" cm="1">
        <f t="array" aca="1" ref="AY14" ca="1">IF(INDEX(FluxBins,$A14*2+1,AY$1)="","",INDEX(FluxBins,$A14*2+1,AY$1)&amp;" ("&amp;INDEX(FluxBins,$A14*2+2,AY$1)&amp;")")</f>
        <v>#N/A</v>
      </c>
      <c r="AZ14" t="e" cm="1">
        <f t="array" aca="1" ref="AZ14" ca="1">IF(INDEX(FluxBins,$A14*2+1,AZ$1)="","",INDEX(FluxBins,$A14*2+1,AZ$1)&amp;" ("&amp;INDEX(FluxBins,$A14*2+2,AZ$1)&amp;")")</f>
        <v>#N/A</v>
      </c>
      <c r="BA14" t="e" cm="1">
        <f t="array" aca="1" ref="BA14" ca="1">IF(INDEX(FluxBins,$A14*2+1,BA$1)="","",INDEX(FluxBins,$A14*2+1,BA$1)&amp;" ("&amp;INDEX(FluxBins,$A14*2+2,BA$1)&amp;")")</f>
        <v>#N/A</v>
      </c>
      <c r="BB14" t="e" cm="1">
        <f t="array" aca="1" ref="BB14" ca="1">IF(INDEX(FluxBins,$A14*2+1,BB$1)="","",INDEX(FluxBins,$A14*2+1,BB$1)&amp;" ("&amp;INDEX(FluxBins,$A14*2+2,BB$1)&amp;")")</f>
        <v>#N/A</v>
      </c>
      <c r="BC14" t="e" cm="1">
        <f t="array" aca="1" ref="BC14" ca="1">IF(INDEX(FluxBins,$A14*2+1,BC$1)="","",INDEX(FluxBins,$A14*2+1,BC$1)&amp;" ("&amp;INDEX(FluxBins,$A14*2+2,BC$1)&amp;")")</f>
        <v>#N/A</v>
      </c>
      <c r="BD14" t="e" cm="1">
        <f t="array" aca="1" ref="BD14" ca="1">IF(INDEX(FluxBins,$A14*2+1,BD$1)="","",INDEX(FluxBins,$A14*2+1,BD$1)&amp;" ("&amp;INDEX(FluxBins,$A14*2+2,BD$1)&amp;")")</f>
        <v>#N/A</v>
      </c>
      <c r="BE14" t="e" cm="1">
        <f t="array" aca="1" ref="BE14" ca="1">IF(INDEX(FluxBins,$A14*2+1,BE$1)="","",INDEX(FluxBins,$A14*2+1,BE$1)&amp;" ("&amp;INDEX(FluxBins,$A14*2+2,BE$1)&amp;")")</f>
        <v>#N/A</v>
      </c>
      <c r="BF14" t="e" cm="1">
        <f t="array" aca="1" ref="BF14" ca="1">IF(INDEX(FluxBins,$A14*2+1,BF$1)="","",INDEX(FluxBins,$A14*2+1,BF$1)&amp;" ("&amp;INDEX(FluxBins,$A14*2+2,BF$1)&amp;")")</f>
        <v>#N/A</v>
      </c>
      <c r="BG14" t="e" cm="1">
        <f t="array" aca="1" ref="BG14" ca="1">IF(INDEX(FluxBins,$A14*2+1,BG$1)="","",INDEX(FluxBins,$A14*2+1,BG$1)&amp;" ("&amp;INDEX(FluxBins,$A14*2+2,BG$1)&amp;")")</f>
        <v>#N/A</v>
      </c>
      <c r="BH14" t="e" cm="1">
        <f t="array" aca="1" ref="BH14" ca="1">IF(INDEX(FluxBins,$A14*2+1,BH$1)="","",INDEX(FluxBins,$A14*2+1,BH$1)&amp;" ("&amp;INDEX(FluxBins,$A14*2+2,BH$1)&amp;")")</f>
        <v>#N/A</v>
      </c>
      <c r="BI14" t="e" cm="1">
        <f t="array" aca="1" ref="BI14" ca="1">IF(INDEX(FluxBins,$A14*2+1,BI$1)="","",INDEX(FluxBins,$A14*2+1,BI$1)&amp;" ("&amp;INDEX(FluxBins,$A14*2+2,BI$1)&amp;")")</f>
        <v>#N/A</v>
      </c>
      <c r="BJ14" t="e" cm="1">
        <f t="array" aca="1" ref="BJ14" ca="1">IF(INDEX(FluxBins,$A14*2+1,BJ$1)="","",INDEX(FluxBins,$A14*2+1,BJ$1)&amp;" ("&amp;INDEX(FluxBins,$A14*2+2,BJ$1)&amp;")")</f>
        <v>#N/A</v>
      </c>
      <c r="BK14" t="e" cm="1">
        <f t="array" aca="1" ref="BK14" ca="1">IF(INDEX(FluxBins,$A14*2+1,BK$1)="","",INDEX(FluxBins,$A14*2+1,BK$1)&amp;" ("&amp;INDEX(FluxBins,$A14*2+2,BK$1)&amp;")")</f>
        <v>#N/A</v>
      </c>
      <c r="BL14" t="e" cm="1">
        <f t="array" aca="1" ref="BL14" ca="1">IF(INDEX(FluxBins,$A14*2+1,BL$1)="","",INDEX(FluxBins,$A14*2+1,BL$1)&amp;" ("&amp;INDEX(FluxBins,$A14*2+2,BL$1)&amp;")")</f>
        <v>#N/A</v>
      </c>
      <c r="BM14" t="e" cm="1">
        <f t="array" aca="1" ref="BM14" ca="1">IF(INDEX(FluxBins,$A14*2+1,BM$1)="","",INDEX(FluxBins,$A14*2+1,BM$1)&amp;" ("&amp;INDEX(FluxBins,$A14*2+2,BM$1)&amp;")")</f>
        <v>#N/A</v>
      </c>
      <c r="BN14" t="e" cm="1">
        <f t="array" aca="1" ref="BN14" ca="1">IF(INDEX(FluxBins,$A14*2+1,BN$1)="","",INDEX(FluxBins,$A14*2+1,BN$1)&amp;" ("&amp;INDEX(FluxBins,$A14*2+2,BN$1)&amp;")")</f>
        <v>#N/A</v>
      </c>
      <c r="BO14" t="e" cm="1">
        <f t="array" aca="1" ref="BO14" ca="1">IF(INDEX(FluxBins,$A14*2+1,BO$1)="","",INDEX(FluxBins,$A14*2+1,BO$1)&amp;" ("&amp;INDEX(FluxBins,$A14*2+2,BO$1)&amp;")")</f>
        <v>#N/A</v>
      </c>
      <c r="BP14" t="e" cm="1">
        <f t="array" aca="1" ref="BP14" ca="1">IF(INDEX(FluxBins,$A14*2+1,BP$1)="","",INDEX(FluxBins,$A14*2+1,BP$1)&amp;" ("&amp;INDEX(FluxBins,$A14*2+2,BP$1)&amp;")")</f>
        <v>#N/A</v>
      </c>
      <c r="BQ14" t="e" cm="1">
        <f t="array" aca="1" ref="BQ14" ca="1">IF(INDEX(FluxBins,$A14*2+1,BQ$1)="","",INDEX(FluxBins,$A14*2+1,BQ$1)&amp;" ("&amp;INDEX(FluxBins,$A14*2+2,BQ$1)&amp;")")</f>
        <v>#N/A</v>
      </c>
      <c r="BR14" t="e" cm="1">
        <f t="array" aca="1" ref="BR14" ca="1">IF(INDEX(FluxBins,$A14*2+1,BR$1)="","",INDEX(FluxBins,$A14*2+1,BR$1)&amp;" ("&amp;INDEX(FluxBins,$A14*2+2,BR$1)&amp;")")</f>
        <v>#N/A</v>
      </c>
      <c r="BS14" t="e" cm="1">
        <f t="array" aca="1" ref="BS14" ca="1">IF(INDEX(FluxBins,$A14*2+1,BS$1)="","",INDEX(FluxBins,$A14*2+1,BS$1)&amp;" ("&amp;INDEX(FluxBins,$A14*2+2,BS$1)&amp;")")</f>
        <v>#N/A</v>
      </c>
      <c r="BT14" t="e" cm="1">
        <f t="array" aca="1" ref="BT14" ca="1">IF(INDEX(FluxBins,$A14*2+1,BT$1)="","",INDEX(FluxBins,$A14*2+1,BT$1)&amp;" ("&amp;INDEX(FluxBins,$A14*2+2,BT$1)&amp;")")</f>
        <v>#N/A</v>
      </c>
      <c r="BU14" t="e" cm="1">
        <f t="array" aca="1" ref="BU14" ca="1">IF(INDEX(FluxBins,$A14*2+1,BU$1)="","",INDEX(FluxBins,$A14*2+1,BU$1)&amp;" ("&amp;INDEX(FluxBins,$A14*2+2,BU$1)&amp;")")</f>
        <v>#N/A</v>
      </c>
      <c r="BV14" t="e" cm="1">
        <f t="array" aca="1" ref="BV14" ca="1">IF(INDEX(FluxBins,$A14*2+1,BV$1)="","",INDEX(FluxBins,$A14*2+1,BV$1)&amp;" ("&amp;INDEX(FluxBins,$A14*2+2,BV$1)&amp;")")</f>
        <v>#N/A</v>
      </c>
      <c r="BW14" t="e" cm="1">
        <f t="array" aca="1" ref="BW14" ca="1">IF(INDEX(FluxBins,$A14*2+1,BW$1)="","",INDEX(FluxBins,$A14*2+1,BW$1)&amp;" ("&amp;INDEX(FluxBins,$A14*2+2,BW$1)&amp;")")</f>
        <v>#N/A</v>
      </c>
      <c r="BX14" t="e" cm="1">
        <f t="array" aca="1" ref="BX14" ca="1">IF(INDEX(FluxBins,$A14*2+1,BX$1)="","",INDEX(FluxBins,$A14*2+1,BX$1)&amp;" ("&amp;INDEX(FluxBins,$A14*2+2,BX$1)&amp;")")</f>
        <v>#N/A</v>
      </c>
      <c r="BY14" t="e" cm="1">
        <f t="array" aca="1" ref="BY14" ca="1">IF(INDEX(FluxBins,$A14*2+1,BY$1)="","",INDEX(FluxBins,$A14*2+1,BY$1)&amp;" ("&amp;INDEX(FluxBins,$A14*2+2,BY$1)&amp;")")</f>
        <v>#N/A</v>
      </c>
      <c r="BZ14" t="e" cm="1">
        <f t="array" aca="1" ref="BZ14" ca="1">IF(INDEX(FluxBins,$A14*2+1,BZ$1)="","",INDEX(FluxBins,$A14*2+1,BZ$1)&amp;" ("&amp;INDEX(FluxBins,$A14*2+2,BZ$1)&amp;")")</f>
        <v>#N/A</v>
      </c>
      <c r="CA14" t="e" cm="1">
        <f t="array" aca="1" ref="CA14" ca="1">IF(INDEX(FluxBins,$A14*2+1,CA$1)="","",INDEX(FluxBins,$A14*2+1,CA$1)&amp;" ("&amp;INDEX(FluxBins,$A14*2+2,CA$1)&amp;")")</f>
        <v>#N/A</v>
      </c>
      <c r="CB14" t="e" cm="1">
        <f t="array" aca="1" ref="CB14" ca="1">IF(INDEX(FluxBins,$A14*2+1,CB$1)="","",INDEX(FluxBins,$A14*2+1,CB$1)&amp;" ("&amp;INDEX(FluxBins,$A14*2+2,CB$1)&amp;")")</f>
        <v>#N/A</v>
      </c>
      <c r="CC14" t="e" cm="1">
        <f t="array" aca="1" ref="CC14" ca="1">IF(INDEX(FluxBins,$A14*2+1,CC$1)="","",INDEX(FluxBins,$A14*2+1,CC$1)&amp;" ("&amp;INDEX(FluxBins,$A14*2+2,CC$1)&amp;")")</f>
        <v>#N/A</v>
      </c>
      <c r="CD14" t="e" cm="1">
        <f t="array" aca="1" ref="CD14" ca="1">IF(INDEX(FluxBins,$A14*2+1,CD$1)="","",INDEX(FluxBins,$A14*2+1,CD$1)&amp;" ("&amp;INDEX(FluxBins,$A14*2+2,CD$1)&amp;")")</f>
        <v>#N/A</v>
      </c>
      <c r="CE14" t="e" cm="1">
        <f t="array" aca="1" ref="CE14" ca="1">IF(INDEX(FluxBins,$A14*2+1,CE$1)="","",INDEX(FluxBins,$A14*2+1,CE$1)&amp;" ("&amp;INDEX(FluxBins,$A14*2+2,CE$1)&amp;")")</f>
        <v>#N/A</v>
      </c>
      <c r="CF14" t="e" cm="1">
        <f t="array" aca="1" ref="CF14" ca="1">IF(INDEX(FluxBins,$A14*2+1,CF$1)="","",INDEX(FluxBins,$A14*2+1,CF$1)&amp;" ("&amp;INDEX(FluxBins,$A14*2+2,CF$1)&amp;")")</f>
        <v>#N/A</v>
      </c>
      <c r="CG14" t="e" cm="1">
        <f t="array" aca="1" ref="CG14" ca="1">IF(INDEX(FluxBins,$A14*2+1,CG$1)="","",INDEX(FluxBins,$A14*2+1,CG$1)&amp;" ("&amp;INDEX(FluxBins,$A14*2+2,CG$1)&amp;")")</f>
        <v>#N/A</v>
      </c>
      <c r="CH14" t="e" cm="1">
        <f t="array" aca="1" ref="CH14" ca="1">IF(INDEX(FluxBins,$A14*2+1,CH$1)="","",INDEX(FluxBins,$A14*2+1,CH$1)&amp;" ("&amp;INDEX(FluxBins,$A14*2+2,CH$1)&amp;")")</f>
        <v>#N/A</v>
      </c>
    </row>
    <row r="15" spans="1:86">
      <c r="A15" t="e">
        <f ca="1">VLOOKUP('Bulk Table'!$A17,NameIndexArray,2,FALSE)-2</f>
        <v>#N/A</v>
      </c>
      <c r="B15" t="e">
        <f>IF(I15,'Bulk Table'!$C17,MID('Bulk Table'!$B17,FIND("(",'Bulk Table'!$B17)+1,FIND(")",'Bulk Table'!$B17)-FIND("(",'Bulk Table'!$B17)-1))</f>
        <v>#VALUE!</v>
      </c>
      <c r="C15">
        <f>'Bulk Table'!$E17</f>
        <v>0</v>
      </c>
      <c r="D15">
        <f>'Bulk Table'!$F17</f>
        <v>25</v>
      </c>
      <c r="E15" t="e">
        <f t="shared" ca="1" si="8"/>
        <v>#N/A</v>
      </c>
      <c r="F15">
        <f t="shared" si="9"/>
        <v>25</v>
      </c>
      <c r="G15" t="b">
        <f t="shared" ca="1" si="10"/>
        <v>0</v>
      </c>
      <c r="H15" t="b">
        <f ca="1">IF(I15,FALSE,ISERROR(HLOOKUP('Bulk Table'!B17,$AF15:$CH15,1,FALSE)))</f>
        <v>1</v>
      </c>
      <c r="I15" t="b">
        <f>NOT('Bulk Table'!$C17=0)</f>
        <v>0</v>
      </c>
      <c r="J15" t="e">
        <f t="shared" ca="1" si="11"/>
        <v>#N/A</v>
      </c>
      <c r="K15" t="e">
        <f ca="1">X15*$C15^3+Y15*$C15^2+Z15*$C15+AA15+'Bulk Table'!$D17</f>
        <v>#N/A</v>
      </c>
      <c r="L15" t="e">
        <f t="shared" ca="1" si="12"/>
        <v>#N/A</v>
      </c>
      <c r="M15" t="e">
        <f t="shared" ca="1" si="13"/>
        <v>#N/A</v>
      </c>
      <c r="N15" t="e">
        <f t="shared" ca="1" si="14"/>
        <v>#N/A</v>
      </c>
      <c r="O15" t="e">
        <f t="shared" ca="1" si="15"/>
        <v>#N/A</v>
      </c>
      <c r="P15" t="e">
        <f t="shared" ca="1" si="16"/>
        <v>#N/A</v>
      </c>
      <c r="Q15" t="e">
        <f t="shared" ca="1" si="17"/>
        <v>#N/A</v>
      </c>
      <c r="R15" t="e" cm="1">
        <f t="array" aca="1" ref="R15" ca="1">INDEX(ModelsData,$A15*2+1,R$1)</f>
        <v>#N/A</v>
      </c>
      <c r="S15" t="e" cm="1">
        <f t="array" aca="1" ref="S15" ca="1">INDEX(ModelsData,$A15*2+1,S$1)</f>
        <v>#N/A</v>
      </c>
      <c r="T15" t="e" cm="1">
        <f t="array" aca="1" ref="T15" ca="1">INDEX(ModelsData,$A15*2+1,T$1)</f>
        <v>#N/A</v>
      </c>
      <c r="U15" t="e" cm="1">
        <f t="array" aca="1" ref="U15" ca="1">INDEX(ModelsData,$A15*2+1,U$1)</f>
        <v>#N/A</v>
      </c>
      <c r="V15" t="e" cm="1">
        <f t="array" aca="1" ref="V15" ca="1">INDEX(ModelsData,$A15*2+1,V$1)</f>
        <v>#N/A</v>
      </c>
      <c r="W15" t="e" cm="1">
        <f t="array" aca="1" ref="W15" ca="1">INDEX(ModelsData,$A15*2+1,W$1)</f>
        <v>#N/A</v>
      </c>
      <c r="X15" t="e" cm="1">
        <f t="array" aca="1" ref="X15" ca="1">INDEX(ModelsData,$A15*2+1,X$1)</f>
        <v>#N/A</v>
      </c>
      <c r="Y15" t="e" cm="1">
        <f t="array" aca="1" ref="Y15" ca="1">INDEX(ModelsData,$A15*2+1,Y$1)</f>
        <v>#N/A</v>
      </c>
      <c r="Z15" t="e" cm="1">
        <f t="array" aca="1" ref="Z15" ca="1">INDEX(ModelsData,$A15*2+1,Z$1)</f>
        <v>#N/A</v>
      </c>
      <c r="AA15" t="e" cm="1">
        <f t="array" aca="1" ref="AA15" ca="1">INDEX(ModelsData,$A15*2+1,AA$1)</f>
        <v>#N/A</v>
      </c>
      <c r="AB15" t="e" cm="1">
        <f t="array" aca="1" ref="AB15" ca="1">INDEX(ModelsData,$A15*2+1,AB$1)</f>
        <v>#N/A</v>
      </c>
      <c r="AC15" t="e" cm="1">
        <f t="array" aca="1" ref="AC15" ca="1">INDEX(ModelsData,$A15*2+1,AC$1)</f>
        <v>#N/A</v>
      </c>
      <c r="AD15" t="e" cm="1">
        <f t="array" aca="1" ref="AD15" ca="1">INDEX(ModelsData,$A15*2+1,AD$1)</f>
        <v>#N/A</v>
      </c>
      <c r="AE15" t="e" cm="1">
        <f t="array" aca="1" ref="AE15" ca="1">INDEX(ModelsData,$A15*2+1,AE$1)</f>
        <v>#N/A</v>
      </c>
      <c r="AF15" t="e" cm="1">
        <f t="array" aca="1" ref="AF15" ca="1">IF(INDEX(FluxBins,$A15*2+1,AF$1)="","",INDEX(FluxBins,$A15*2+1,AF$1)&amp;" ("&amp;INDEX(FluxBins,$A15*2+2,AF$1)&amp;")")</f>
        <v>#N/A</v>
      </c>
      <c r="AG15" t="e" cm="1">
        <f t="array" aca="1" ref="AG15" ca="1">IF(INDEX(FluxBins,$A15*2+1,AG$1)="","",INDEX(FluxBins,$A15*2+1,AG$1)&amp;" ("&amp;INDEX(FluxBins,$A15*2+2,AG$1)&amp;")")</f>
        <v>#N/A</v>
      </c>
      <c r="AH15" t="e" cm="1">
        <f t="array" aca="1" ref="AH15" ca="1">IF(INDEX(FluxBins,$A15*2+1,AH$1)="","",INDEX(FluxBins,$A15*2+1,AH$1)&amp;" ("&amp;INDEX(FluxBins,$A15*2+2,AH$1)&amp;")")</f>
        <v>#N/A</v>
      </c>
      <c r="AI15" t="e" cm="1">
        <f t="array" aca="1" ref="AI15" ca="1">IF(INDEX(FluxBins,$A15*2+1,AI$1)="","",INDEX(FluxBins,$A15*2+1,AI$1)&amp;" ("&amp;INDEX(FluxBins,$A15*2+2,AI$1)&amp;")")</f>
        <v>#N/A</v>
      </c>
      <c r="AJ15" t="e" cm="1">
        <f t="array" aca="1" ref="AJ15" ca="1">IF(INDEX(FluxBins,$A15*2+1,AJ$1)="","",INDEX(FluxBins,$A15*2+1,AJ$1)&amp;" ("&amp;INDEX(FluxBins,$A15*2+2,AJ$1)&amp;")")</f>
        <v>#N/A</v>
      </c>
      <c r="AK15" t="e" cm="1">
        <f t="array" aca="1" ref="AK15" ca="1">IF(INDEX(FluxBins,$A15*2+1,AK$1)="","",INDEX(FluxBins,$A15*2+1,AK$1)&amp;" ("&amp;INDEX(FluxBins,$A15*2+2,AK$1)&amp;")")</f>
        <v>#N/A</v>
      </c>
      <c r="AL15" t="e" cm="1">
        <f t="array" aca="1" ref="AL15" ca="1">IF(INDEX(FluxBins,$A15*2+1,AL$1)="","",INDEX(FluxBins,$A15*2+1,AL$1)&amp;" ("&amp;INDEX(FluxBins,$A15*2+2,AL$1)&amp;")")</f>
        <v>#N/A</v>
      </c>
      <c r="AM15" t="e" cm="1">
        <f t="array" aca="1" ref="AM15" ca="1">IF(INDEX(FluxBins,$A15*2+1,AM$1)="","",INDEX(FluxBins,$A15*2+1,AM$1)&amp;" ("&amp;INDEX(FluxBins,$A15*2+2,AM$1)&amp;")")</f>
        <v>#N/A</v>
      </c>
      <c r="AN15" t="e" cm="1">
        <f t="array" aca="1" ref="AN15" ca="1">IF(INDEX(FluxBins,$A15*2+1,AN$1)="","",INDEX(FluxBins,$A15*2+1,AN$1)&amp;" ("&amp;INDEX(FluxBins,$A15*2+2,AN$1)&amp;")")</f>
        <v>#N/A</v>
      </c>
      <c r="AO15" t="e" cm="1">
        <f t="array" aca="1" ref="AO15" ca="1">IF(INDEX(FluxBins,$A15*2+1,AO$1)="","",INDEX(FluxBins,$A15*2+1,AO$1)&amp;" ("&amp;INDEX(FluxBins,$A15*2+2,AO$1)&amp;")")</f>
        <v>#N/A</v>
      </c>
      <c r="AP15" t="e" cm="1">
        <f t="array" aca="1" ref="AP15" ca="1">IF(INDEX(FluxBins,$A15*2+1,AP$1)="","",INDEX(FluxBins,$A15*2+1,AP$1)&amp;" ("&amp;INDEX(FluxBins,$A15*2+2,AP$1)&amp;")")</f>
        <v>#N/A</v>
      </c>
      <c r="AQ15" t="e" cm="1">
        <f t="array" aca="1" ref="AQ15" ca="1">IF(INDEX(FluxBins,$A15*2+1,AQ$1)="","",INDEX(FluxBins,$A15*2+1,AQ$1)&amp;" ("&amp;INDEX(FluxBins,$A15*2+2,AQ$1)&amp;")")</f>
        <v>#N/A</v>
      </c>
      <c r="AR15" t="e" cm="1">
        <f t="array" aca="1" ref="AR15" ca="1">IF(INDEX(FluxBins,$A15*2+1,AR$1)="","",INDEX(FluxBins,$A15*2+1,AR$1)&amp;" ("&amp;INDEX(FluxBins,$A15*2+2,AR$1)&amp;")")</f>
        <v>#N/A</v>
      </c>
      <c r="AS15" t="e" cm="1">
        <f t="array" aca="1" ref="AS15" ca="1">IF(INDEX(FluxBins,$A15*2+1,AS$1)="","",INDEX(FluxBins,$A15*2+1,AS$1)&amp;" ("&amp;INDEX(FluxBins,$A15*2+2,AS$1)&amp;")")</f>
        <v>#N/A</v>
      </c>
      <c r="AT15" t="e" cm="1">
        <f t="array" aca="1" ref="AT15" ca="1">IF(INDEX(FluxBins,$A15*2+1,AT$1)="","",INDEX(FluxBins,$A15*2+1,AT$1)&amp;" ("&amp;INDEX(FluxBins,$A15*2+2,AT$1)&amp;")")</f>
        <v>#N/A</v>
      </c>
      <c r="AU15" t="e" cm="1">
        <f t="array" aca="1" ref="AU15" ca="1">IF(INDEX(FluxBins,$A15*2+1,AU$1)="","",INDEX(FluxBins,$A15*2+1,AU$1)&amp;" ("&amp;INDEX(FluxBins,$A15*2+2,AU$1)&amp;")")</f>
        <v>#N/A</v>
      </c>
      <c r="AV15" t="e" cm="1">
        <f t="array" aca="1" ref="AV15" ca="1">IF(INDEX(FluxBins,$A15*2+1,AV$1)="","",INDEX(FluxBins,$A15*2+1,AV$1)&amp;" ("&amp;INDEX(FluxBins,$A15*2+2,AV$1)&amp;")")</f>
        <v>#N/A</v>
      </c>
      <c r="AW15" t="e" cm="1">
        <f t="array" aca="1" ref="AW15" ca="1">IF(INDEX(FluxBins,$A15*2+1,AW$1)="","",INDEX(FluxBins,$A15*2+1,AW$1)&amp;" ("&amp;INDEX(FluxBins,$A15*2+2,AW$1)&amp;")")</f>
        <v>#N/A</v>
      </c>
      <c r="AX15" t="e" cm="1">
        <f t="array" aca="1" ref="AX15" ca="1">IF(INDEX(FluxBins,$A15*2+1,AX$1)="","",INDEX(FluxBins,$A15*2+1,AX$1)&amp;" ("&amp;INDEX(FluxBins,$A15*2+2,AX$1)&amp;")")</f>
        <v>#N/A</v>
      </c>
      <c r="AY15" t="e" cm="1">
        <f t="array" aca="1" ref="AY15" ca="1">IF(INDEX(FluxBins,$A15*2+1,AY$1)="","",INDEX(FluxBins,$A15*2+1,AY$1)&amp;" ("&amp;INDEX(FluxBins,$A15*2+2,AY$1)&amp;")")</f>
        <v>#N/A</v>
      </c>
      <c r="AZ15" t="e" cm="1">
        <f t="array" aca="1" ref="AZ15" ca="1">IF(INDEX(FluxBins,$A15*2+1,AZ$1)="","",INDEX(FluxBins,$A15*2+1,AZ$1)&amp;" ("&amp;INDEX(FluxBins,$A15*2+2,AZ$1)&amp;")")</f>
        <v>#N/A</v>
      </c>
      <c r="BA15" t="e" cm="1">
        <f t="array" aca="1" ref="BA15" ca="1">IF(INDEX(FluxBins,$A15*2+1,BA$1)="","",INDEX(FluxBins,$A15*2+1,BA$1)&amp;" ("&amp;INDEX(FluxBins,$A15*2+2,BA$1)&amp;")")</f>
        <v>#N/A</v>
      </c>
      <c r="BB15" t="e" cm="1">
        <f t="array" aca="1" ref="BB15" ca="1">IF(INDEX(FluxBins,$A15*2+1,BB$1)="","",INDEX(FluxBins,$A15*2+1,BB$1)&amp;" ("&amp;INDEX(FluxBins,$A15*2+2,BB$1)&amp;")")</f>
        <v>#N/A</v>
      </c>
      <c r="BC15" t="e" cm="1">
        <f t="array" aca="1" ref="BC15" ca="1">IF(INDEX(FluxBins,$A15*2+1,BC$1)="","",INDEX(FluxBins,$A15*2+1,BC$1)&amp;" ("&amp;INDEX(FluxBins,$A15*2+2,BC$1)&amp;")")</f>
        <v>#N/A</v>
      </c>
      <c r="BD15" t="e" cm="1">
        <f t="array" aca="1" ref="BD15" ca="1">IF(INDEX(FluxBins,$A15*2+1,BD$1)="","",INDEX(FluxBins,$A15*2+1,BD$1)&amp;" ("&amp;INDEX(FluxBins,$A15*2+2,BD$1)&amp;")")</f>
        <v>#N/A</v>
      </c>
      <c r="BE15" t="e" cm="1">
        <f t="array" aca="1" ref="BE15" ca="1">IF(INDEX(FluxBins,$A15*2+1,BE$1)="","",INDEX(FluxBins,$A15*2+1,BE$1)&amp;" ("&amp;INDEX(FluxBins,$A15*2+2,BE$1)&amp;")")</f>
        <v>#N/A</v>
      </c>
      <c r="BF15" t="e" cm="1">
        <f t="array" aca="1" ref="BF15" ca="1">IF(INDEX(FluxBins,$A15*2+1,BF$1)="","",INDEX(FluxBins,$A15*2+1,BF$1)&amp;" ("&amp;INDEX(FluxBins,$A15*2+2,BF$1)&amp;")")</f>
        <v>#N/A</v>
      </c>
      <c r="BG15" t="e" cm="1">
        <f t="array" aca="1" ref="BG15" ca="1">IF(INDEX(FluxBins,$A15*2+1,BG$1)="","",INDEX(FluxBins,$A15*2+1,BG$1)&amp;" ("&amp;INDEX(FluxBins,$A15*2+2,BG$1)&amp;")")</f>
        <v>#N/A</v>
      </c>
      <c r="BH15" t="e" cm="1">
        <f t="array" aca="1" ref="BH15" ca="1">IF(INDEX(FluxBins,$A15*2+1,BH$1)="","",INDEX(FluxBins,$A15*2+1,BH$1)&amp;" ("&amp;INDEX(FluxBins,$A15*2+2,BH$1)&amp;")")</f>
        <v>#N/A</v>
      </c>
      <c r="BI15" t="e" cm="1">
        <f t="array" aca="1" ref="BI15" ca="1">IF(INDEX(FluxBins,$A15*2+1,BI$1)="","",INDEX(FluxBins,$A15*2+1,BI$1)&amp;" ("&amp;INDEX(FluxBins,$A15*2+2,BI$1)&amp;")")</f>
        <v>#N/A</v>
      </c>
      <c r="BJ15" t="e" cm="1">
        <f t="array" aca="1" ref="BJ15" ca="1">IF(INDEX(FluxBins,$A15*2+1,BJ$1)="","",INDEX(FluxBins,$A15*2+1,BJ$1)&amp;" ("&amp;INDEX(FluxBins,$A15*2+2,BJ$1)&amp;")")</f>
        <v>#N/A</v>
      </c>
      <c r="BK15" t="e" cm="1">
        <f t="array" aca="1" ref="BK15" ca="1">IF(INDEX(FluxBins,$A15*2+1,BK$1)="","",INDEX(FluxBins,$A15*2+1,BK$1)&amp;" ("&amp;INDEX(FluxBins,$A15*2+2,BK$1)&amp;")")</f>
        <v>#N/A</v>
      </c>
      <c r="BL15" t="e" cm="1">
        <f t="array" aca="1" ref="BL15" ca="1">IF(INDEX(FluxBins,$A15*2+1,BL$1)="","",INDEX(FluxBins,$A15*2+1,BL$1)&amp;" ("&amp;INDEX(FluxBins,$A15*2+2,BL$1)&amp;")")</f>
        <v>#N/A</v>
      </c>
      <c r="BM15" t="e" cm="1">
        <f t="array" aca="1" ref="BM15" ca="1">IF(INDEX(FluxBins,$A15*2+1,BM$1)="","",INDEX(FluxBins,$A15*2+1,BM$1)&amp;" ("&amp;INDEX(FluxBins,$A15*2+2,BM$1)&amp;")")</f>
        <v>#N/A</v>
      </c>
      <c r="BN15" t="e" cm="1">
        <f t="array" aca="1" ref="BN15" ca="1">IF(INDEX(FluxBins,$A15*2+1,BN$1)="","",INDEX(FluxBins,$A15*2+1,BN$1)&amp;" ("&amp;INDEX(FluxBins,$A15*2+2,BN$1)&amp;")")</f>
        <v>#N/A</v>
      </c>
      <c r="BO15" t="e" cm="1">
        <f t="array" aca="1" ref="BO15" ca="1">IF(INDEX(FluxBins,$A15*2+1,BO$1)="","",INDEX(FluxBins,$A15*2+1,BO$1)&amp;" ("&amp;INDEX(FluxBins,$A15*2+2,BO$1)&amp;")")</f>
        <v>#N/A</v>
      </c>
      <c r="BP15" t="e" cm="1">
        <f t="array" aca="1" ref="BP15" ca="1">IF(INDEX(FluxBins,$A15*2+1,BP$1)="","",INDEX(FluxBins,$A15*2+1,BP$1)&amp;" ("&amp;INDEX(FluxBins,$A15*2+2,BP$1)&amp;")")</f>
        <v>#N/A</v>
      </c>
      <c r="BQ15" t="e" cm="1">
        <f t="array" aca="1" ref="BQ15" ca="1">IF(INDEX(FluxBins,$A15*2+1,BQ$1)="","",INDEX(FluxBins,$A15*2+1,BQ$1)&amp;" ("&amp;INDEX(FluxBins,$A15*2+2,BQ$1)&amp;")")</f>
        <v>#N/A</v>
      </c>
      <c r="BR15" t="e" cm="1">
        <f t="array" aca="1" ref="BR15" ca="1">IF(INDEX(FluxBins,$A15*2+1,BR$1)="","",INDEX(FluxBins,$A15*2+1,BR$1)&amp;" ("&amp;INDEX(FluxBins,$A15*2+2,BR$1)&amp;")")</f>
        <v>#N/A</v>
      </c>
      <c r="BS15" t="e" cm="1">
        <f t="array" aca="1" ref="BS15" ca="1">IF(INDEX(FluxBins,$A15*2+1,BS$1)="","",INDEX(FluxBins,$A15*2+1,BS$1)&amp;" ("&amp;INDEX(FluxBins,$A15*2+2,BS$1)&amp;")")</f>
        <v>#N/A</v>
      </c>
      <c r="BT15" t="e" cm="1">
        <f t="array" aca="1" ref="BT15" ca="1">IF(INDEX(FluxBins,$A15*2+1,BT$1)="","",INDEX(FluxBins,$A15*2+1,BT$1)&amp;" ("&amp;INDEX(FluxBins,$A15*2+2,BT$1)&amp;")")</f>
        <v>#N/A</v>
      </c>
      <c r="BU15" t="e" cm="1">
        <f t="array" aca="1" ref="BU15" ca="1">IF(INDEX(FluxBins,$A15*2+1,BU$1)="","",INDEX(FluxBins,$A15*2+1,BU$1)&amp;" ("&amp;INDEX(FluxBins,$A15*2+2,BU$1)&amp;")")</f>
        <v>#N/A</v>
      </c>
      <c r="BV15" t="e" cm="1">
        <f t="array" aca="1" ref="BV15" ca="1">IF(INDEX(FluxBins,$A15*2+1,BV$1)="","",INDEX(FluxBins,$A15*2+1,BV$1)&amp;" ("&amp;INDEX(FluxBins,$A15*2+2,BV$1)&amp;")")</f>
        <v>#N/A</v>
      </c>
      <c r="BW15" t="e" cm="1">
        <f t="array" aca="1" ref="BW15" ca="1">IF(INDEX(FluxBins,$A15*2+1,BW$1)="","",INDEX(FluxBins,$A15*2+1,BW$1)&amp;" ("&amp;INDEX(FluxBins,$A15*2+2,BW$1)&amp;")")</f>
        <v>#N/A</v>
      </c>
      <c r="BX15" t="e" cm="1">
        <f t="array" aca="1" ref="BX15" ca="1">IF(INDEX(FluxBins,$A15*2+1,BX$1)="","",INDEX(FluxBins,$A15*2+1,BX$1)&amp;" ("&amp;INDEX(FluxBins,$A15*2+2,BX$1)&amp;")")</f>
        <v>#N/A</v>
      </c>
      <c r="BY15" t="e" cm="1">
        <f t="array" aca="1" ref="BY15" ca="1">IF(INDEX(FluxBins,$A15*2+1,BY$1)="","",INDEX(FluxBins,$A15*2+1,BY$1)&amp;" ("&amp;INDEX(FluxBins,$A15*2+2,BY$1)&amp;")")</f>
        <v>#N/A</v>
      </c>
      <c r="BZ15" t="e" cm="1">
        <f t="array" aca="1" ref="BZ15" ca="1">IF(INDEX(FluxBins,$A15*2+1,BZ$1)="","",INDEX(FluxBins,$A15*2+1,BZ$1)&amp;" ("&amp;INDEX(FluxBins,$A15*2+2,BZ$1)&amp;")")</f>
        <v>#N/A</v>
      </c>
      <c r="CA15" t="e" cm="1">
        <f t="array" aca="1" ref="CA15" ca="1">IF(INDEX(FluxBins,$A15*2+1,CA$1)="","",INDEX(FluxBins,$A15*2+1,CA$1)&amp;" ("&amp;INDEX(FluxBins,$A15*2+2,CA$1)&amp;")")</f>
        <v>#N/A</v>
      </c>
      <c r="CB15" t="e" cm="1">
        <f t="array" aca="1" ref="CB15" ca="1">IF(INDEX(FluxBins,$A15*2+1,CB$1)="","",INDEX(FluxBins,$A15*2+1,CB$1)&amp;" ("&amp;INDEX(FluxBins,$A15*2+2,CB$1)&amp;")")</f>
        <v>#N/A</v>
      </c>
      <c r="CC15" t="e" cm="1">
        <f t="array" aca="1" ref="CC15" ca="1">IF(INDEX(FluxBins,$A15*2+1,CC$1)="","",INDEX(FluxBins,$A15*2+1,CC$1)&amp;" ("&amp;INDEX(FluxBins,$A15*2+2,CC$1)&amp;")")</f>
        <v>#N/A</v>
      </c>
      <c r="CD15" t="e" cm="1">
        <f t="array" aca="1" ref="CD15" ca="1">IF(INDEX(FluxBins,$A15*2+1,CD$1)="","",INDEX(FluxBins,$A15*2+1,CD$1)&amp;" ("&amp;INDEX(FluxBins,$A15*2+2,CD$1)&amp;")")</f>
        <v>#N/A</v>
      </c>
      <c r="CE15" t="e" cm="1">
        <f t="array" aca="1" ref="CE15" ca="1">IF(INDEX(FluxBins,$A15*2+1,CE$1)="","",INDEX(FluxBins,$A15*2+1,CE$1)&amp;" ("&amp;INDEX(FluxBins,$A15*2+2,CE$1)&amp;")")</f>
        <v>#N/A</v>
      </c>
      <c r="CF15" t="e" cm="1">
        <f t="array" aca="1" ref="CF15" ca="1">IF(INDEX(FluxBins,$A15*2+1,CF$1)="","",INDEX(FluxBins,$A15*2+1,CF$1)&amp;" ("&amp;INDEX(FluxBins,$A15*2+2,CF$1)&amp;")")</f>
        <v>#N/A</v>
      </c>
      <c r="CG15" t="e" cm="1">
        <f t="array" aca="1" ref="CG15" ca="1">IF(INDEX(FluxBins,$A15*2+1,CG$1)="","",INDEX(FluxBins,$A15*2+1,CG$1)&amp;" ("&amp;INDEX(FluxBins,$A15*2+2,CG$1)&amp;")")</f>
        <v>#N/A</v>
      </c>
      <c r="CH15" t="e" cm="1">
        <f t="array" aca="1" ref="CH15" ca="1">IF(INDEX(FluxBins,$A15*2+1,CH$1)="","",INDEX(FluxBins,$A15*2+1,CH$1)&amp;" ("&amp;INDEX(FluxBins,$A15*2+2,CH$1)&amp;")")</f>
        <v>#N/A</v>
      </c>
    </row>
    <row r="16" spans="1:86">
      <c r="A16" t="e">
        <f ca="1">VLOOKUP('Bulk Table'!$A18,NameIndexArray,2,FALSE)-2</f>
        <v>#N/A</v>
      </c>
      <c r="B16" t="e">
        <f>IF(I16,'Bulk Table'!$C18,MID('Bulk Table'!$B18,FIND("(",'Bulk Table'!$B18)+1,FIND(")",'Bulk Table'!$B18)-FIND("(",'Bulk Table'!$B18)-1))</f>
        <v>#VALUE!</v>
      </c>
      <c r="C16">
        <f>'Bulk Table'!$E18</f>
        <v>0</v>
      </c>
      <c r="D16">
        <f>'Bulk Table'!$F18</f>
        <v>25</v>
      </c>
      <c r="E16" t="e">
        <f t="shared" ca="1" si="8"/>
        <v>#N/A</v>
      </c>
      <c r="F16">
        <f t="shared" si="9"/>
        <v>25</v>
      </c>
      <c r="G16" t="b">
        <f t="shared" ca="1" si="10"/>
        <v>0</v>
      </c>
      <c r="H16" t="b">
        <f ca="1">IF(I16,FALSE,ISERROR(HLOOKUP('Bulk Table'!B18,$AF16:$CH16,1,FALSE)))</f>
        <v>1</v>
      </c>
      <c r="I16" t="b">
        <f>NOT('Bulk Table'!$C18=0)</f>
        <v>0</v>
      </c>
      <c r="J16" t="e">
        <f t="shared" ca="1" si="11"/>
        <v>#N/A</v>
      </c>
      <c r="K16" t="e">
        <f ca="1">X16*$C16^3+Y16*$C16^2+Z16*$C16+AA16+'Bulk Table'!$D18</f>
        <v>#N/A</v>
      </c>
      <c r="L16" t="e">
        <f t="shared" ca="1" si="12"/>
        <v>#N/A</v>
      </c>
      <c r="M16" t="e">
        <f t="shared" ca="1" si="13"/>
        <v>#N/A</v>
      </c>
      <c r="N16" t="e">
        <f t="shared" ca="1" si="14"/>
        <v>#N/A</v>
      </c>
      <c r="O16" t="e">
        <f t="shared" ca="1" si="15"/>
        <v>#N/A</v>
      </c>
      <c r="P16" t="e">
        <f t="shared" ca="1" si="16"/>
        <v>#N/A</v>
      </c>
      <c r="Q16" t="e">
        <f t="shared" ca="1" si="17"/>
        <v>#N/A</v>
      </c>
      <c r="R16" t="e" cm="1">
        <f t="array" aca="1" ref="R16" ca="1">INDEX(ModelsData,$A16*2+1,R$1)</f>
        <v>#N/A</v>
      </c>
      <c r="S16" t="e" cm="1">
        <f t="array" aca="1" ref="S16" ca="1">INDEX(ModelsData,$A16*2+1,S$1)</f>
        <v>#N/A</v>
      </c>
      <c r="T16" t="e" cm="1">
        <f t="array" aca="1" ref="T16" ca="1">INDEX(ModelsData,$A16*2+1,T$1)</f>
        <v>#N/A</v>
      </c>
      <c r="U16" t="e" cm="1">
        <f t="array" aca="1" ref="U16" ca="1">INDEX(ModelsData,$A16*2+1,U$1)</f>
        <v>#N/A</v>
      </c>
      <c r="V16" t="e" cm="1">
        <f t="array" aca="1" ref="V16" ca="1">INDEX(ModelsData,$A16*2+1,V$1)</f>
        <v>#N/A</v>
      </c>
      <c r="W16" t="e" cm="1">
        <f t="array" aca="1" ref="W16" ca="1">INDEX(ModelsData,$A16*2+1,W$1)</f>
        <v>#N/A</v>
      </c>
      <c r="X16" t="e" cm="1">
        <f t="array" aca="1" ref="X16" ca="1">INDEX(ModelsData,$A16*2+1,X$1)</f>
        <v>#N/A</v>
      </c>
      <c r="Y16" t="e" cm="1">
        <f t="array" aca="1" ref="Y16" ca="1">INDEX(ModelsData,$A16*2+1,Y$1)</f>
        <v>#N/A</v>
      </c>
      <c r="Z16" t="e" cm="1">
        <f t="array" aca="1" ref="Z16" ca="1">INDEX(ModelsData,$A16*2+1,Z$1)</f>
        <v>#N/A</v>
      </c>
      <c r="AA16" t="e" cm="1">
        <f t="array" aca="1" ref="AA16" ca="1">INDEX(ModelsData,$A16*2+1,AA$1)</f>
        <v>#N/A</v>
      </c>
      <c r="AB16" t="e" cm="1">
        <f t="array" aca="1" ref="AB16" ca="1">INDEX(ModelsData,$A16*2+1,AB$1)</f>
        <v>#N/A</v>
      </c>
      <c r="AC16" t="e" cm="1">
        <f t="array" aca="1" ref="AC16" ca="1">INDEX(ModelsData,$A16*2+1,AC$1)</f>
        <v>#N/A</v>
      </c>
      <c r="AD16" t="e" cm="1">
        <f t="array" aca="1" ref="AD16" ca="1">INDEX(ModelsData,$A16*2+1,AD$1)</f>
        <v>#N/A</v>
      </c>
      <c r="AE16" t="e" cm="1">
        <f t="array" aca="1" ref="AE16" ca="1">INDEX(ModelsData,$A16*2+1,AE$1)</f>
        <v>#N/A</v>
      </c>
      <c r="AF16" t="e" cm="1">
        <f t="array" aca="1" ref="AF16" ca="1">IF(INDEX(FluxBins,$A16*2+1,AF$1)="","",INDEX(FluxBins,$A16*2+1,AF$1)&amp;" ("&amp;INDEX(FluxBins,$A16*2+2,AF$1)&amp;")")</f>
        <v>#N/A</v>
      </c>
      <c r="AG16" t="e" cm="1">
        <f t="array" aca="1" ref="AG16" ca="1">IF(INDEX(FluxBins,$A16*2+1,AG$1)="","",INDEX(FluxBins,$A16*2+1,AG$1)&amp;" ("&amp;INDEX(FluxBins,$A16*2+2,AG$1)&amp;")")</f>
        <v>#N/A</v>
      </c>
      <c r="AH16" t="e" cm="1">
        <f t="array" aca="1" ref="AH16" ca="1">IF(INDEX(FluxBins,$A16*2+1,AH$1)="","",INDEX(FluxBins,$A16*2+1,AH$1)&amp;" ("&amp;INDEX(FluxBins,$A16*2+2,AH$1)&amp;")")</f>
        <v>#N/A</v>
      </c>
      <c r="AI16" t="e" cm="1">
        <f t="array" aca="1" ref="AI16" ca="1">IF(INDEX(FluxBins,$A16*2+1,AI$1)="","",INDEX(FluxBins,$A16*2+1,AI$1)&amp;" ("&amp;INDEX(FluxBins,$A16*2+2,AI$1)&amp;")")</f>
        <v>#N/A</v>
      </c>
      <c r="AJ16" t="e" cm="1">
        <f t="array" aca="1" ref="AJ16" ca="1">IF(INDEX(FluxBins,$A16*2+1,AJ$1)="","",INDEX(FluxBins,$A16*2+1,AJ$1)&amp;" ("&amp;INDEX(FluxBins,$A16*2+2,AJ$1)&amp;")")</f>
        <v>#N/A</v>
      </c>
      <c r="AK16" t="e" cm="1">
        <f t="array" aca="1" ref="AK16" ca="1">IF(INDEX(FluxBins,$A16*2+1,AK$1)="","",INDEX(FluxBins,$A16*2+1,AK$1)&amp;" ("&amp;INDEX(FluxBins,$A16*2+2,AK$1)&amp;")")</f>
        <v>#N/A</v>
      </c>
      <c r="AL16" t="e" cm="1">
        <f t="array" aca="1" ref="AL16" ca="1">IF(INDEX(FluxBins,$A16*2+1,AL$1)="","",INDEX(FluxBins,$A16*2+1,AL$1)&amp;" ("&amp;INDEX(FluxBins,$A16*2+2,AL$1)&amp;")")</f>
        <v>#N/A</v>
      </c>
      <c r="AM16" t="e" cm="1">
        <f t="array" aca="1" ref="AM16" ca="1">IF(INDEX(FluxBins,$A16*2+1,AM$1)="","",INDEX(FluxBins,$A16*2+1,AM$1)&amp;" ("&amp;INDEX(FluxBins,$A16*2+2,AM$1)&amp;")")</f>
        <v>#N/A</v>
      </c>
      <c r="AN16" t="e" cm="1">
        <f t="array" aca="1" ref="AN16" ca="1">IF(INDEX(FluxBins,$A16*2+1,AN$1)="","",INDEX(FluxBins,$A16*2+1,AN$1)&amp;" ("&amp;INDEX(FluxBins,$A16*2+2,AN$1)&amp;")")</f>
        <v>#N/A</v>
      </c>
      <c r="AO16" t="e" cm="1">
        <f t="array" aca="1" ref="AO16" ca="1">IF(INDEX(FluxBins,$A16*2+1,AO$1)="","",INDEX(FluxBins,$A16*2+1,AO$1)&amp;" ("&amp;INDEX(FluxBins,$A16*2+2,AO$1)&amp;")")</f>
        <v>#N/A</v>
      </c>
      <c r="AP16" t="e" cm="1">
        <f t="array" aca="1" ref="AP16" ca="1">IF(INDEX(FluxBins,$A16*2+1,AP$1)="","",INDEX(FluxBins,$A16*2+1,AP$1)&amp;" ("&amp;INDEX(FluxBins,$A16*2+2,AP$1)&amp;")")</f>
        <v>#N/A</v>
      </c>
      <c r="AQ16" t="e" cm="1">
        <f t="array" aca="1" ref="AQ16" ca="1">IF(INDEX(FluxBins,$A16*2+1,AQ$1)="","",INDEX(FluxBins,$A16*2+1,AQ$1)&amp;" ("&amp;INDEX(FluxBins,$A16*2+2,AQ$1)&amp;")")</f>
        <v>#N/A</v>
      </c>
      <c r="AR16" t="e" cm="1">
        <f t="array" aca="1" ref="AR16" ca="1">IF(INDEX(FluxBins,$A16*2+1,AR$1)="","",INDEX(FluxBins,$A16*2+1,AR$1)&amp;" ("&amp;INDEX(FluxBins,$A16*2+2,AR$1)&amp;")")</f>
        <v>#N/A</v>
      </c>
      <c r="AS16" t="e" cm="1">
        <f t="array" aca="1" ref="AS16" ca="1">IF(INDEX(FluxBins,$A16*2+1,AS$1)="","",INDEX(FluxBins,$A16*2+1,AS$1)&amp;" ("&amp;INDEX(FluxBins,$A16*2+2,AS$1)&amp;")")</f>
        <v>#N/A</v>
      </c>
      <c r="AT16" t="e" cm="1">
        <f t="array" aca="1" ref="AT16" ca="1">IF(INDEX(FluxBins,$A16*2+1,AT$1)="","",INDEX(FluxBins,$A16*2+1,AT$1)&amp;" ("&amp;INDEX(FluxBins,$A16*2+2,AT$1)&amp;")")</f>
        <v>#N/A</v>
      </c>
      <c r="AU16" t="e" cm="1">
        <f t="array" aca="1" ref="AU16" ca="1">IF(INDEX(FluxBins,$A16*2+1,AU$1)="","",INDEX(FluxBins,$A16*2+1,AU$1)&amp;" ("&amp;INDEX(FluxBins,$A16*2+2,AU$1)&amp;")")</f>
        <v>#N/A</v>
      </c>
      <c r="AV16" t="e" cm="1">
        <f t="array" aca="1" ref="AV16" ca="1">IF(INDEX(FluxBins,$A16*2+1,AV$1)="","",INDEX(FluxBins,$A16*2+1,AV$1)&amp;" ("&amp;INDEX(FluxBins,$A16*2+2,AV$1)&amp;")")</f>
        <v>#N/A</v>
      </c>
      <c r="AW16" t="e" cm="1">
        <f t="array" aca="1" ref="AW16" ca="1">IF(INDEX(FluxBins,$A16*2+1,AW$1)="","",INDEX(FluxBins,$A16*2+1,AW$1)&amp;" ("&amp;INDEX(FluxBins,$A16*2+2,AW$1)&amp;")")</f>
        <v>#N/A</v>
      </c>
      <c r="AX16" t="e" cm="1">
        <f t="array" aca="1" ref="AX16" ca="1">IF(INDEX(FluxBins,$A16*2+1,AX$1)="","",INDEX(FluxBins,$A16*2+1,AX$1)&amp;" ("&amp;INDEX(FluxBins,$A16*2+2,AX$1)&amp;")")</f>
        <v>#N/A</v>
      </c>
      <c r="AY16" t="e" cm="1">
        <f t="array" aca="1" ref="AY16" ca="1">IF(INDEX(FluxBins,$A16*2+1,AY$1)="","",INDEX(FluxBins,$A16*2+1,AY$1)&amp;" ("&amp;INDEX(FluxBins,$A16*2+2,AY$1)&amp;")")</f>
        <v>#N/A</v>
      </c>
      <c r="AZ16" t="e" cm="1">
        <f t="array" aca="1" ref="AZ16" ca="1">IF(INDEX(FluxBins,$A16*2+1,AZ$1)="","",INDEX(FluxBins,$A16*2+1,AZ$1)&amp;" ("&amp;INDEX(FluxBins,$A16*2+2,AZ$1)&amp;")")</f>
        <v>#N/A</v>
      </c>
      <c r="BA16" t="e" cm="1">
        <f t="array" aca="1" ref="BA16" ca="1">IF(INDEX(FluxBins,$A16*2+1,BA$1)="","",INDEX(FluxBins,$A16*2+1,BA$1)&amp;" ("&amp;INDEX(FluxBins,$A16*2+2,BA$1)&amp;")")</f>
        <v>#N/A</v>
      </c>
      <c r="BB16" t="e" cm="1">
        <f t="array" aca="1" ref="BB16" ca="1">IF(INDEX(FluxBins,$A16*2+1,BB$1)="","",INDEX(FluxBins,$A16*2+1,BB$1)&amp;" ("&amp;INDEX(FluxBins,$A16*2+2,BB$1)&amp;")")</f>
        <v>#N/A</v>
      </c>
      <c r="BC16" t="e" cm="1">
        <f t="array" aca="1" ref="BC16" ca="1">IF(INDEX(FluxBins,$A16*2+1,BC$1)="","",INDEX(FluxBins,$A16*2+1,BC$1)&amp;" ("&amp;INDEX(FluxBins,$A16*2+2,BC$1)&amp;")")</f>
        <v>#N/A</v>
      </c>
      <c r="BD16" t="e" cm="1">
        <f t="array" aca="1" ref="BD16" ca="1">IF(INDEX(FluxBins,$A16*2+1,BD$1)="","",INDEX(FluxBins,$A16*2+1,BD$1)&amp;" ("&amp;INDEX(FluxBins,$A16*2+2,BD$1)&amp;")")</f>
        <v>#N/A</v>
      </c>
      <c r="BE16" t="e" cm="1">
        <f t="array" aca="1" ref="BE16" ca="1">IF(INDEX(FluxBins,$A16*2+1,BE$1)="","",INDEX(FluxBins,$A16*2+1,BE$1)&amp;" ("&amp;INDEX(FluxBins,$A16*2+2,BE$1)&amp;")")</f>
        <v>#N/A</v>
      </c>
      <c r="BF16" t="e" cm="1">
        <f t="array" aca="1" ref="BF16" ca="1">IF(INDEX(FluxBins,$A16*2+1,BF$1)="","",INDEX(FluxBins,$A16*2+1,BF$1)&amp;" ("&amp;INDEX(FluxBins,$A16*2+2,BF$1)&amp;")")</f>
        <v>#N/A</v>
      </c>
      <c r="BG16" t="e" cm="1">
        <f t="array" aca="1" ref="BG16" ca="1">IF(INDEX(FluxBins,$A16*2+1,BG$1)="","",INDEX(FluxBins,$A16*2+1,BG$1)&amp;" ("&amp;INDEX(FluxBins,$A16*2+2,BG$1)&amp;")")</f>
        <v>#N/A</v>
      </c>
      <c r="BH16" t="e" cm="1">
        <f t="array" aca="1" ref="BH16" ca="1">IF(INDEX(FluxBins,$A16*2+1,BH$1)="","",INDEX(FluxBins,$A16*2+1,BH$1)&amp;" ("&amp;INDEX(FluxBins,$A16*2+2,BH$1)&amp;")")</f>
        <v>#N/A</v>
      </c>
      <c r="BI16" t="e" cm="1">
        <f t="array" aca="1" ref="BI16" ca="1">IF(INDEX(FluxBins,$A16*2+1,BI$1)="","",INDEX(FluxBins,$A16*2+1,BI$1)&amp;" ("&amp;INDEX(FluxBins,$A16*2+2,BI$1)&amp;")")</f>
        <v>#N/A</v>
      </c>
      <c r="BJ16" t="e" cm="1">
        <f t="array" aca="1" ref="BJ16" ca="1">IF(INDEX(FluxBins,$A16*2+1,BJ$1)="","",INDEX(FluxBins,$A16*2+1,BJ$1)&amp;" ("&amp;INDEX(FluxBins,$A16*2+2,BJ$1)&amp;")")</f>
        <v>#N/A</v>
      </c>
      <c r="BK16" t="e" cm="1">
        <f t="array" aca="1" ref="BK16" ca="1">IF(INDEX(FluxBins,$A16*2+1,BK$1)="","",INDEX(FluxBins,$A16*2+1,BK$1)&amp;" ("&amp;INDEX(FluxBins,$A16*2+2,BK$1)&amp;")")</f>
        <v>#N/A</v>
      </c>
      <c r="BL16" t="e" cm="1">
        <f t="array" aca="1" ref="BL16" ca="1">IF(INDEX(FluxBins,$A16*2+1,BL$1)="","",INDEX(FluxBins,$A16*2+1,BL$1)&amp;" ("&amp;INDEX(FluxBins,$A16*2+2,BL$1)&amp;")")</f>
        <v>#N/A</v>
      </c>
      <c r="BM16" t="e" cm="1">
        <f t="array" aca="1" ref="BM16" ca="1">IF(INDEX(FluxBins,$A16*2+1,BM$1)="","",INDEX(FluxBins,$A16*2+1,BM$1)&amp;" ("&amp;INDEX(FluxBins,$A16*2+2,BM$1)&amp;")")</f>
        <v>#N/A</v>
      </c>
      <c r="BN16" t="e" cm="1">
        <f t="array" aca="1" ref="BN16" ca="1">IF(INDEX(FluxBins,$A16*2+1,BN$1)="","",INDEX(FluxBins,$A16*2+1,BN$1)&amp;" ("&amp;INDEX(FluxBins,$A16*2+2,BN$1)&amp;")")</f>
        <v>#N/A</v>
      </c>
      <c r="BO16" t="e" cm="1">
        <f t="array" aca="1" ref="BO16" ca="1">IF(INDEX(FluxBins,$A16*2+1,BO$1)="","",INDEX(FluxBins,$A16*2+1,BO$1)&amp;" ("&amp;INDEX(FluxBins,$A16*2+2,BO$1)&amp;")")</f>
        <v>#N/A</v>
      </c>
      <c r="BP16" t="e" cm="1">
        <f t="array" aca="1" ref="BP16" ca="1">IF(INDEX(FluxBins,$A16*2+1,BP$1)="","",INDEX(FluxBins,$A16*2+1,BP$1)&amp;" ("&amp;INDEX(FluxBins,$A16*2+2,BP$1)&amp;")")</f>
        <v>#N/A</v>
      </c>
      <c r="BQ16" t="e" cm="1">
        <f t="array" aca="1" ref="BQ16" ca="1">IF(INDEX(FluxBins,$A16*2+1,BQ$1)="","",INDEX(FluxBins,$A16*2+1,BQ$1)&amp;" ("&amp;INDEX(FluxBins,$A16*2+2,BQ$1)&amp;")")</f>
        <v>#N/A</v>
      </c>
      <c r="BR16" t="e" cm="1">
        <f t="array" aca="1" ref="BR16" ca="1">IF(INDEX(FluxBins,$A16*2+1,BR$1)="","",INDEX(FluxBins,$A16*2+1,BR$1)&amp;" ("&amp;INDEX(FluxBins,$A16*2+2,BR$1)&amp;")")</f>
        <v>#N/A</v>
      </c>
      <c r="BS16" t="e" cm="1">
        <f t="array" aca="1" ref="BS16" ca="1">IF(INDEX(FluxBins,$A16*2+1,BS$1)="","",INDEX(FluxBins,$A16*2+1,BS$1)&amp;" ("&amp;INDEX(FluxBins,$A16*2+2,BS$1)&amp;")")</f>
        <v>#N/A</v>
      </c>
      <c r="BT16" t="e" cm="1">
        <f t="array" aca="1" ref="BT16" ca="1">IF(INDEX(FluxBins,$A16*2+1,BT$1)="","",INDEX(FluxBins,$A16*2+1,BT$1)&amp;" ("&amp;INDEX(FluxBins,$A16*2+2,BT$1)&amp;")")</f>
        <v>#N/A</v>
      </c>
      <c r="BU16" t="e" cm="1">
        <f t="array" aca="1" ref="BU16" ca="1">IF(INDEX(FluxBins,$A16*2+1,BU$1)="","",INDEX(FluxBins,$A16*2+1,BU$1)&amp;" ("&amp;INDEX(FluxBins,$A16*2+2,BU$1)&amp;")")</f>
        <v>#N/A</v>
      </c>
      <c r="BV16" t="e" cm="1">
        <f t="array" aca="1" ref="BV16" ca="1">IF(INDEX(FluxBins,$A16*2+1,BV$1)="","",INDEX(FluxBins,$A16*2+1,BV$1)&amp;" ("&amp;INDEX(FluxBins,$A16*2+2,BV$1)&amp;")")</f>
        <v>#N/A</v>
      </c>
      <c r="BW16" t="e" cm="1">
        <f t="array" aca="1" ref="BW16" ca="1">IF(INDEX(FluxBins,$A16*2+1,BW$1)="","",INDEX(FluxBins,$A16*2+1,BW$1)&amp;" ("&amp;INDEX(FluxBins,$A16*2+2,BW$1)&amp;")")</f>
        <v>#N/A</v>
      </c>
      <c r="BX16" t="e" cm="1">
        <f t="array" aca="1" ref="BX16" ca="1">IF(INDEX(FluxBins,$A16*2+1,BX$1)="","",INDEX(FluxBins,$A16*2+1,BX$1)&amp;" ("&amp;INDEX(FluxBins,$A16*2+2,BX$1)&amp;")")</f>
        <v>#N/A</v>
      </c>
      <c r="BY16" t="e" cm="1">
        <f t="array" aca="1" ref="BY16" ca="1">IF(INDEX(FluxBins,$A16*2+1,BY$1)="","",INDEX(FluxBins,$A16*2+1,BY$1)&amp;" ("&amp;INDEX(FluxBins,$A16*2+2,BY$1)&amp;")")</f>
        <v>#N/A</v>
      </c>
      <c r="BZ16" t="e" cm="1">
        <f t="array" aca="1" ref="BZ16" ca="1">IF(INDEX(FluxBins,$A16*2+1,BZ$1)="","",INDEX(FluxBins,$A16*2+1,BZ$1)&amp;" ("&amp;INDEX(FluxBins,$A16*2+2,BZ$1)&amp;")")</f>
        <v>#N/A</v>
      </c>
      <c r="CA16" t="e" cm="1">
        <f t="array" aca="1" ref="CA16" ca="1">IF(INDEX(FluxBins,$A16*2+1,CA$1)="","",INDEX(FluxBins,$A16*2+1,CA$1)&amp;" ("&amp;INDEX(FluxBins,$A16*2+2,CA$1)&amp;")")</f>
        <v>#N/A</v>
      </c>
      <c r="CB16" t="e" cm="1">
        <f t="array" aca="1" ref="CB16" ca="1">IF(INDEX(FluxBins,$A16*2+1,CB$1)="","",INDEX(FluxBins,$A16*2+1,CB$1)&amp;" ("&amp;INDEX(FluxBins,$A16*2+2,CB$1)&amp;")")</f>
        <v>#N/A</v>
      </c>
      <c r="CC16" t="e" cm="1">
        <f t="array" aca="1" ref="CC16" ca="1">IF(INDEX(FluxBins,$A16*2+1,CC$1)="","",INDEX(FluxBins,$A16*2+1,CC$1)&amp;" ("&amp;INDEX(FluxBins,$A16*2+2,CC$1)&amp;")")</f>
        <v>#N/A</v>
      </c>
      <c r="CD16" t="e" cm="1">
        <f t="array" aca="1" ref="CD16" ca="1">IF(INDEX(FluxBins,$A16*2+1,CD$1)="","",INDEX(FluxBins,$A16*2+1,CD$1)&amp;" ("&amp;INDEX(FluxBins,$A16*2+2,CD$1)&amp;")")</f>
        <v>#N/A</v>
      </c>
      <c r="CE16" t="e" cm="1">
        <f t="array" aca="1" ref="CE16" ca="1">IF(INDEX(FluxBins,$A16*2+1,CE$1)="","",INDEX(FluxBins,$A16*2+1,CE$1)&amp;" ("&amp;INDEX(FluxBins,$A16*2+2,CE$1)&amp;")")</f>
        <v>#N/A</v>
      </c>
      <c r="CF16" t="e" cm="1">
        <f t="array" aca="1" ref="CF16" ca="1">IF(INDEX(FluxBins,$A16*2+1,CF$1)="","",INDEX(FluxBins,$A16*2+1,CF$1)&amp;" ("&amp;INDEX(FluxBins,$A16*2+2,CF$1)&amp;")")</f>
        <v>#N/A</v>
      </c>
      <c r="CG16" t="e" cm="1">
        <f t="array" aca="1" ref="CG16" ca="1">IF(INDEX(FluxBins,$A16*2+1,CG$1)="","",INDEX(FluxBins,$A16*2+1,CG$1)&amp;" ("&amp;INDEX(FluxBins,$A16*2+2,CG$1)&amp;")")</f>
        <v>#N/A</v>
      </c>
      <c r="CH16" t="e" cm="1">
        <f t="array" aca="1" ref="CH16" ca="1">IF(INDEX(FluxBins,$A16*2+1,CH$1)="","",INDEX(FluxBins,$A16*2+1,CH$1)&amp;" ("&amp;INDEX(FluxBins,$A16*2+2,CH$1)&amp;")")</f>
        <v>#N/A</v>
      </c>
    </row>
    <row r="17" spans="1:86">
      <c r="A17" t="e">
        <f ca="1">VLOOKUP('Bulk Table'!$A19,NameIndexArray,2,FALSE)-2</f>
        <v>#N/A</v>
      </c>
      <c r="B17" t="e">
        <f>IF(I17,'Bulk Table'!$C19,MID('Bulk Table'!$B19,FIND("(",'Bulk Table'!$B19)+1,FIND(")",'Bulk Table'!$B19)-FIND("(",'Bulk Table'!$B19)-1))</f>
        <v>#VALUE!</v>
      </c>
      <c r="C17">
        <f>'Bulk Table'!$E19</f>
        <v>0</v>
      </c>
      <c r="D17">
        <f>'Bulk Table'!$F19</f>
        <v>25</v>
      </c>
      <c r="E17" t="e">
        <f t="shared" ca="1" si="8"/>
        <v>#N/A</v>
      </c>
      <c r="F17">
        <f t="shared" si="9"/>
        <v>25</v>
      </c>
      <c r="G17" t="b">
        <f t="shared" ca="1" si="10"/>
        <v>0</v>
      </c>
      <c r="H17" t="b">
        <f ca="1">IF(I17,FALSE,ISERROR(HLOOKUP('Bulk Table'!B19,$AF17:$CH17,1,FALSE)))</f>
        <v>1</v>
      </c>
      <c r="I17" t="b">
        <f>NOT('Bulk Table'!$C19=0)</f>
        <v>0</v>
      </c>
      <c r="J17" t="e">
        <f t="shared" ca="1" si="11"/>
        <v>#N/A</v>
      </c>
      <c r="K17" t="e">
        <f ca="1">X17*$C17^3+Y17*$C17^2+Z17*$C17+AA17+'Bulk Table'!$D19</f>
        <v>#N/A</v>
      </c>
      <c r="L17" t="e">
        <f t="shared" ca="1" si="12"/>
        <v>#N/A</v>
      </c>
      <c r="M17" t="e">
        <f t="shared" ca="1" si="13"/>
        <v>#N/A</v>
      </c>
      <c r="N17" t="e">
        <f t="shared" ca="1" si="14"/>
        <v>#N/A</v>
      </c>
      <c r="O17" t="e">
        <f t="shared" ca="1" si="15"/>
        <v>#N/A</v>
      </c>
      <c r="P17" t="e">
        <f t="shared" ca="1" si="16"/>
        <v>#N/A</v>
      </c>
      <c r="Q17" t="e">
        <f t="shared" ca="1" si="17"/>
        <v>#N/A</v>
      </c>
      <c r="R17" t="e" cm="1">
        <f t="array" aca="1" ref="R17" ca="1">INDEX(ModelsData,$A17*2+1,R$1)</f>
        <v>#N/A</v>
      </c>
      <c r="S17" t="e" cm="1">
        <f t="array" aca="1" ref="S17" ca="1">INDEX(ModelsData,$A17*2+1,S$1)</f>
        <v>#N/A</v>
      </c>
      <c r="T17" t="e" cm="1">
        <f t="array" aca="1" ref="T17" ca="1">INDEX(ModelsData,$A17*2+1,T$1)</f>
        <v>#N/A</v>
      </c>
      <c r="U17" t="e" cm="1">
        <f t="array" aca="1" ref="U17" ca="1">INDEX(ModelsData,$A17*2+1,U$1)</f>
        <v>#N/A</v>
      </c>
      <c r="V17" t="e" cm="1">
        <f t="array" aca="1" ref="V17" ca="1">INDEX(ModelsData,$A17*2+1,V$1)</f>
        <v>#N/A</v>
      </c>
      <c r="W17" t="e" cm="1">
        <f t="array" aca="1" ref="W17" ca="1">INDEX(ModelsData,$A17*2+1,W$1)</f>
        <v>#N/A</v>
      </c>
      <c r="X17" t="e" cm="1">
        <f t="array" aca="1" ref="X17" ca="1">INDEX(ModelsData,$A17*2+1,X$1)</f>
        <v>#N/A</v>
      </c>
      <c r="Y17" t="e" cm="1">
        <f t="array" aca="1" ref="Y17" ca="1">INDEX(ModelsData,$A17*2+1,Y$1)</f>
        <v>#N/A</v>
      </c>
      <c r="Z17" t="e" cm="1">
        <f t="array" aca="1" ref="Z17" ca="1">INDEX(ModelsData,$A17*2+1,Z$1)</f>
        <v>#N/A</v>
      </c>
      <c r="AA17" t="e" cm="1">
        <f t="array" aca="1" ref="AA17" ca="1">INDEX(ModelsData,$A17*2+1,AA$1)</f>
        <v>#N/A</v>
      </c>
      <c r="AB17" t="e" cm="1">
        <f t="array" aca="1" ref="AB17" ca="1">INDEX(ModelsData,$A17*2+1,AB$1)</f>
        <v>#N/A</v>
      </c>
      <c r="AC17" t="e" cm="1">
        <f t="array" aca="1" ref="AC17" ca="1">INDEX(ModelsData,$A17*2+1,AC$1)</f>
        <v>#N/A</v>
      </c>
      <c r="AD17" t="e" cm="1">
        <f t="array" aca="1" ref="AD17" ca="1">INDEX(ModelsData,$A17*2+1,AD$1)</f>
        <v>#N/A</v>
      </c>
      <c r="AE17" t="e" cm="1">
        <f t="array" aca="1" ref="AE17" ca="1">INDEX(ModelsData,$A17*2+1,AE$1)</f>
        <v>#N/A</v>
      </c>
      <c r="AF17" t="e" cm="1">
        <f t="array" aca="1" ref="AF17" ca="1">IF(INDEX(FluxBins,$A17*2+1,AF$1)="","",INDEX(FluxBins,$A17*2+1,AF$1)&amp;" ("&amp;INDEX(FluxBins,$A17*2+2,AF$1)&amp;")")</f>
        <v>#N/A</v>
      </c>
      <c r="AG17" t="e" cm="1">
        <f t="array" aca="1" ref="AG17" ca="1">IF(INDEX(FluxBins,$A17*2+1,AG$1)="","",INDEX(FluxBins,$A17*2+1,AG$1)&amp;" ("&amp;INDEX(FluxBins,$A17*2+2,AG$1)&amp;")")</f>
        <v>#N/A</v>
      </c>
      <c r="AH17" t="e" cm="1">
        <f t="array" aca="1" ref="AH17" ca="1">IF(INDEX(FluxBins,$A17*2+1,AH$1)="","",INDEX(FluxBins,$A17*2+1,AH$1)&amp;" ("&amp;INDEX(FluxBins,$A17*2+2,AH$1)&amp;")")</f>
        <v>#N/A</v>
      </c>
      <c r="AI17" t="e" cm="1">
        <f t="array" aca="1" ref="AI17" ca="1">IF(INDEX(FluxBins,$A17*2+1,AI$1)="","",INDEX(FluxBins,$A17*2+1,AI$1)&amp;" ("&amp;INDEX(FluxBins,$A17*2+2,AI$1)&amp;")")</f>
        <v>#N/A</v>
      </c>
      <c r="AJ17" t="e" cm="1">
        <f t="array" aca="1" ref="AJ17" ca="1">IF(INDEX(FluxBins,$A17*2+1,AJ$1)="","",INDEX(FluxBins,$A17*2+1,AJ$1)&amp;" ("&amp;INDEX(FluxBins,$A17*2+2,AJ$1)&amp;")")</f>
        <v>#N/A</v>
      </c>
      <c r="AK17" t="e" cm="1">
        <f t="array" aca="1" ref="AK17" ca="1">IF(INDEX(FluxBins,$A17*2+1,AK$1)="","",INDEX(FluxBins,$A17*2+1,AK$1)&amp;" ("&amp;INDEX(FluxBins,$A17*2+2,AK$1)&amp;")")</f>
        <v>#N/A</v>
      </c>
      <c r="AL17" t="e" cm="1">
        <f t="array" aca="1" ref="AL17" ca="1">IF(INDEX(FluxBins,$A17*2+1,AL$1)="","",INDEX(FluxBins,$A17*2+1,AL$1)&amp;" ("&amp;INDEX(FluxBins,$A17*2+2,AL$1)&amp;")")</f>
        <v>#N/A</v>
      </c>
      <c r="AM17" t="e" cm="1">
        <f t="array" aca="1" ref="AM17" ca="1">IF(INDEX(FluxBins,$A17*2+1,AM$1)="","",INDEX(FluxBins,$A17*2+1,AM$1)&amp;" ("&amp;INDEX(FluxBins,$A17*2+2,AM$1)&amp;")")</f>
        <v>#N/A</v>
      </c>
      <c r="AN17" t="e" cm="1">
        <f t="array" aca="1" ref="AN17" ca="1">IF(INDEX(FluxBins,$A17*2+1,AN$1)="","",INDEX(FluxBins,$A17*2+1,AN$1)&amp;" ("&amp;INDEX(FluxBins,$A17*2+2,AN$1)&amp;")")</f>
        <v>#N/A</v>
      </c>
      <c r="AO17" t="e" cm="1">
        <f t="array" aca="1" ref="AO17" ca="1">IF(INDEX(FluxBins,$A17*2+1,AO$1)="","",INDEX(FluxBins,$A17*2+1,AO$1)&amp;" ("&amp;INDEX(FluxBins,$A17*2+2,AO$1)&amp;")")</f>
        <v>#N/A</v>
      </c>
      <c r="AP17" t="e" cm="1">
        <f t="array" aca="1" ref="AP17" ca="1">IF(INDEX(FluxBins,$A17*2+1,AP$1)="","",INDEX(FluxBins,$A17*2+1,AP$1)&amp;" ("&amp;INDEX(FluxBins,$A17*2+2,AP$1)&amp;")")</f>
        <v>#N/A</v>
      </c>
      <c r="AQ17" t="e" cm="1">
        <f t="array" aca="1" ref="AQ17" ca="1">IF(INDEX(FluxBins,$A17*2+1,AQ$1)="","",INDEX(FluxBins,$A17*2+1,AQ$1)&amp;" ("&amp;INDEX(FluxBins,$A17*2+2,AQ$1)&amp;")")</f>
        <v>#N/A</v>
      </c>
      <c r="AR17" t="e" cm="1">
        <f t="array" aca="1" ref="AR17" ca="1">IF(INDEX(FluxBins,$A17*2+1,AR$1)="","",INDEX(FluxBins,$A17*2+1,AR$1)&amp;" ("&amp;INDEX(FluxBins,$A17*2+2,AR$1)&amp;")")</f>
        <v>#N/A</v>
      </c>
      <c r="AS17" t="e" cm="1">
        <f t="array" aca="1" ref="AS17" ca="1">IF(INDEX(FluxBins,$A17*2+1,AS$1)="","",INDEX(FluxBins,$A17*2+1,AS$1)&amp;" ("&amp;INDEX(FluxBins,$A17*2+2,AS$1)&amp;")")</f>
        <v>#N/A</v>
      </c>
      <c r="AT17" t="e" cm="1">
        <f t="array" aca="1" ref="AT17" ca="1">IF(INDEX(FluxBins,$A17*2+1,AT$1)="","",INDEX(FluxBins,$A17*2+1,AT$1)&amp;" ("&amp;INDEX(FluxBins,$A17*2+2,AT$1)&amp;")")</f>
        <v>#N/A</v>
      </c>
      <c r="AU17" t="e" cm="1">
        <f t="array" aca="1" ref="AU17" ca="1">IF(INDEX(FluxBins,$A17*2+1,AU$1)="","",INDEX(FluxBins,$A17*2+1,AU$1)&amp;" ("&amp;INDEX(FluxBins,$A17*2+2,AU$1)&amp;")")</f>
        <v>#N/A</v>
      </c>
      <c r="AV17" t="e" cm="1">
        <f t="array" aca="1" ref="AV17" ca="1">IF(INDEX(FluxBins,$A17*2+1,AV$1)="","",INDEX(FluxBins,$A17*2+1,AV$1)&amp;" ("&amp;INDEX(FluxBins,$A17*2+2,AV$1)&amp;")")</f>
        <v>#N/A</v>
      </c>
      <c r="AW17" t="e" cm="1">
        <f t="array" aca="1" ref="AW17" ca="1">IF(INDEX(FluxBins,$A17*2+1,AW$1)="","",INDEX(FluxBins,$A17*2+1,AW$1)&amp;" ("&amp;INDEX(FluxBins,$A17*2+2,AW$1)&amp;")")</f>
        <v>#N/A</v>
      </c>
      <c r="AX17" t="e" cm="1">
        <f t="array" aca="1" ref="AX17" ca="1">IF(INDEX(FluxBins,$A17*2+1,AX$1)="","",INDEX(FluxBins,$A17*2+1,AX$1)&amp;" ("&amp;INDEX(FluxBins,$A17*2+2,AX$1)&amp;")")</f>
        <v>#N/A</v>
      </c>
      <c r="AY17" t="e" cm="1">
        <f t="array" aca="1" ref="AY17" ca="1">IF(INDEX(FluxBins,$A17*2+1,AY$1)="","",INDEX(FluxBins,$A17*2+1,AY$1)&amp;" ("&amp;INDEX(FluxBins,$A17*2+2,AY$1)&amp;")")</f>
        <v>#N/A</v>
      </c>
      <c r="AZ17" t="e" cm="1">
        <f t="array" aca="1" ref="AZ17" ca="1">IF(INDEX(FluxBins,$A17*2+1,AZ$1)="","",INDEX(FluxBins,$A17*2+1,AZ$1)&amp;" ("&amp;INDEX(FluxBins,$A17*2+2,AZ$1)&amp;")")</f>
        <v>#N/A</v>
      </c>
      <c r="BA17" t="e" cm="1">
        <f t="array" aca="1" ref="BA17" ca="1">IF(INDEX(FluxBins,$A17*2+1,BA$1)="","",INDEX(FluxBins,$A17*2+1,BA$1)&amp;" ("&amp;INDEX(FluxBins,$A17*2+2,BA$1)&amp;")")</f>
        <v>#N/A</v>
      </c>
      <c r="BB17" t="e" cm="1">
        <f t="array" aca="1" ref="BB17" ca="1">IF(INDEX(FluxBins,$A17*2+1,BB$1)="","",INDEX(FluxBins,$A17*2+1,BB$1)&amp;" ("&amp;INDEX(FluxBins,$A17*2+2,BB$1)&amp;")")</f>
        <v>#N/A</v>
      </c>
      <c r="BC17" t="e" cm="1">
        <f t="array" aca="1" ref="BC17" ca="1">IF(INDEX(FluxBins,$A17*2+1,BC$1)="","",INDEX(FluxBins,$A17*2+1,BC$1)&amp;" ("&amp;INDEX(FluxBins,$A17*2+2,BC$1)&amp;")")</f>
        <v>#N/A</v>
      </c>
      <c r="BD17" t="e" cm="1">
        <f t="array" aca="1" ref="BD17" ca="1">IF(INDEX(FluxBins,$A17*2+1,BD$1)="","",INDEX(FluxBins,$A17*2+1,BD$1)&amp;" ("&amp;INDEX(FluxBins,$A17*2+2,BD$1)&amp;")")</f>
        <v>#N/A</v>
      </c>
      <c r="BE17" t="e" cm="1">
        <f t="array" aca="1" ref="BE17" ca="1">IF(INDEX(FluxBins,$A17*2+1,BE$1)="","",INDEX(FluxBins,$A17*2+1,BE$1)&amp;" ("&amp;INDEX(FluxBins,$A17*2+2,BE$1)&amp;")")</f>
        <v>#N/A</v>
      </c>
      <c r="BF17" t="e" cm="1">
        <f t="array" aca="1" ref="BF17" ca="1">IF(INDEX(FluxBins,$A17*2+1,BF$1)="","",INDEX(FluxBins,$A17*2+1,BF$1)&amp;" ("&amp;INDEX(FluxBins,$A17*2+2,BF$1)&amp;")")</f>
        <v>#N/A</v>
      </c>
      <c r="BG17" t="e" cm="1">
        <f t="array" aca="1" ref="BG17" ca="1">IF(INDEX(FluxBins,$A17*2+1,BG$1)="","",INDEX(FluxBins,$A17*2+1,BG$1)&amp;" ("&amp;INDEX(FluxBins,$A17*2+2,BG$1)&amp;")")</f>
        <v>#N/A</v>
      </c>
      <c r="BH17" t="e" cm="1">
        <f t="array" aca="1" ref="BH17" ca="1">IF(INDEX(FluxBins,$A17*2+1,BH$1)="","",INDEX(FluxBins,$A17*2+1,BH$1)&amp;" ("&amp;INDEX(FluxBins,$A17*2+2,BH$1)&amp;")")</f>
        <v>#N/A</v>
      </c>
      <c r="BI17" t="e" cm="1">
        <f t="array" aca="1" ref="BI17" ca="1">IF(INDEX(FluxBins,$A17*2+1,BI$1)="","",INDEX(FluxBins,$A17*2+1,BI$1)&amp;" ("&amp;INDEX(FluxBins,$A17*2+2,BI$1)&amp;")")</f>
        <v>#N/A</v>
      </c>
      <c r="BJ17" t="e" cm="1">
        <f t="array" aca="1" ref="BJ17" ca="1">IF(INDEX(FluxBins,$A17*2+1,BJ$1)="","",INDEX(FluxBins,$A17*2+1,BJ$1)&amp;" ("&amp;INDEX(FluxBins,$A17*2+2,BJ$1)&amp;")")</f>
        <v>#N/A</v>
      </c>
      <c r="BK17" t="e" cm="1">
        <f t="array" aca="1" ref="BK17" ca="1">IF(INDEX(FluxBins,$A17*2+1,BK$1)="","",INDEX(FluxBins,$A17*2+1,BK$1)&amp;" ("&amp;INDEX(FluxBins,$A17*2+2,BK$1)&amp;")")</f>
        <v>#N/A</v>
      </c>
      <c r="BL17" t="e" cm="1">
        <f t="array" aca="1" ref="BL17" ca="1">IF(INDEX(FluxBins,$A17*2+1,BL$1)="","",INDEX(FluxBins,$A17*2+1,BL$1)&amp;" ("&amp;INDEX(FluxBins,$A17*2+2,BL$1)&amp;")")</f>
        <v>#N/A</v>
      </c>
      <c r="BM17" t="e" cm="1">
        <f t="array" aca="1" ref="BM17" ca="1">IF(INDEX(FluxBins,$A17*2+1,BM$1)="","",INDEX(FluxBins,$A17*2+1,BM$1)&amp;" ("&amp;INDEX(FluxBins,$A17*2+2,BM$1)&amp;")")</f>
        <v>#N/A</v>
      </c>
      <c r="BN17" t="e" cm="1">
        <f t="array" aca="1" ref="BN17" ca="1">IF(INDEX(FluxBins,$A17*2+1,BN$1)="","",INDEX(FluxBins,$A17*2+1,BN$1)&amp;" ("&amp;INDEX(FluxBins,$A17*2+2,BN$1)&amp;")")</f>
        <v>#N/A</v>
      </c>
      <c r="BO17" t="e" cm="1">
        <f t="array" aca="1" ref="BO17" ca="1">IF(INDEX(FluxBins,$A17*2+1,BO$1)="","",INDEX(FluxBins,$A17*2+1,BO$1)&amp;" ("&amp;INDEX(FluxBins,$A17*2+2,BO$1)&amp;")")</f>
        <v>#N/A</v>
      </c>
      <c r="BP17" t="e" cm="1">
        <f t="array" aca="1" ref="BP17" ca="1">IF(INDEX(FluxBins,$A17*2+1,BP$1)="","",INDEX(FluxBins,$A17*2+1,BP$1)&amp;" ("&amp;INDEX(FluxBins,$A17*2+2,BP$1)&amp;")")</f>
        <v>#N/A</v>
      </c>
      <c r="BQ17" t="e" cm="1">
        <f t="array" aca="1" ref="BQ17" ca="1">IF(INDEX(FluxBins,$A17*2+1,BQ$1)="","",INDEX(FluxBins,$A17*2+1,BQ$1)&amp;" ("&amp;INDEX(FluxBins,$A17*2+2,BQ$1)&amp;")")</f>
        <v>#N/A</v>
      </c>
      <c r="BR17" t="e" cm="1">
        <f t="array" aca="1" ref="BR17" ca="1">IF(INDEX(FluxBins,$A17*2+1,BR$1)="","",INDEX(FluxBins,$A17*2+1,BR$1)&amp;" ("&amp;INDEX(FluxBins,$A17*2+2,BR$1)&amp;")")</f>
        <v>#N/A</v>
      </c>
      <c r="BS17" t="e" cm="1">
        <f t="array" aca="1" ref="BS17" ca="1">IF(INDEX(FluxBins,$A17*2+1,BS$1)="","",INDEX(FluxBins,$A17*2+1,BS$1)&amp;" ("&amp;INDEX(FluxBins,$A17*2+2,BS$1)&amp;")")</f>
        <v>#N/A</v>
      </c>
      <c r="BT17" t="e" cm="1">
        <f t="array" aca="1" ref="BT17" ca="1">IF(INDEX(FluxBins,$A17*2+1,BT$1)="","",INDEX(FluxBins,$A17*2+1,BT$1)&amp;" ("&amp;INDEX(FluxBins,$A17*2+2,BT$1)&amp;")")</f>
        <v>#N/A</v>
      </c>
      <c r="BU17" t="e" cm="1">
        <f t="array" aca="1" ref="BU17" ca="1">IF(INDEX(FluxBins,$A17*2+1,BU$1)="","",INDEX(FluxBins,$A17*2+1,BU$1)&amp;" ("&amp;INDEX(FluxBins,$A17*2+2,BU$1)&amp;")")</f>
        <v>#N/A</v>
      </c>
      <c r="BV17" t="e" cm="1">
        <f t="array" aca="1" ref="BV17" ca="1">IF(INDEX(FluxBins,$A17*2+1,BV$1)="","",INDEX(FluxBins,$A17*2+1,BV$1)&amp;" ("&amp;INDEX(FluxBins,$A17*2+2,BV$1)&amp;")")</f>
        <v>#N/A</v>
      </c>
      <c r="BW17" t="e" cm="1">
        <f t="array" aca="1" ref="BW17" ca="1">IF(INDEX(FluxBins,$A17*2+1,BW$1)="","",INDEX(FluxBins,$A17*2+1,BW$1)&amp;" ("&amp;INDEX(FluxBins,$A17*2+2,BW$1)&amp;")")</f>
        <v>#N/A</v>
      </c>
      <c r="BX17" t="e" cm="1">
        <f t="array" aca="1" ref="BX17" ca="1">IF(INDEX(FluxBins,$A17*2+1,BX$1)="","",INDEX(FluxBins,$A17*2+1,BX$1)&amp;" ("&amp;INDEX(FluxBins,$A17*2+2,BX$1)&amp;")")</f>
        <v>#N/A</v>
      </c>
      <c r="BY17" t="e" cm="1">
        <f t="array" aca="1" ref="BY17" ca="1">IF(INDEX(FluxBins,$A17*2+1,BY$1)="","",INDEX(FluxBins,$A17*2+1,BY$1)&amp;" ("&amp;INDEX(FluxBins,$A17*2+2,BY$1)&amp;")")</f>
        <v>#N/A</v>
      </c>
      <c r="BZ17" t="e" cm="1">
        <f t="array" aca="1" ref="BZ17" ca="1">IF(INDEX(FluxBins,$A17*2+1,BZ$1)="","",INDEX(FluxBins,$A17*2+1,BZ$1)&amp;" ("&amp;INDEX(FluxBins,$A17*2+2,BZ$1)&amp;")")</f>
        <v>#N/A</v>
      </c>
      <c r="CA17" t="e" cm="1">
        <f t="array" aca="1" ref="CA17" ca="1">IF(INDEX(FluxBins,$A17*2+1,CA$1)="","",INDEX(FluxBins,$A17*2+1,CA$1)&amp;" ("&amp;INDEX(FluxBins,$A17*2+2,CA$1)&amp;")")</f>
        <v>#N/A</v>
      </c>
      <c r="CB17" t="e" cm="1">
        <f t="array" aca="1" ref="CB17" ca="1">IF(INDEX(FluxBins,$A17*2+1,CB$1)="","",INDEX(FluxBins,$A17*2+1,CB$1)&amp;" ("&amp;INDEX(FluxBins,$A17*2+2,CB$1)&amp;")")</f>
        <v>#N/A</v>
      </c>
      <c r="CC17" t="e" cm="1">
        <f t="array" aca="1" ref="CC17" ca="1">IF(INDEX(FluxBins,$A17*2+1,CC$1)="","",INDEX(FluxBins,$A17*2+1,CC$1)&amp;" ("&amp;INDEX(FluxBins,$A17*2+2,CC$1)&amp;")")</f>
        <v>#N/A</v>
      </c>
      <c r="CD17" t="e" cm="1">
        <f t="array" aca="1" ref="CD17" ca="1">IF(INDEX(FluxBins,$A17*2+1,CD$1)="","",INDEX(FluxBins,$A17*2+1,CD$1)&amp;" ("&amp;INDEX(FluxBins,$A17*2+2,CD$1)&amp;")")</f>
        <v>#N/A</v>
      </c>
      <c r="CE17" t="e" cm="1">
        <f t="array" aca="1" ref="CE17" ca="1">IF(INDEX(FluxBins,$A17*2+1,CE$1)="","",INDEX(FluxBins,$A17*2+1,CE$1)&amp;" ("&amp;INDEX(FluxBins,$A17*2+2,CE$1)&amp;")")</f>
        <v>#N/A</v>
      </c>
      <c r="CF17" t="e" cm="1">
        <f t="array" aca="1" ref="CF17" ca="1">IF(INDEX(FluxBins,$A17*2+1,CF$1)="","",INDEX(FluxBins,$A17*2+1,CF$1)&amp;" ("&amp;INDEX(FluxBins,$A17*2+2,CF$1)&amp;")")</f>
        <v>#N/A</v>
      </c>
      <c r="CG17" t="e" cm="1">
        <f t="array" aca="1" ref="CG17" ca="1">IF(INDEX(FluxBins,$A17*2+1,CG$1)="","",INDEX(FluxBins,$A17*2+1,CG$1)&amp;" ("&amp;INDEX(FluxBins,$A17*2+2,CG$1)&amp;")")</f>
        <v>#N/A</v>
      </c>
      <c r="CH17" t="e" cm="1">
        <f t="array" aca="1" ref="CH17" ca="1">IF(INDEX(FluxBins,$A17*2+1,CH$1)="","",INDEX(FluxBins,$A17*2+1,CH$1)&amp;" ("&amp;INDEX(FluxBins,$A17*2+2,CH$1)&amp;")")</f>
        <v>#N/A</v>
      </c>
    </row>
    <row r="18" spans="1:86">
      <c r="A18" t="e">
        <f ca="1">VLOOKUP('Bulk Table'!$A20,NameIndexArray,2,FALSE)-2</f>
        <v>#N/A</v>
      </c>
      <c r="B18" t="e">
        <f>IF(I18,'Bulk Table'!$C20,MID('Bulk Table'!$B20,FIND("(",'Bulk Table'!$B20)+1,FIND(")",'Bulk Table'!$B20)-FIND("(",'Bulk Table'!$B20)-1))</f>
        <v>#VALUE!</v>
      </c>
      <c r="C18">
        <f>'Bulk Table'!$E20</f>
        <v>0</v>
      </c>
      <c r="D18">
        <f>'Bulk Table'!$F20</f>
        <v>25</v>
      </c>
      <c r="E18" t="e">
        <f t="shared" ca="1" si="8"/>
        <v>#N/A</v>
      </c>
      <c r="F18">
        <f t="shared" si="9"/>
        <v>25</v>
      </c>
      <c r="G18" t="b">
        <f t="shared" ca="1" si="10"/>
        <v>0</v>
      </c>
      <c r="H18" t="b">
        <f ca="1">IF(I18,FALSE,ISERROR(HLOOKUP('Bulk Table'!B20,$AF18:$CH18,1,FALSE)))</f>
        <v>1</v>
      </c>
      <c r="I18" t="b">
        <f>NOT('Bulk Table'!$C20=0)</f>
        <v>0</v>
      </c>
      <c r="J18" t="e">
        <f t="shared" ca="1" si="11"/>
        <v>#N/A</v>
      </c>
      <c r="K18" t="e">
        <f ca="1">X18*$C18^3+Y18*$C18^2+Z18*$C18+AA18+'Bulk Table'!$D20</f>
        <v>#N/A</v>
      </c>
      <c r="L18" t="e">
        <f t="shared" ca="1" si="12"/>
        <v>#N/A</v>
      </c>
      <c r="M18" t="e">
        <f t="shared" ca="1" si="13"/>
        <v>#N/A</v>
      </c>
      <c r="N18" t="e">
        <f t="shared" ca="1" si="14"/>
        <v>#N/A</v>
      </c>
      <c r="O18" t="e">
        <f t="shared" ca="1" si="15"/>
        <v>#N/A</v>
      </c>
      <c r="P18" t="e">
        <f t="shared" ca="1" si="16"/>
        <v>#N/A</v>
      </c>
      <c r="Q18" t="e">
        <f t="shared" ca="1" si="17"/>
        <v>#N/A</v>
      </c>
      <c r="R18" t="e" cm="1">
        <f t="array" aca="1" ref="R18" ca="1">INDEX(ModelsData,$A18*2+1,R$1)</f>
        <v>#N/A</v>
      </c>
      <c r="S18" t="e" cm="1">
        <f t="array" aca="1" ref="S18" ca="1">INDEX(ModelsData,$A18*2+1,S$1)</f>
        <v>#N/A</v>
      </c>
      <c r="T18" t="e" cm="1">
        <f t="array" aca="1" ref="T18" ca="1">INDEX(ModelsData,$A18*2+1,T$1)</f>
        <v>#N/A</v>
      </c>
      <c r="U18" t="e" cm="1">
        <f t="array" aca="1" ref="U18" ca="1">INDEX(ModelsData,$A18*2+1,U$1)</f>
        <v>#N/A</v>
      </c>
      <c r="V18" t="e" cm="1">
        <f t="array" aca="1" ref="V18" ca="1">INDEX(ModelsData,$A18*2+1,V$1)</f>
        <v>#N/A</v>
      </c>
      <c r="W18" t="e" cm="1">
        <f t="array" aca="1" ref="W18" ca="1">INDEX(ModelsData,$A18*2+1,W$1)</f>
        <v>#N/A</v>
      </c>
      <c r="X18" t="e" cm="1">
        <f t="array" aca="1" ref="X18" ca="1">INDEX(ModelsData,$A18*2+1,X$1)</f>
        <v>#N/A</v>
      </c>
      <c r="Y18" t="e" cm="1">
        <f t="array" aca="1" ref="Y18" ca="1">INDEX(ModelsData,$A18*2+1,Y$1)</f>
        <v>#N/A</v>
      </c>
      <c r="Z18" t="e" cm="1">
        <f t="array" aca="1" ref="Z18" ca="1">INDEX(ModelsData,$A18*2+1,Z$1)</f>
        <v>#N/A</v>
      </c>
      <c r="AA18" t="e" cm="1">
        <f t="array" aca="1" ref="AA18" ca="1">INDEX(ModelsData,$A18*2+1,AA$1)</f>
        <v>#N/A</v>
      </c>
      <c r="AB18" t="e" cm="1">
        <f t="array" aca="1" ref="AB18" ca="1">INDEX(ModelsData,$A18*2+1,AB$1)</f>
        <v>#N/A</v>
      </c>
      <c r="AC18" t="e" cm="1">
        <f t="array" aca="1" ref="AC18" ca="1">INDEX(ModelsData,$A18*2+1,AC$1)</f>
        <v>#N/A</v>
      </c>
      <c r="AD18" t="e" cm="1">
        <f t="array" aca="1" ref="AD18" ca="1">INDEX(ModelsData,$A18*2+1,AD$1)</f>
        <v>#N/A</v>
      </c>
      <c r="AE18" t="e" cm="1">
        <f t="array" aca="1" ref="AE18" ca="1">INDEX(ModelsData,$A18*2+1,AE$1)</f>
        <v>#N/A</v>
      </c>
      <c r="AF18" t="e" cm="1">
        <f t="array" aca="1" ref="AF18" ca="1">IF(INDEX(FluxBins,$A18*2+1,AF$1)="","",INDEX(FluxBins,$A18*2+1,AF$1)&amp;" ("&amp;INDEX(FluxBins,$A18*2+2,AF$1)&amp;")")</f>
        <v>#N/A</v>
      </c>
      <c r="AG18" t="e" cm="1">
        <f t="array" aca="1" ref="AG18" ca="1">IF(INDEX(FluxBins,$A18*2+1,AG$1)="","",INDEX(FluxBins,$A18*2+1,AG$1)&amp;" ("&amp;INDEX(FluxBins,$A18*2+2,AG$1)&amp;")")</f>
        <v>#N/A</v>
      </c>
      <c r="AH18" t="e" cm="1">
        <f t="array" aca="1" ref="AH18" ca="1">IF(INDEX(FluxBins,$A18*2+1,AH$1)="","",INDEX(FluxBins,$A18*2+1,AH$1)&amp;" ("&amp;INDEX(FluxBins,$A18*2+2,AH$1)&amp;")")</f>
        <v>#N/A</v>
      </c>
      <c r="AI18" t="e" cm="1">
        <f t="array" aca="1" ref="AI18" ca="1">IF(INDEX(FluxBins,$A18*2+1,AI$1)="","",INDEX(FluxBins,$A18*2+1,AI$1)&amp;" ("&amp;INDEX(FluxBins,$A18*2+2,AI$1)&amp;")")</f>
        <v>#N/A</v>
      </c>
      <c r="AJ18" t="e" cm="1">
        <f t="array" aca="1" ref="AJ18" ca="1">IF(INDEX(FluxBins,$A18*2+1,AJ$1)="","",INDEX(FluxBins,$A18*2+1,AJ$1)&amp;" ("&amp;INDEX(FluxBins,$A18*2+2,AJ$1)&amp;")")</f>
        <v>#N/A</v>
      </c>
      <c r="AK18" t="e" cm="1">
        <f t="array" aca="1" ref="AK18" ca="1">IF(INDEX(FluxBins,$A18*2+1,AK$1)="","",INDEX(FluxBins,$A18*2+1,AK$1)&amp;" ("&amp;INDEX(FluxBins,$A18*2+2,AK$1)&amp;")")</f>
        <v>#N/A</v>
      </c>
      <c r="AL18" t="e" cm="1">
        <f t="array" aca="1" ref="AL18" ca="1">IF(INDEX(FluxBins,$A18*2+1,AL$1)="","",INDEX(FluxBins,$A18*2+1,AL$1)&amp;" ("&amp;INDEX(FluxBins,$A18*2+2,AL$1)&amp;")")</f>
        <v>#N/A</v>
      </c>
      <c r="AM18" t="e" cm="1">
        <f t="array" aca="1" ref="AM18" ca="1">IF(INDEX(FluxBins,$A18*2+1,AM$1)="","",INDEX(FluxBins,$A18*2+1,AM$1)&amp;" ("&amp;INDEX(FluxBins,$A18*2+2,AM$1)&amp;")")</f>
        <v>#N/A</v>
      </c>
      <c r="AN18" t="e" cm="1">
        <f t="array" aca="1" ref="AN18" ca="1">IF(INDEX(FluxBins,$A18*2+1,AN$1)="","",INDEX(FluxBins,$A18*2+1,AN$1)&amp;" ("&amp;INDEX(FluxBins,$A18*2+2,AN$1)&amp;")")</f>
        <v>#N/A</v>
      </c>
      <c r="AO18" t="e" cm="1">
        <f t="array" aca="1" ref="AO18" ca="1">IF(INDEX(FluxBins,$A18*2+1,AO$1)="","",INDEX(FluxBins,$A18*2+1,AO$1)&amp;" ("&amp;INDEX(FluxBins,$A18*2+2,AO$1)&amp;")")</f>
        <v>#N/A</v>
      </c>
      <c r="AP18" t="e" cm="1">
        <f t="array" aca="1" ref="AP18" ca="1">IF(INDEX(FluxBins,$A18*2+1,AP$1)="","",INDEX(FluxBins,$A18*2+1,AP$1)&amp;" ("&amp;INDEX(FluxBins,$A18*2+2,AP$1)&amp;")")</f>
        <v>#N/A</v>
      </c>
      <c r="AQ18" t="e" cm="1">
        <f t="array" aca="1" ref="AQ18" ca="1">IF(INDEX(FluxBins,$A18*2+1,AQ$1)="","",INDEX(FluxBins,$A18*2+1,AQ$1)&amp;" ("&amp;INDEX(FluxBins,$A18*2+2,AQ$1)&amp;")")</f>
        <v>#N/A</v>
      </c>
      <c r="AR18" t="e" cm="1">
        <f t="array" aca="1" ref="AR18" ca="1">IF(INDEX(FluxBins,$A18*2+1,AR$1)="","",INDEX(FluxBins,$A18*2+1,AR$1)&amp;" ("&amp;INDEX(FluxBins,$A18*2+2,AR$1)&amp;")")</f>
        <v>#N/A</v>
      </c>
      <c r="AS18" t="e" cm="1">
        <f t="array" aca="1" ref="AS18" ca="1">IF(INDEX(FluxBins,$A18*2+1,AS$1)="","",INDEX(FluxBins,$A18*2+1,AS$1)&amp;" ("&amp;INDEX(FluxBins,$A18*2+2,AS$1)&amp;")")</f>
        <v>#N/A</v>
      </c>
      <c r="AT18" t="e" cm="1">
        <f t="array" aca="1" ref="AT18" ca="1">IF(INDEX(FluxBins,$A18*2+1,AT$1)="","",INDEX(FluxBins,$A18*2+1,AT$1)&amp;" ("&amp;INDEX(FluxBins,$A18*2+2,AT$1)&amp;")")</f>
        <v>#N/A</v>
      </c>
      <c r="AU18" t="e" cm="1">
        <f t="array" aca="1" ref="AU18" ca="1">IF(INDEX(FluxBins,$A18*2+1,AU$1)="","",INDEX(FluxBins,$A18*2+1,AU$1)&amp;" ("&amp;INDEX(FluxBins,$A18*2+2,AU$1)&amp;")")</f>
        <v>#N/A</v>
      </c>
      <c r="AV18" t="e" cm="1">
        <f t="array" aca="1" ref="AV18" ca="1">IF(INDEX(FluxBins,$A18*2+1,AV$1)="","",INDEX(FluxBins,$A18*2+1,AV$1)&amp;" ("&amp;INDEX(FluxBins,$A18*2+2,AV$1)&amp;")")</f>
        <v>#N/A</v>
      </c>
      <c r="AW18" t="e" cm="1">
        <f t="array" aca="1" ref="AW18" ca="1">IF(INDEX(FluxBins,$A18*2+1,AW$1)="","",INDEX(FluxBins,$A18*2+1,AW$1)&amp;" ("&amp;INDEX(FluxBins,$A18*2+2,AW$1)&amp;")")</f>
        <v>#N/A</v>
      </c>
      <c r="AX18" t="e" cm="1">
        <f t="array" aca="1" ref="AX18" ca="1">IF(INDEX(FluxBins,$A18*2+1,AX$1)="","",INDEX(FluxBins,$A18*2+1,AX$1)&amp;" ("&amp;INDEX(FluxBins,$A18*2+2,AX$1)&amp;")")</f>
        <v>#N/A</v>
      </c>
      <c r="AY18" t="e" cm="1">
        <f t="array" aca="1" ref="AY18" ca="1">IF(INDEX(FluxBins,$A18*2+1,AY$1)="","",INDEX(FluxBins,$A18*2+1,AY$1)&amp;" ("&amp;INDEX(FluxBins,$A18*2+2,AY$1)&amp;")")</f>
        <v>#N/A</v>
      </c>
      <c r="AZ18" t="e" cm="1">
        <f t="array" aca="1" ref="AZ18" ca="1">IF(INDEX(FluxBins,$A18*2+1,AZ$1)="","",INDEX(FluxBins,$A18*2+1,AZ$1)&amp;" ("&amp;INDEX(FluxBins,$A18*2+2,AZ$1)&amp;")")</f>
        <v>#N/A</v>
      </c>
      <c r="BA18" t="e" cm="1">
        <f t="array" aca="1" ref="BA18" ca="1">IF(INDEX(FluxBins,$A18*2+1,BA$1)="","",INDEX(FluxBins,$A18*2+1,BA$1)&amp;" ("&amp;INDEX(FluxBins,$A18*2+2,BA$1)&amp;")")</f>
        <v>#N/A</v>
      </c>
      <c r="BB18" t="e" cm="1">
        <f t="array" aca="1" ref="BB18" ca="1">IF(INDEX(FluxBins,$A18*2+1,BB$1)="","",INDEX(FluxBins,$A18*2+1,BB$1)&amp;" ("&amp;INDEX(FluxBins,$A18*2+2,BB$1)&amp;")")</f>
        <v>#N/A</v>
      </c>
      <c r="BC18" t="e" cm="1">
        <f t="array" aca="1" ref="BC18" ca="1">IF(INDEX(FluxBins,$A18*2+1,BC$1)="","",INDEX(FluxBins,$A18*2+1,BC$1)&amp;" ("&amp;INDEX(FluxBins,$A18*2+2,BC$1)&amp;")")</f>
        <v>#N/A</v>
      </c>
      <c r="BD18" t="e" cm="1">
        <f t="array" aca="1" ref="BD18" ca="1">IF(INDEX(FluxBins,$A18*2+1,BD$1)="","",INDEX(FluxBins,$A18*2+1,BD$1)&amp;" ("&amp;INDEX(FluxBins,$A18*2+2,BD$1)&amp;")")</f>
        <v>#N/A</v>
      </c>
      <c r="BE18" t="e" cm="1">
        <f t="array" aca="1" ref="BE18" ca="1">IF(INDEX(FluxBins,$A18*2+1,BE$1)="","",INDEX(FluxBins,$A18*2+1,BE$1)&amp;" ("&amp;INDEX(FluxBins,$A18*2+2,BE$1)&amp;")")</f>
        <v>#N/A</v>
      </c>
      <c r="BF18" t="e" cm="1">
        <f t="array" aca="1" ref="BF18" ca="1">IF(INDEX(FluxBins,$A18*2+1,BF$1)="","",INDEX(FluxBins,$A18*2+1,BF$1)&amp;" ("&amp;INDEX(FluxBins,$A18*2+2,BF$1)&amp;")")</f>
        <v>#N/A</v>
      </c>
      <c r="BG18" t="e" cm="1">
        <f t="array" aca="1" ref="BG18" ca="1">IF(INDEX(FluxBins,$A18*2+1,BG$1)="","",INDEX(FluxBins,$A18*2+1,BG$1)&amp;" ("&amp;INDEX(FluxBins,$A18*2+2,BG$1)&amp;")")</f>
        <v>#N/A</v>
      </c>
      <c r="BH18" t="e" cm="1">
        <f t="array" aca="1" ref="BH18" ca="1">IF(INDEX(FluxBins,$A18*2+1,BH$1)="","",INDEX(FluxBins,$A18*2+1,BH$1)&amp;" ("&amp;INDEX(FluxBins,$A18*2+2,BH$1)&amp;")")</f>
        <v>#N/A</v>
      </c>
      <c r="BI18" t="e" cm="1">
        <f t="array" aca="1" ref="BI18" ca="1">IF(INDEX(FluxBins,$A18*2+1,BI$1)="","",INDEX(FluxBins,$A18*2+1,BI$1)&amp;" ("&amp;INDEX(FluxBins,$A18*2+2,BI$1)&amp;")")</f>
        <v>#N/A</v>
      </c>
      <c r="BJ18" t="e" cm="1">
        <f t="array" aca="1" ref="BJ18" ca="1">IF(INDEX(FluxBins,$A18*2+1,BJ$1)="","",INDEX(FluxBins,$A18*2+1,BJ$1)&amp;" ("&amp;INDEX(FluxBins,$A18*2+2,BJ$1)&amp;")")</f>
        <v>#N/A</v>
      </c>
      <c r="BK18" t="e" cm="1">
        <f t="array" aca="1" ref="BK18" ca="1">IF(INDEX(FluxBins,$A18*2+1,BK$1)="","",INDEX(FluxBins,$A18*2+1,BK$1)&amp;" ("&amp;INDEX(FluxBins,$A18*2+2,BK$1)&amp;")")</f>
        <v>#N/A</v>
      </c>
      <c r="BL18" t="e" cm="1">
        <f t="array" aca="1" ref="BL18" ca="1">IF(INDEX(FluxBins,$A18*2+1,BL$1)="","",INDEX(FluxBins,$A18*2+1,BL$1)&amp;" ("&amp;INDEX(FluxBins,$A18*2+2,BL$1)&amp;")")</f>
        <v>#N/A</v>
      </c>
      <c r="BM18" t="e" cm="1">
        <f t="array" aca="1" ref="BM18" ca="1">IF(INDEX(FluxBins,$A18*2+1,BM$1)="","",INDEX(FluxBins,$A18*2+1,BM$1)&amp;" ("&amp;INDEX(FluxBins,$A18*2+2,BM$1)&amp;")")</f>
        <v>#N/A</v>
      </c>
      <c r="BN18" t="e" cm="1">
        <f t="array" aca="1" ref="BN18" ca="1">IF(INDEX(FluxBins,$A18*2+1,BN$1)="","",INDEX(FluxBins,$A18*2+1,BN$1)&amp;" ("&amp;INDEX(FluxBins,$A18*2+2,BN$1)&amp;")")</f>
        <v>#N/A</v>
      </c>
      <c r="BO18" t="e" cm="1">
        <f t="array" aca="1" ref="BO18" ca="1">IF(INDEX(FluxBins,$A18*2+1,BO$1)="","",INDEX(FluxBins,$A18*2+1,BO$1)&amp;" ("&amp;INDEX(FluxBins,$A18*2+2,BO$1)&amp;")")</f>
        <v>#N/A</v>
      </c>
      <c r="BP18" t="e" cm="1">
        <f t="array" aca="1" ref="BP18" ca="1">IF(INDEX(FluxBins,$A18*2+1,BP$1)="","",INDEX(FluxBins,$A18*2+1,BP$1)&amp;" ("&amp;INDEX(FluxBins,$A18*2+2,BP$1)&amp;")")</f>
        <v>#N/A</v>
      </c>
      <c r="BQ18" t="e" cm="1">
        <f t="array" aca="1" ref="BQ18" ca="1">IF(INDEX(FluxBins,$A18*2+1,BQ$1)="","",INDEX(FluxBins,$A18*2+1,BQ$1)&amp;" ("&amp;INDEX(FluxBins,$A18*2+2,BQ$1)&amp;")")</f>
        <v>#N/A</v>
      </c>
      <c r="BR18" t="e" cm="1">
        <f t="array" aca="1" ref="BR18" ca="1">IF(INDEX(FluxBins,$A18*2+1,BR$1)="","",INDEX(FluxBins,$A18*2+1,BR$1)&amp;" ("&amp;INDEX(FluxBins,$A18*2+2,BR$1)&amp;")")</f>
        <v>#N/A</v>
      </c>
      <c r="BS18" t="e" cm="1">
        <f t="array" aca="1" ref="BS18" ca="1">IF(INDEX(FluxBins,$A18*2+1,BS$1)="","",INDEX(FluxBins,$A18*2+1,BS$1)&amp;" ("&amp;INDEX(FluxBins,$A18*2+2,BS$1)&amp;")")</f>
        <v>#N/A</v>
      </c>
      <c r="BT18" t="e" cm="1">
        <f t="array" aca="1" ref="BT18" ca="1">IF(INDEX(FluxBins,$A18*2+1,BT$1)="","",INDEX(FluxBins,$A18*2+1,BT$1)&amp;" ("&amp;INDEX(FluxBins,$A18*2+2,BT$1)&amp;")")</f>
        <v>#N/A</v>
      </c>
      <c r="BU18" t="e" cm="1">
        <f t="array" aca="1" ref="BU18" ca="1">IF(INDEX(FluxBins,$A18*2+1,BU$1)="","",INDEX(FluxBins,$A18*2+1,BU$1)&amp;" ("&amp;INDEX(FluxBins,$A18*2+2,BU$1)&amp;")")</f>
        <v>#N/A</v>
      </c>
      <c r="BV18" t="e" cm="1">
        <f t="array" aca="1" ref="BV18" ca="1">IF(INDEX(FluxBins,$A18*2+1,BV$1)="","",INDEX(FluxBins,$A18*2+1,BV$1)&amp;" ("&amp;INDEX(FluxBins,$A18*2+2,BV$1)&amp;")")</f>
        <v>#N/A</v>
      </c>
      <c r="BW18" t="e" cm="1">
        <f t="array" aca="1" ref="BW18" ca="1">IF(INDEX(FluxBins,$A18*2+1,BW$1)="","",INDEX(FluxBins,$A18*2+1,BW$1)&amp;" ("&amp;INDEX(FluxBins,$A18*2+2,BW$1)&amp;")")</f>
        <v>#N/A</v>
      </c>
      <c r="BX18" t="e" cm="1">
        <f t="array" aca="1" ref="BX18" ca="1">IF(INDEX(FluxBins,$A18*2+1,BX$1)="","",INDEX(FluxBins,$A18*2+1,BX$1)&amp;" ("&amp;INDEX(FluxBins,$A18*2+2,BX$1)&amp;")")</f>
        <v>#N/A</v>
      </c>
      <c r="BY18" t="e" cm="1">
        <f t="array" aca="1" ref="BY18" ca="1">IF(INDEX(FluxBins,$A18*2+1,BY$1)="","",INDEX(FluxBins,$A18*2+1,BY$1)&amp;" ("&amp;INDEX(FluxBins,$A18*2+2,BY$1)&amp;")")</f>
        <v>#N/A</v>
      </c>
      <c r="BZ18" t="e" cm="1">
        <f t="array" aca="1" ref="BZ18" ca="1">IF(INDEX(FluxBins,$A18*2+1,BZ$1)="","",INDEX(FluxBins,$A18*2+1,BZ$1)&amp;" ("&amp;INDEX(FluxBins,$A18*2+2,BZ$1)&amp;")")</f>
        <v>#N/A</v>
      </c>
      <c r="CA18" t="e" cm="1">
        <f t="array" aca="1" ref="CA18" ca="1">IF(INDEX(FluxBins,$A18*2+1,CA$1)="","",INDEX(FluxBins,$A18*2+1,CA$1)&amp;" ("&amp;INDEX(FluxBins,$A18*2+2,CA$1)&amp;")")</f>
        <v>#N/A</v>
      </c>
      <c r="CB18" t="e" cm="1">
        <f t="array" aca="1" ref="CB18" ca="1">IF(INDEX(FluxBins,$A18*2+1,CB$1)="","",INDEX(FluxBins,$A18*2+1,CB$1)&amp;" ("&amp;INDEX(FluxBins,$A18*2+2,CB$1)&amp;")")</f>
        <v>#N/A</v>
      </c>
      <c r="CC18" t="e" cm="1">
        <f t="array" aca="1" ref="CC18" ca="1">IF(INDEX(FluxBins,$A18*2+1,CC$1)="","",INDEX(FluxBins,$A18*2+1,CC$1)&amp;" ("&amp;INDEX(FluxBins,$A18*2+2,CC$1)&amp;")")</f>
        <v>#N/A</v>
      </c>
      <c r="CD18" t="e" cm="1">
        <f t="array" aca="1" ref="CD18" ca="1">IF(INDEX(FluxBins,$A18*2+1,CD$1)="","",INDEX(FluxBins,$A18*2+1,CD$1)&amp;" ("&amp;INDEX(FluxBins,$A18*2+2,CD$1)&amp;")")</f>
        <v>#N/A</v>
      </c>
      <c r="CE18" t="e" cm="1">
        <f t="array" aca="1" ref="CE18" ca="1">IF(INDEX(FluxBins,$A18*2+1,CE$1)="","",INDEX(FluxBins,$A18*2+1,CE$1)&amp;" ("&amp;INDEX(FluxBins,$A18*2+2,CE$1)&amp;")")</f>
        <v>#N/A</v>
      </c>
      <c r="CF18" t="e" cm="1">
        <f t="array" aca="1" ref="CF18" ca="1">IF(INDEX(FluxBins,$A18*2+1,CF$1)="","",INDEX(FluxBins,$A18*2+1,CF$1)&amp;" ("&amp;INDEX(FluxBins,$A18*2+2,CF$1)&amp;")")</f>
        <v>#N/A</v>
      </c>
      <c r="CG18" t="e" cm="1">
        <f t="array" aca="1" ref="CG18" ca="1">IF(INDEX(FluxBins,$A18*2+1,CG$1)="","",INDEX(FluxBins,$A18*2+1,CG$1)&amp;" ("&amp;INDEX(FluxBins,$A18*2+2,CG$1)&amp;")")</f>
        <v>#N/A</v>
      </c>
      <c r="CH18" t="e" cm="1">
        <f t="array" aca="1" ref="CH18" ca="1">IF(INDEX(FluxBins,$A18*2+1,CH$1)="","",INDEX(FluxBins,$A18*2+1,CH$1)&amp;" ("&amp;INDEX(FluxBins,$A18*2+2,CH$1)&amp;")")</f>
        <v>#N/A</v>
      </c>
    </row>
    <row r="19" spans="1:86">
      <c r="A19" t="e">
        <f ca="1">VLOOKUP('Bulk Table'!$A21,NameIndexArray,2,FALSE)-2</f>
        <v>#N/A</v>
      </c>
      <c r="B19" t="e">
        <f>IF(I19,'Bulk Table'!$C21,MID('Bulk Table'!$B21,FIND("(",'Bulk Table'!$B21)+1,FIND(")",'Bulk Table'!$B21)-FIND("(",'Bulk Table'!$B21)-1))</f>
        <v>#VALUE!</v>
      </c>
      <c r="C19">
        <f>'Bulk Table'!$E21</f>
        <v>0</v>
      </c>
      <c r="D19">
        <f>'Bulk Table'!$F21</f>
        <v>25</v>
      </c>
      <c r="E19" t="e">
        <f t="shared" ca="1" si="8"/>
        <v>#N/A</v>
      </c>
      <c r="F19">
        <f t="shared" si="9"/>
        <v>25</v>
      </c>
      <c r="G19" t="b">
        <f t="shared" ca="1" si="10"/>
        <v>0</v>
      </c>
      <c r="H19" t="b">
        <f ca="1">IF(I19,FALSE,ISERROR(HLOOKUP('Bulk Table'!B21,$AF19:$CH19,1,FALSE)))</f>
        <v>1</v>
      </c>
      <c r="I19" t="b">
        <f>NOT('Bulk Table'!$C21=0)</f>
        <v>0</v>
      </c>
      <c r="J19" t="e">
        <f t="shared" ca="1" si="11"/>
        <v>#N/A</v>
      </c>
      <c r="K19" t="e">
        <f ca="1">X19*$C19^3+Y19*$C19^2+Z19*$C19+AA19+'Bulk Table'!$D21</f>
        <v>#N/A</v>
      </c>
      <c r="L19" t="e">
        <f t="shared" ca="1" si="12"/>
        <v>#N/A</v>
      </c>
      <c r="M19" t="e">
        <f t="shared" ca="1" si="13"/>
        <v>#N/A</v>
      </c>
      <c r="N19" t="e">
        <f t="shared" ca="1" si="14"/>
        <v>#N/A</v>
      </c>
      <c r="O19" t="e">
        <f t="shared" ca="1" si="15"/>
        <v>#N/A</v>
      </c>
      <c r="P19" t="e">
        <f t="shared" ca="1" si="16"/>
        <v>#N/A</v>
      </c>
      <c r="Q19" t="e">
        <f t="shared" ca="1" si="17"/>
        <v>#N/A</v>
      </c>
      <c r="R19" t="e" cm="1">
        <f t="array" aca="1" ref="R19" ca="1">INDEX(ModelsData,$A19*2+1,R$1)</f>
        <v>#N/A</v>
      </c>
      <c r="S19" t="e" cm="1">
        <f t="array" aca="1" ref="S19" ca="1">INDEX(ModelsData,$A19*2+1,S$1)</f>
        <v>#N/A</v>
      </c>
      <c r="T19" t="e" cm="1">
        <f t="array" aca="1" ref="T19" ca="1">INDEX(ModelsData,$A19*2+1,T$1)</f>
        <v>#N/A</v>
      </c>
      <c r="U19" t="e" cm="1">
        <f t="array" aca="1" ref="U19" ca="1">INDEX(ModelsData,$A19*2+1,U$1)</f>
        <v>#N/A</v>
      </c>
      <c r="V19" t="e" cm="1">
        <f t="array" aca="1" ref="V19" ca="1">INDEX(ModelsData,$A19*2+1,V$1)</f>
        <v>#N/A</v>
      </c>
      <c r="W19" t="e" cm="1">
        <f t="array" aca="1" ref="W19" ca="1">INDEX(ModelsData,$A19*2+1,W$1)</f>
        <v>#N/A</v>
      </c>
      <c r="X19" t="e" cm="1">
        <f t="array" aca="1" ref="X19" ca="1">INDEX(ModelsData,$A19*2+1,X$1)</f>
        <v>#N/A</v>
      </c>
      <c r="Y19" t="e" cm="1">
        <f t="array" aca="1" ref="Y19" ca="1">INDEX(ModelsData,$A19*2+1,Y$1)</f>
        <v>#N/A</v>
      </c>
      <c r="Z19" t="e" cm="1">
        <f t="array" aca="1" ref="Z19" ca="1">INDEX(ModelsData,$A19*2+1,Z$1)</f>
        <v>#N/A</v>
      </c>
      <c r="AA19" t="e" cm="1">
        <f t="array" aca="1" ref="AA19" ca="1">INDEX(ModelsData,$A19*2+1,AA$1)</f>
        <v>#N/A</v>
      </c>
      <c r="AB19" t="e" cm="1">
        <f t="array" aca="1" ref="AB19" ca="1">INDEX(ModelsData,$A19*2+1,AB$1)</f>
        <v>#N/A</v>
      </c>
      <c r="AC19" t="e" cm="1">
        <f t="array" aca="1" ref="AC19" ca="1">INDEX(ModelsData,$A19*2+1,AC$1)</f>
        <v>#N/A</v>
      </c>
      <c r="AD19" t="e" cm="1">
        <f t="array" aca="1" ref="AD19" ca="1">INDEX(ModelsData,$A19*2+1,AD$1)</f>
        <v>#N/A</v>
      </c>
      <c r="AE19" t="e" cm="1">
        <f t="array" aca="1" ref="AE19" ca="1">INDEX(ModelsData,$A19*2+1,AE$1)</f>
        <v>#N/A</v>
      </c>
      <c r="AF19" t="e" cm="1">
        <f t="array" aca="1" ref="AF19" ca="1">IF(INDEX(FluxBins,$A19*2+1,AF$1)="","",INDEX(FluxBins,$A19*2+1,AF$1)&amp;" ("&amp;INDEX(FluxBins,$A19*2+2,AF$1)&amp;")")</f>
        <v>#N/A</v>
      </c>
      <c r="AG19" t="e" cm="1">
        <f t="array" aca="1" ref="AG19" ca="1">IF(INDEX(FluxBins,$A19*2+1,AG$1)="","",INDEX(FluxBins,$A19*2+1,AG$1)&amp;" ("&amp;INDEX(FluxBins,$A19*2+2,AG$1)&amp;")")</f>
        <v>#N/A</v>
      </c>
      <c r="AH19" t="e" cm="1">
        <f t="array" aca="1" ref="AH19" ca="1">IF(INDEX(FluxBins,$A19*2+1,AH$1)="","",INDEX(FluxBins,$A19*2+1,AH$1)&amp;" ("&amp;INDEX(FluxBins,$A19*2+2,AH$1)&amp;")")</f>
        <v>#N/A</v>
      </c>
      <c r="AI19" t="e" cm="1">
        <f t="array" aca="1" ref="AI19" ca="1">IF(INDEX(FluxBins,$A19*2+1,AI$1)="","",INDEX(FluxBins,$A19*2+1,AI$1)&amp;" ("&amp;INDEX(FluxBins,$A19*2+2,AI$1)&amp;")")</f>
        <v>#N/A</v>
      </c>
      <c r="AJ19" t="e" cm="1">
        <f t="array" aca="1" ref="AJ19" ca="1">IF(INDEX(FluxBins,$A19*2+1,AJ$1)="","",INDEX(FluxBins,$A19*2+1,AJ$1)&amp;" ("&amp;INDEX(FluxBins,$A19*2+2,AJ$1)&amp;")")</f>
        <v>#N/A</v>
      </c>
      <c r="AK19" t="e" cm="1">
        <f t="array" aca="1" ref="AK19" ca="1">IF(INDEX(FluxBins,$A19*2+1,AK$1)="","",INDEX(FluxBins,$A19*2+1,AK$1)&amp;" ("&amp;INDEX(FluxBins,$A19*2+2,AK$1)&amp;")")</f>
        <v>#N/A</v>
      </c>
      <c r="AL19" t="e" cm="1">
        <f t="array" aca="1" ref="AL19" ca="1">IF(INDEX(FluxBins,$A19*2+1,AL$1)="","",INDEX(FluxBins,$A19*2+1,AL$1)&amp;" ("&amp;INDEX(FluxBins,$A19*2+2,AL$1)&amp;")")</f>
        <v>#N/A</v>
      </c>
      <c r="AM19" t="e" cm="1">
        <f t="array" aca="1" ref="AM19" ca="1">IF(INDEX(FluxBins,$A19*2+1,AM$1)="","",INDEX(FluxBins,$A19*2+1,AM$1)&amp;" ("&amp;INDEX(FluxBins,$A19*2+2,AM$1)&amp;")")</f>
        <v>#N/A</v>
      </c>
      <c r="AN19" t="e" cm="1">
        <f t="array" aca="1" ref="AN19" ca="1">IF(INDEX(FluxBins,$A19*2+1,AN$1)="","",INDEX(FluxBins,$A19*2+1,AN$1)&amp;" ("&amp;INDEX(FluxBins,$A19*2+2,AN$1)&amp;")")</f>
        <v>#N/A</v>
      </c>
      <c r="AO19" t="e" cm="1">
        <f t="array" aca="1" ref="AO19" ca="1">IF(INDEX(FluxBins,$A19*2+1,AO$1)="","",INDEX(FluxBins,$A19*2+1,AO$1)&amp;" ("&amp;INDEX(FluxBins,$A19*2+2,AO$1)&amp;")")</f>
        <v>#N/A</v>
      </c>
      <c r="AP19" t="e" cm="1">
        <f t="array" aca="1" ref="AP19" ca="1">IF(INDEX(FluxBins,$A19*2+1,AP$1)="","",INDEX(FluxBins,$A19*2+1,AP$1)&amp;" ("&amp;INDEX(FluxBins,$A19*2+2,AP$1)&amp;")")</f>
        <v>#N/A</v>
      </c>
      <c r="AQ19" t="e" cm="1">
        <f t="array" aca="1" ref="AQ19" ca="1">IF(INDEX(FluxBins,$A19*2+1,AQ$1)="","",INDEX(FluxBins,$A19*2+1,AQ$1)&amp;" ("&amp;INDEX(FluxBins,$A19*2+2,AQ$1)&amp;")")</f>
        <v>#N/A</v>
      </c>
      <c r="AR19" t="e" cm="1">
        <f t="array" aca="1" ref="AR19" ca="1">IF(INDEX(FluxBins,$A19*2+1,AR$1)="","",INDEX(FluxBins,$A19*2+1,AR$1)&amp;" ("&amp;INDEX(FluxBins,$A19*2+2,AR$1)&amp;")")</f>
        <v>#N/A</v>
      </c>
      <c r="AS19" t="e" cm="1">
        <f t="array" aca="1" ref="AS19" ca="1">IF(INDEX(FluxBins,$A19*2+1,AS$1)="","",INDEX(FluxBins,$A19*2+1,AS$1)&amp;" ("&amp;INDEX(FluxBins,$A19*2+2,AS$1)&amp;")")</f>
        <v>#N/A</v>
      </c>
      <c r="AT19" t="e" cm="1">
        <f t="array" aca="1" ref="AT19" ca="1">IF(INDEX(FluxBins,$A19*2+1,AT$1)="","",INDEX(FluxBins,$A19*2+1,AT$1)&amp;" ("&amp;INDEX(FluxBins,$A19*2+2,AT$1)&amp;")")</f>
        <v>#N/A</v>
      </c>
      <c r="AU19" t="e" cm="1">
        <f t="array" aca="1" ref="AU19" ca="1">IF(INDEX(FluxBins,$A19*2+1,AU$1)="","",INDEX(FluxBins,$A19*2+1,AU$1)&amp;" ("&amp;INDEX(FluxBins,$A19*2+2,AU$1)&amp;")")</f>
        <v>#N/A</v>
      </c>
      <c r="AV19" t="e" cm="1">
        <f t="array" aca="1" ref="AV19" ca="1">IF(INDEX(FluxBins,$A19*2+1,AV$1)="","",INDEX(FluxBins,$A19*2+1,AV$1)&amp;" ("&amp;INDEX(FluxBins,$A19*2+2,AV$1)&amp;")")</f>
        <v>#N/A</v>
      </c>
      <c r="AW19" t="e" cm="1">
        <f t="array" aca="1" ref="AW19" ca="1">IF(INDEX(FluxBins,$A19*2+1,AW$1)="","",INDEX(FluxBins,$A19*2+1,AW$1)&amp;" ("&amp;INDEX(FluxBins,$A19*2+2,AW$1)&amp;")")</f>
        <v>#N/A</v>
      </c>
      <c r="AX19" t="e" cm="1">
        <f t="array" aca="1" ref="AX19" ca="1">IF(INDEX(FluxBins,$A19*2+1,AX$1)="","",INDEX(FluxBins,$A19*2+1,AX$1)&amp;" ("&amp;INDEX(FluxBins,$A19*2+2,AX$1)&amp;")")</f>
        <v>#N/A</v>
      </c>
      <c r="AY19" t="e" cm="1">
        <f t="array" aca="1" ref="AY19" ca="1">IF(INDEX(FluxBins,$A19*2+1,AY$1)="","",INDEX(FluxBins,$A19*2+1,AY$1)&amp;" ("&amp;INDEX(FluxBins,$A19*2+2,AY$1)&amp;")")</f>
        <v>#N/A</v>
      </c>
      <c r="AZ19" t="e" cm="1">
        <f t="array" aca="1" ref="AZ19" ca="1">IF(INDEX(FluxBins,$A19*2+1,AZ$1)="","",INDEX(FluxBins,$A19*2+1,AZ$1)&amp;" ("&amp;INDEX(FluxBins,$A19*2+2,AZ$1)&amp;")")</f>
        <v>#N/A</v>
      </c>
      <c r="BA19" t="e" cm="1">
        <f t="array" aca="1" ref="BA19" ca="1">IF(INDEX(FluxBins,$A19*2+1,BA$1)="","",INDEX(FluxBins,$A19*2+1,BA$1)&amp;" ("&amp;INDEX(FluxBins,$A19*2+2,BA$1)&amp;")")</f>
        <v>#N/A</v>
      </c>
      <c r="BB19" t="e" cm="1">
        <f t="array" aca="1" ref="BB19" ca="1">IF(INDEX(FluxBins,$A19*2+1,BB$1)="","",INDEX(FluxBins,$A19*2+1,BB$1)&amp;" ("&amp;INDEX(FluxBins,$A19*2+2,BB$1)&amp;")")</f>
        <v>#N/A</v>
      </c>
      <c r="BC19" t="e" cm="1">
        <f t="array" aca="1" ref="BC19" ca="1">IF(INDEX(FluxBins,$A19*2+1,BC$1)="","",INDEX(FluxBins,$A19*2+1,BC$1)&amp;" ("&amp;INDEX(FluxBins,$A19*2+2,BC$1)&amp;")")</f>
        <v>#N/A</v>
      </c>
      <c r="BD19" t="e" cm="1">
        <f t="array" aca="1" ref="BD19" ca="1">IF(INDEX(FluxBins,$A19*2+1,BD$1)="","",INDEX(FluxBins,$A19*2+1,BD$1)&amp;" ("&amp;INDEX(FluxBins,$A19*2+2,BD$1)&amp;")")</f>
        <v>#N/A</v>
      </c>
      <c r="BE19" t="e" cm="1">
        <f t="array" aca="1" ref="BE19" ca="1">IF(INDEX(FluxBins,$A19*2+1,BE$1)="","",INDEX(FluxBins,$A19*2+1,BE$1)&amp;" ("&amp;INDEX(FluxBins,$A19*2+2,BE$1)&amp;")")</f>
        <v>#N/A</v>
      </c>
      <c r="BF19" t="e" cm="1">
        <f t="array" aca="1" ref="BF19" ca="1">IF(INDEX(FluxBins,$A19*2+1,BF$1)="","",INDEX(FluxBins,$A19*2+1,BF$1)&amp;" ("&amp;INDEX(FluxBins,$A19*2+2,BF$1)&amp;")")</f>
        <v>#N/A</v>
      </c>
      <c r="BG19" t="e" cm="1">
        <f t="array" aca="1" ref="BG19" ca="1">IF(INDEX(FluxBins,$A19*2+1,BG$1)="","",INDEX(FluxBins,$A19*2+1,BG$1)&amp;" ("&amp;INDEX(FluxBins,$A19*2+2,BG$1)&amp;")")</f>
        <v>#N/A</v>
      </c>
      <c r="BH19" t="e" cm="1">
        <f t="array" aca="1" ref="BH19" ca="1">IF(INDEX(FluxBins,$A19*2+1,BH$1)="","",INDEX(FluxBins,$A19*2+1,BH$1)&amp;" ("&amp;INDEX(FluxBins,$A19*2+2,BH$1)&amp;")")</f>
        <v>#N/A</v>
      </c>
      <c r="BI19" t="e" cm="1">
        <f t="array" aca="1" ref="BI19" ca="1">IF(INDEX(FluxBins,$A19*2+1,BI$1)="","",INDEX(FluxBins,$A19*2+1,BI$1)&amp;" ("&amp;INDEX(FluxBins,$A19*2+2,BI$1)&amp;")")</f>
        <v>#N/A</v>
      </c>
      <c r="BJ19" t="e" cm="1">
        <f t="array" aca="1" ref="BJ19" ca="1">IF(INDEX(FluxBins,$A19*2+1,BJ$1)="","",INDEX(FluxBins,$A19*2+1,BJ$1)&amp;" ("&amp;INDEX(FluxBins,$A19*2+2,BJ$1)&amp;")")</f>
        <v>#N/A</v>
      </c>
      <c r="BK19" t="e" cm="1">
        <f t="array" aca="1" ref="BK19" ca="1">IF(INDEX(FluxBins,$A19*2+1,BK$1)="","",INDEX(FluxBins,$A19*2+1,BK$1)&amp;" ("&amp;INDEX(FluxBins,$A19*2+2,BK$1)&amp;")")</f>
        <v>#N/A</v>
      </c>
      <c r="BL19" t="e" cm="1">
        <f t="array" aca="1" ref="BL19" ca="1">IF(INDEX(FluxBins,$A19*2+1,BL$1)="","",INDEX(FluxBins,$A19*2+1,BL$1)&amp;" ("&amp;INDEX(FluxBins,$A19*2+2,BL$1)&amp;")")</f>
        <v>#N/A</v>
      </c>
      <c r="BM19" t="e" cm="1">
        <f t="array" aca="1" ref="BM19" ca="1">IF(INDEX(FluxBins,$A19*2+1,BM$1)="","",INDEX(FluxBins,$A19*2+1,BM$1)&amp;" ("&amp;INDEX(FluxBins,$A19*2+2,BM$1)&amp;")")</f>
        <v>#N/A</v>
      </c>
      <c r="BN19" t="e" cm="1">
        <f t="array" aca="1" ref="BN19" ca="1">IF(INDEX(FluxBins,$A19*2+1,BN$1)="","",INDEX(FluxBins,$A19*2+1,BN$1)&amp;" ("&amp;INDEX(FluxBins,$A19*2+2,BN$1)&amp;")")</f>
        <v>#N/A</v>
      </c>
      <c r="BO19" t="e" cm="1">
        <f t="array" aca="1" ref="BO19" ca="1">IF(INDEX(FluxBins,$A19*2+1,BO$1)="","",INDEX(FluxBins,$A19*2+1,BO$1)&amp;" ("&amp;INDEX(FluxBins,$A19*2+2,BO$1)&amp;")")</f>
        <v>#N/A</v>
      </c>
      <c r="BP19" t="e" cm="1">
        <f t="array" aca="1" ref="BP19" ca="1">IF(INDEX(FluxBins,$A19*2+1,BP$1)="","",INDEX(FluxBins,$A19*2+1,BP$1)&amp;" ("&amp;INDEX(FluxBins,$A19*2+2,BP$1)&amp;")")</f>
        <v>#N/A</v>
      </c>
      <c r="BQ19" t="e" cm="1">
        <f t="array" aca="1" ref="BQ19" ca="1">IF(INDEX(FluxBins,$A19*2+1,BQ$1)="","",INDEX(FluxBins,$A19*2+1,BQ$1)&amp;" ("&amp;INDEX(FluxBins,$A19*2+2,BQ$1)&amp;")")</f>
        <v>#N/A</v>
      </c>
      <c r="BR19" t="e" cm="1">
        <f t="array" aca="1" ref="BR19" ca="1">IF(INDEX(FluxBins,$A19*2+1,BR$1)="","",INDEX(FluxBins,$A19*2+1,BR$1)&amp;" ("&amp;INDEX(FluxBins,$A19*2+2,BR$1)&amp;")")</f>
        <v>#N/A</v>
      </c>
      <c r="BS19" t="e" cm="1">
        <f t="array" aca="1" ref="BS19" ca="1">IF(INDEX(FluxBins,$A19*2+1,BS$1)="","",INDEX(FluxBins,$A19*2+1,BS$1)&amp;" ("&amp;INDEX(FluxBins,$A19*2+2,BS$1)&amp;")")</f>
        <v>#N/A</v>
      </c>
      <c r="BT19" t="e" cm="1">
        <f t="array" aca="1" ref="BT19" ca="1">IF(INDEX(FluxBins,$A19*2+1,BT$1)="","",INDEX(FluxBins,$A19*2+1,BT$1)&amp;" ("&amp;INDEX(FluxBins,$A19*2+2,BT$1)&amp;")")</f>
        <v>#N/A</v>
      </c>
      <c r="BU19" t="e" cm="1">
        <f t="array" aca="1" ref="BU19" ca="1">IF(INDEX(FluxBins,$A19*2+1,BU$1)="","",INDEX(FluxBins,$A19*2+1,BU$1)&amp;" ("&amp;INDEX(FluxBins,$A19*2+2,BU$1)&amp;")")</f>
        <v>#N/A</v>
      </c>
      <c r="BV19" t="e" cm="1">
        <f t="array" aca="1" ref="BV19" ca="1">IF(INDEX(FluxBins,$A19*2+1,BV$1)="","",INDEX(FluxBins,$A19*2+1,BV$1)&amp;" ("&amp;INDEX(FluxBins,$A19*2+2,BV$1)&amp;")")</f>
        <v>#N/A</v>
      </c>
      <c r="BW19" t="e" cm="1">
        <f t="array" aca="1" ref="BW19" ca="1">IF(INDEX(FluxBins,$A19*2+1,BW$1)="","",INDEX(FluxBins,$A19*2+1,BW$1)&amp;" ("&amp;INDEX(FluxBins,$A19*2+2,BW$1)&amp;")")</f>
        <v>#N/A</v>
      </c>
      <c r="BX19" t="e" cm="1">
        <f t="array" aca="1" ref="BX19" ca="1">IF(INDEX(FluxBins,$A19*2+1,BX$1)="","",INDEX(FluxBins,$A19*2+1,BX$1)&amp;" ("&amp;INDEX(FluxBins,$A19*2+2,BX$1)&amp;")")</f>
        <v>#N/A</v>
      </c>
      <c r="BY19" t="e" cm="1">
        <f t="array" aca="1" ref="BY19" ca="1">IF(INDEX(FluxBins,$A19*2+1,BY$1)="","",INDEX(FluxBins,$A19*2+1,BY$1)&amp;" ("&amp;INDEX(FluxBins,$A19*2+2,BY$1)&amp;")")</f>
        <v>#N/A</v>
      </c>
      <c r="BZ19" t="e" cm="1">
        <f t="array" aca="1" ref="BZ19" ca="1">IF(INDEX(FluxBins,$A19*2+1,BZ$1)="","",INDEX(FluxBins,$A19*2+1,BZ$1)&amp;" ("&amp;INDEX(FluxBins,$A19*2+2,BZ$1)&amp;")")</f>
        <v>#N/A</v>
      </c>
      <c r="CA19" t="e" cm="1">
        <f t="array" aca="1" ref="CA19" ca="1">IF(INDEX(FluxBins,$A19*2+1,CA$1)="","",INDEX(FluxBins,$A19*2+1,CA$1)&amp;" ("&amp;INDEX(FluxBins,$A19*2+2,CA$1)&amp;")")</f>
        <v>#N/A</v>
      </c>
      <c r="CB19" t="e" cm="1">
        <f t="array" aca="1" ref="CB19" ca="1">IF(INDEX(FluxBins,$A19*2+1,CB$1)="","",INDEX(FluxBins,$A19*2+1,CB$1)&amp;" ("&amp;INDEX(FluxBins,$A19*2+2,CB$1)&amp;")")</f>
        <v>#N/A</v>
      </c>
      <c r="CC19" t="e" cm="1">
        <f t="array" aca="1" ref="CC19" ca="1">IF(INDEX(FluxBins,$A19*2+1,CC$1)="","",INDEX(FluxBins,$A19*2+1,CC$1)&amp;" ("&amp;INDEX(FluxBins,$A19*2+2,CC$1)&amp;")")</f>
        <v>#N/A</v>
      </c>
      <c r="CD19" t="e" cm="1">
        <f t="array" aca="1" ref="CD19" ca="1">IF(INDEX(FluxBins,$A19*2+1,CD$1)="","",INDEX(FluxBins,$A19*2+1,CD$1)&amp;" ("&amp;INDEX(FluxBins,$A19*2+2,CD$1)&amp;")")</f>
        <v>#N/A</v>
      </c>
      <c r="CE19" t="e" cm="1">
        <f t="array" aca="1" ref="CE19" ca="1">IF(INDEX(FluxBins,$A19*2+1,CE$1)="","",INDEX(FluxBins,$A19*2+1,CE$1)&amp;" ("&amp;INDEX(FluxBins,$A19*2+2,CE$1)&amp;")")</f>
        <v>#N/A</v>
      </c>
      <c r="CF19" t="e" cm="1">
        <f t="array" aca="1" ref="CF19" ca="1">IF(INDEX(FluxBins,$A19*2+1,CF$1)="","",INDEX(FluxBins,$A19*2+1,CF$1)&amp;" ("&amp;INDEX(FluxBins,$A19*2+2,CF$1)&amp;")")</f>
        <v>#N/A</v>
      </c>
      <c r="CG19" t="e" cm="1">
        <f t="array" aca="1" ref="CG19" ca="1">IF(INDEX(FluxBins,$A19*2+1,CG$1)="","",INDEX(FluxBins,$A19*2+1,CG$1)&amp;" ("&amp;INDEX(FluxBins,$A19*2+2,CG$1)&amp;")")</f>
        <v>#N/A</v>
      </c>
      <c r="CH19" t="e" cm="1">
        <f t="array" aca="1" ref="CH19" ca="1">IF(INDEX(FluxBins,$A19*2+1,CH$1)="","",INDEX(FluxBins,$A19*2+1,CH$1)&amp;" ("&amp;INDEX(FluxBins,$A19*2+2,CH$1)&amp;")")</f>
        <v>#N/A</v>
      </c>
    </row>
    <row r="20" spans="1:86">
      <c r="A20" t="e">
        <f ca="1">VLOOKUP('Bulk Table'!$A22,NameIndexArray,2,FALSE)-2</f>
        <v>#N/A</v>
      </c>
      <c r="B20" t="e">
        <f>IF(I20,'Bulk Table'!$C22,MID('Bulk Table'!$B22,FIND("(",'Bulk Table'!$B22)+1,FIND(")",'Bulk Table'!$B22)-FIND("(",'Bulk Table'!$B22)-1))</f>
        <v>#VALUE!</v>
      </c>
      <c r="C20">
        <f>'Bulk Table'!$E22</f>
        <v>0</v>
      </c>
      <c r="D20">
        <f>'Bulk Table'!$F22</f>
        <v>25</v>
      </c>
      <c r="E20" t="e">
        <f t="shared" ca="1" si="8"/>
        <v>#N/A</v>
      </c>
      <c r="F20">
        <f t="shared" si="9"/>
        <v>25</v>
      </c>
      <c r="G20" t="b">
        <f t="shared" ca="1" si="10"/>
        <v>0</v>
      </c>
      <c r="H20" t="b">
        <f ca="1">IF(I20,FALSE,ISERROR(HLOOKUP('Bulk Table'!B22,$AF20:$CH20,1,FALSE)))</f>
        <v>1</v>
      </c>
      <c r="I20" t="b">
        <f>NOT('Bulk Table'!$C22=0)</f>
        <v>0</v>
      </c>
      <c r="J20" t="e">
        <f t="shared" ca="1" si="11"/>
        <v>#N/A</v>
      </c>
      <c r="K20" t="e">
        <f ca="1">X20*$C20^3+Y20*$C20^2+Z20*$C20+AA20+'Bulk Table'!$D22</f>
        <v>#N/A</v>
      </c>
      <c r="L20" t="e">
        <f t="shared" ca="1" si="12"/>
        <v>#N/A</v>
      </c>
      <c r="M20" t="e">
        <f t="shared" ca="1" si="13"/>
        <v>#N/A</v>
      </c>
      <c r="N20" t="e">
        <f t="shared" ca="1" si="14"/>
        <v>#N/A</v>
      </c>
      <c r="O20" t="e">
        <f t="shared" ca="1" si="15"/>
        <v>#N/A</v>
      </c>
      <c r="P20" t="e">
        <f t="shared" ca="1" si="16"/>
        <v>#N/A</v>
      </c>
      <c r="Q20" t="e">
        <f t="shared" ca="1" si="17"/>
        <v>#N/A</v>
      </c>
      <c r="R20" t="e" cm="1">
        <f t="array" aca="1" ref="R20" ca="1">INDEX(ModelsData,$A20*2+1,R$1)</f>
        <v>#N/A</v>
      </c>
      <c r="S20" t="e" cm="1">
        <f t="array" aca="1" ref="S20" ca="1">INDEX(ModelsData,$A20*2+1,S$1)</f>
        <v>#N/A</v>
      </c>
      <c r="T20" t="e" cm="1">
        <f t="array" aca="1" ref="T20" ca="1">INDEX(ModelsData,$A20*2+1,T$1)</f>
        <v>#N/A</v>
      </c>
      <c r="U20" t="e" cm="1">
        <f t="array" aca="1" ref="U20" ca="1">INDEX(ModelsData,$A20*2+1,U$1)</f>
        <v>#N/A</v>
      </c>
      <c r="V20" t="e" cm="1">
        <f t="array" aca="1" ref="V20" ca="1">INDEX(ModelsData,$A20*2+1,V$1)</f>
        <v>#N/A</v>
      </c>
      <c r="W20" t="e" cm="1">
        <f t="array" aca="1" ref="W20" ca="1">INDEX(ModelsData,$A20*2+1,W$1)</f>
        <v>#N/A</v>
      </c>
      <c r="X20" t="e" cm="1">
        <f t="array" aca="1" ref="X20" ca="1">INDEX(ModelsData,$A20*2+1,X$1)</f>
        <v>#N/A</v>
      </c>
      <c r="Y20" t="e" cm="1">
        <f t="array" aca="1" ref="Y20" ca="1">INDEX(ModelsData,$A20*2+1,Y$1)</f>
        <v>#N/A</v>
      </c>
      <c r="Z20" t="e" cm="1">
        <f t="array" aca="1" ref="Z20" ca="1">INDEX(ModelsData,$A20*2+1,Z$1)</f>
        <v>#N/A</v>
      </c>
      <c r="AA20" t="e" cm="1">
        <f t="array" aca="1" ref="AA20" ca="1">INDEX(ModelsData,$A20*2+1,AA$1)</f>
        <v>#N/A</v>
      </c>
      <c r="AB20" t="e" cm="1">
        <f t="array" aca="1" ref="AB20" ca="1">INDEX(ModelsData,$A20*2+1,AB$1)</f>
        <v>#N/A</v>
      </c>
      <c r="AC20" t="e" cm="1">
        <f t="array" aca="1" ref="AC20" ca="1">INDEX(ModelsData,$A20*2+1,AC$1)</f>
        <v>#N/A</v>
      </c>
      <c r="AD20" t="e" cm="1">
        <f t="array" aca="1" ref="AD20" ca="1">INDEX(ModelsData,$A20*2+1,AD$1)</f>
        <v>#N/A</v>
      </c>
      <c r="AE20" t="e" cm="1">
        <f t="array" aca="1" ref="AE20" ca="1">INDEX(ModelsData,$A20*2+1,AE$1)</f>
        <v>#N/A</v>
      </c>
      <c r="AF20" t="e" cm="1">
        <f t="array" aca="1" ref="AF20" ca="1">IF(INDEX(FluxBins,$A20*2+1,AF$1)="","",INDEX(FluxBins,$A20*2+1,AF$1)&amp;" ("&amp;INDEX(FluxBins,$A20*2+2,AF$1)&amp;")")</f>
        <v>#N/A</v>
      </c>
      <c r="AG20" t="e" cm="1">
        <f t="array" aca="1" ref="AG20" ca="1">IF(INDEX(FluxBins,$A20*2+1,AG$1)="","",INDEX(FluxBins,$A20*2+1,AG$1)&amp;" ("&amp;INDEX(FluxBins,$A20*2+2,AG$1)&amp;")")</f>
        <v>#N/A</v>
      </c>
      <c r="AH20" t="e" cm="1">
        <f t="array" aca="1" ref="AH20" ca="1">IF(INDEX(FluxBins,$A20*2+1,AH$1)="","",INDEX(FluxBins,$A20*2+1,AH$1)&amp;" ("&amp;INDEX(FluxBins,$A20*2+2,AH$1)&amp;")")</f>
        <v>#N/A</v>
      </c>
      <c r="AI20" t="e" cm="1">
        <f t="array" aca="1" ref="AI20" ca="1">IF(INDEX(FluxBins,$A20*2+1,AI$1)="","",INDEX(FluxBins,$A20*2+1,AI$1)&amp;" ("&amp;INDEX(FluxBins,$A20*2+2,AI$1)&amp;")")</f>
        <v>#N/A</v>
      </c>
      <c r="AJ20" t="e" cm="1">
        <f t="array" aca="1" ref="AJ20" ca="1">IF(INDEX(FluxBins,$A20*2+1,AJ$1)="","",INDEX(FluxBins,$A20*2+1,AJ$1)&amp;" ("&amp;INDEX(FluxBins,$A20*2+2,AJ$1)&amp;")")</f>
        <v>#N/A</v>
      </c>
      <c r="AK20" t="e" cm="1">
        <f t="array" aca="1" ref="AK20" ca="1">IF(INDEX(FluxBins,$A20*2+1,AK$1)="","",INDEX(FluxBins,$A20*2+1,AK$1)&amp;" ("&amp;INDEX(FluxBins,$A20*2+2,AK$1)&amp;")")</f>
        <v>#N/A</v>
      </c>
      <c r="AL20" t="e" cm="1">
        <f t="array" aca="1" ref="AL20" ca="1">IF(INDEX(FluxBins,$A20*2+1,AL$1)="","",INDEX(FluxBins,$A20*2+1,AL$1)&amp;" ("&amp;INDEX(FluxBins,$A20*2+2,AL$1)&amp;")")</f>
        <v>#N/A</v>
      </c>
      <c r="AM20" t="e" cm="1">
        <f t="array" aca="1" ref="AM20" ca="1">IF(INDEX(FluxBins,$A20*2+1,AM$1)="","",INDEX(FluxBins,$A20*2+1,AM$1)&amp;" ("&amp;INDEX(FluxBins,$A20*2+2,AM$1)&amp;")")</f>
        <v>#N/A</v>
      </c>
      <c r="AN20" t="e" cm="1">
        <f t="array" aca="1" ref="AN20" ca="1">IF(INDEX(FluxBins,$A20*2+1,AN$1)="","",INDEX(FluxBins,$A20*2+1,AN$1)&amp;" ("&amp;INDEX(FluxBins,$A20*2+2,AN$1)&amp;")")</f>
        <v>#N/A</v>
      </c>
      <c r="AO20" t="e" cm="1">
        <f t="array" aca="1" ref="AO20" ca="1">IF(INDEX(FluxBins,$A20*2+1,AO$1)="","",INDEX(FluxBins,$A20*2+1,AO$1)&amp;" ("&amp;INDEX(FluxBins,$A20*2+2,AO$1)&amp;")")</f>
        <v>#N/A</v>
      </c>
      <c r="AP20" t="e" cm="1">
        <f t="array" aca="1" ref="AP20" ca="1">IF(INDEX(FluxBins,$A20*2+1,AP$1)="","",INDEX(FluxBins,$A20*2+1,AP$1)&amp;" ("&amp;INDEX(FluxBins,$A20*2+2,AP$1)&amp;")")</f>
        <v>#N/A</v>
      </c>
      <c r="AQ20" t="e" cm="1">
        <f t="array" aca="1" ref="AQ20" ca="1">IF(INDEX(FluxBins,$A20*2+1,AQ$1)="","",INDEX(FluxBins,$A20*2+1,AQ$1)&amp;" ("&amp;INDEX(FluxBins,$A20*2+2,AQ$1)&amp;")")</f>
        <v>#N/A</v>
      </c>
      <c r="AR20" t="e" cm="1">
        <f t="array" aca="1" ref="AR20" ca="1">IF(INDEX(FluxBins,$A20*2+1,AR$1)="","",INDEX(FluxBins,$A20*2+1,AR$1)&amp;" ("&amp;INDEX(FluxBins,$A20*2+2,AR$1)&amp;")")</f>
        <v>#N/A</v>
      </c>
      <c r="AS20" t="e" cm="1">
        <f t="array" aca="1" ref="AS20" ca="1">IF(INDEX(FluxBins,$A20*2+1,AS$1)="","",INDEX(FluxBins,$A20*2+1,AS$1)&amp;" ("&amp;INDEX(FluxBins,$A20*2+2,AS$1)&amp;")")</f>
        <v>#N/A</v>
      </c>
      <c r="AT20" t="e" cm="1">
        <f t="array" aca="1" ref="AT20" ca="1">IF(INDEX(FluxBins,$A20*2+1,AT$1)="","",INDEX(FluxBins,$A20*2+1,AT$1)&amp;" ("&amp;INDEX(FluxBins,$A20*2+2,AT$1)&amp;")")</f>
        <v>#N/A</v>
      </c>
      <c r="AU20" t="e" cm="1">
        <f t="array" aca="1" ref="AU20" ca="1">IF(INDEX(FluxBins,$A20*2+1,AU$1)="","",INDEX(FluxBins,$A20*2+1,AU$1)&amp;" ("&amp;INDEX(FluxBins,$A20*2+2,AU$1)&amp;")")</f>
        <v>#N/A</v>
      </c>
      <c r="AV20" t="e" cm="1">
        <f t="array" aca="1" ref="AV20" ca="1">IF(INDEX(FluxBins,$A20*2+1,AV$1)="","",INDEX(FluxBins,$A20*2+1,AV$1)&amp;" ("&amp;INDEX(FluxBins,$A20*2+2,AV$1)&amp;")")</f>
        <v>#N/A</v>
      </c>
      <c r="AW20" t="e" cm="1">
        <f t="array" aca="1" ref="AW20" ca="1">IF(INDEX(FluxBins,$A20*2+1,AW$1)="","",INDEX(FluxBins,$A20*2+1,AW$1)&amp;" ("&amp;INDEX(FluxBins,$A20*2+2,AW$1)&amp;")")</f>
        <v>#N/A</v>
      </c>
      <c r="AX20" t="e" cm="1">
        <f t="array" aca="1" ref="AX20" ca="1">IF(INDEX(FluxBins,$A20*2+1,AX$1)="","",INDEX(FluxBins,$A20*2+1,AX$1)&amp;" ("&amp;INDEX(FluxBins,$A20*2+2,AX$1)&amp;")")</f>
        <v>#N/A</v>
      </c>
      <c r="AY20" t="e" cm="1">
        <f t="array" aca="1" ref="AY20" ca="1">IF(INDEX(FluxBins,$A20*2+1,AY$1)="","",INDEX(FluxBins,$A20*2+1,AY$1)&amp;" ("&amp;INDEX(FluxBins,$A20*2+2,AY$1)&amp;")")</f>
        <v>#N/A</v>
      </c>
      <c r="AZ20" t="e" cm="1">
        <f t="array" aca="1" ref="AZ20" ca="1">IF(INDEX(FluxBins,$A20*2+1,AZ$1)="","",INDEX(FluxBins,$A20*2+1,AZ$1)&amp;" ("&amp;INDEX(FluxBins,$A20*2+2,AZ$1)&amp;")")</f>
        <v>#N/A</v>
      </c>
      <c r="BA20" t="e" cm="1">
        <f t="array" aca="1" ref="BA20" ca="1">IF(INDEX(FluxBins,$A20*2+1,BA$1)="","",INDEX(FluxBins,$A20*2+1,BA$1)&amp;" ("&amp;INDEX(FluxBins,$A20*2+2,BA$1)&amp;")")</f>
        <v>#N/A</v>
      </c>
      <c r="BB20" t="e" cm="1">
        <f t="array" aca="1" ref="BB20" ca="1">IF(INDEX(FluxBins,$A20*2+1,BB$1)="","",INDEX(FluxBins,$A20*2+1,BB$1)&amp;" ("&amp;INDEX(FluxBins,$A20*2+2,BB$1)&amp;")")</f>
        <v>#N/A</v>
      </c>
      <c r="BC20" t="e" cm="1">
        <f t="array" aca="1" ref="BC20" ca="1">IF(INDEX(FluxBins,$A20*2+1,BC$1)="","",INDEX(FluxBins,$A20*2+1,BC$1)&amp;" ("&amp;INDEX(FluxBins,$A20*2+2,BC$1)&amp;")")</f>
        <v>#N/A</v>
      </c>
      <c r="BD20" t="e" cm="1">
        <f t="array" aca="1" ref="BD20" ca="1">IF(INDEX(FluxBins,$A20*2+1,BD$1)="","",INDEX(FluxBins,$A20*2+1,BD$1)&amp;" ("&amp;INDEX(FluxBins,$A20*2+2,BD$1)&amp;")")</f>
        <v>#N/A</v>
      </c>
      <c r="BE20" t="e" cm="1">
        <f t="array" aca="1" ref="BE20" ca="1">IF(INDEX(FluxBins,$A20*2+1,BE$1)="","",INDEX(FluxBins,$A20*2+1,BE$1)&amp;" ("&amp;INDEX(FluxBins,$A20*2+2,BE$1)&amp;")")</f>
        <v>#N/A</v>
      </c>
      <c r="BF20" t="e" cm="1">
        <f t="array" aca="1" ref="BF20" ca="1">IF(INDEX(FluxBins,$A20*2+1,BF$1)="","",INDEX(FluxBins,$A20*2+1,BF$1)&amp;" ("&amp;INDEX(FluxBins,$A20*2+2,BF$1)&amp;")")</f>
        <v>#N/A</v>
      </c>
      <c r="BG20" t="e" cm="1">
        <f t="array" aca="1" ref="BG20" ca="1">IF(INDEX(FluxBins,$A20*2+1,BG$1)="","",INDEX(FluxBins,$A20*2+1,BG$1)&amp;" ("&amp;INDEX(FluxBins,$A20*2+2,BG$1)&amp;")")</f>
        <v>#N/A</v>
      </c>
      <c r="BH20" t="e" cm="1">
        <f t="array" aca="1" ref="BH20" ca="1">IF(INDEX(FluxBins,$A20*2+1,BH$1)="","",INDEX(FluxBins,$A20*2+1,BH$1)&amp;" ("&amp;INDEX(FluxBins,$A20*2+2,BH$1)&amp;")")</f>
        <v>#N/A</v>
      </c>
      <c r="BI20" t="e" cm="1">
        <f t="array" aca="1" ref="BI20" ca="1">IF(INDEX(FluxBins,$A20*2+1,BI$1)="","",INDEX(FluxBins,$A20*2+1,BI$1)&amp;" ("&amp;INDEX(FluxBins,$A20*2+2,BI$1)&amp;")")</f>
        <v>#N/A</v>
      </c>
      <c r="BJ20" t="e" cm="1">
        <f t="array" aca="1" ref="BJ20" ca="1">IF(INDEX(FluxBins,$A20*2+1,BJ$1)="","",INDEX(FluxBins,$A20*2+1,BJ$1)&amp;" ("&amp;INDEX(FluxBins,$A20*2+2,BJ$1)&amp;")")</f>
        <v>#N/A</v>
      </c>
      <c r="BK20" t="e" cm="1">
        <f t="array" aca="1" ref="BK20" ca="1">IF(INDEX(FluxBins,$A20*2+1,BK$1)="","",INDEX(FluxBins,$A20*2+1,BK$1)&amp;" ("&amp;INDEX(FluxBins,$A20*2+2,BK$1)&amp;")")</f>
        <v>#N/A</v>
      </c>
      <c r="BL20" t="e" cm="1">
        <f t="array" aca="1" ref="BL20" ca="1">IF(INDEX(FluxBins,$A20*2+1,BL$1)="","",INDEX(FluxBins,$A20*2+1,BL$1)&amp;" ("&amp;INDEX(FluxBins,$A20*2+2,BL$1)&amp;")")</f>
        <v>#N/A</v>
      </c>
      <c r="BM20" t="e" cm="1">
        <f t="array" aca="1" ref="BM20" ca="1">IF(INDEX(FluxBins,$A20*2+1,BM$1)="","",INDEX(FluxBins,$A20*2+1,BM$1)&amp;" ("&amp;INDEX(FluxBins,$A20*2+2,BM$1)&amp;")")</f>
        <v>#N/A</v>
      </c>
      <c r="BN20" t="e" cm="1">
        <f t="array" aca="1" ref="BN20" ca="1">IF(INDEX(FluxBins,$A20*2+1,BN$1)="","",INDEX(FluxBins,$A20*2+1,BN$1)&amp;" ("&amp;INDEX(FluxBins,$A20*2+2,BN$1)&amp;")")</f>
        <v>#N/A</v>
      </c>
      <c r="BO20" t="e" cm="1">
        <f t="array" aca="1" ref="BO20" ca="1">IF(INDEX(FluxBins,$A20*2+1,BO$1)="","",INDEX(FluxBins,$A20*2+1,BO$1)&amp;" ("&amp;INDEX(FluxBins,$A20*2+2,BO$1)&amp;")")</f>
        <v>#N/A</v>
      </c>
      <c r="BP20" t="e" cm="1">
        <f t="array" aca="1" ref="BP20" ca="1">IF(INDEX(FluxBins,$A20*2+1,BP$1)="","",INDEX(FluxBins,$A20*2+1,BP$1)&amp;" ("&amp;INDEX(FluxBins,$A20*2+2,BP$1)&amp;")")</f>
        <v>#N/A</v>
      </c>
      <c r="BQ20" t="e" cm="1">
        <f t="array" aca="1" ref="BQ20" ca="1">IF(INDEX(FluxBins,$A20*2+1,BQ$1)="","",INDEX(FluxBins,$A20*2+1,BQ$1)&amp;" ("&amp;INDEX(FluxBins,$A20*2+2,BQ$1)&amp;")")</f>
        <v>#N/A</v>
      </c>
      <c r="BR20" t="e" cm="1">
        <f t="array" aca="1" ref="BR20" ca="1">IF(INDEX(FluxBins,$A20*2+1,BR$1)="","",INDEX(FluxBins,$A20*2+1,BR$1)&amp;" ("&amp;INDEX(FluxBins,$A20*2+2,BR$1)&amp;")")</f>
        <v>#N/A</v>
      </c>
      <c r="BS20" t="e" cm="1">
        <f t="array" aca="1" ref="BS20" ca="1">IF(INDEX(FluxBins,$A20*2+1,BS$1)="","",INDEX(FluxBins,$A20*2+1,BS$1)&amp;" ("&amp;INDEX(FluxBins,$A20*2+2,BS$1)&amp;")")</f>
        <v>#N/A</v>
      </c>
      <c r="BT20" t="e" cm="1">
        <f t="array" aca="1" ref="BT20" ca="1">IF(INDEX(FluxBins,$A20*2+1,BT$1)="","",INDEX(FluxBins,$A20*2+1,BT$1)&amp;" ("&amp;INDEX(FluxBins,$A20*2+2,BT$1)&amp;")")</f>
        <v>#N/A</v>
      </c>
      <c r="BU20" t="e" cm="1">
        <f t="array" aca="1" ref="BU20" ca="1">IF(INDEX(FluxBins,$A20*2+1,BU$1)="","",INDEX(FluxBins,$A20*2+1,BU$1)&amp;" ("&amp;INDEX(FluxBins,$A20*2+2,BU$1)&amp;")")</f>
        <v>#N/A</v>
      </c>
      <c r="BV20" t="e" cm="1">
        <f t="array" aca="1" ref="BV20" ca="1">IF(INDEX(FluxBins,$A20*2+1,BV$1)="","",INDEX(FluxBins,$A20*2+1,BV$1)&amp;" ("&amp;INDEX(FluxBins,$A20*2+2,BV$1)&amp;")")</f>
        <v>#N/A</v>
      </c>
      <c r="BW20" t="e" cm="1">
        <f t="array" aca="1" ref="BW20" ca="1">IF(INDEX(FluxBins,$A20*2+1,BW$1)="","",INDEX(FluxBins,$A20*2+1,BW$1)&amp;" ("&amp;INDEX(FluxBins,$A20*2+2,BW$1)&amp;")")</f>
        <v>#N/A</v>
      </c>
      <c r="BX20" t="e" cm="1">
        <f t="array" aca="1" ref="BX20" ca="1">IF(INDEX(FluxBins,$A20*2+1,BX$1)="","",INDEX(FluxBins,$A20*2+1,BX$1)&amp;" ("&amp;INDEX(FluxBins,$A20*2+2,BX$1)&amp;")")</f>
        <v>#N/A</v>
      </c>
      <c r="BY20" t="e" cm="1">
        <f t="array" aca="1" ref="BY20" ca="1">IF(INDEX(FluxBins,$A20*2+1,BY$1)="","",INDEX(FluxBins,$A20*2+1,BY$1)&amp;" ("&amp;INDEX(FluxBins,$A20*2+2,BY$1)&amp;")")</f>
        <v>#N/A</v>
      </c>
      <c r="BZ20" t="e" cm="1">
        <f t="array" aca="1" ref="BZ20" ca="1">IF(INDEX(FluxBins,$A20*2+1,BZ$1)="","",INDEX(FluxBins,$A20*2+1,BZ$1)&amp;" ("&amp;INDEX(FluxBins,$A20*2+2,BZ$1)&amp;")")</f>
        <v>#N/A</v>
      </c>
      <c r="CA20" t="e" cm="1">
        <f t="array" aca="1" ref="CA20" ca="1">IF(INDEX(FluxBins,$A20*2+1,CA$1)="","",INDEX(FluxBins,$A20*2+1,CA$1)&amp;" ("&amp;INDEX(FluxBins,$A20*2+2,CA$1)&amp;")")</f>
        <v>#N/A</v>
      </c>
      <c r="CB20" t="e" cm="1">
        <f t="array" aca="1" ref="CB20" ca="1">IF(INDEX(FluxBins,$A20*2+1,CB$1)="","",INDEX(FluxBins,$A20*2+1,CB$1)&amp;" ("&amp;INDEX(FluxBins,$A20*2+2,CB$1)&amp;")")</f>
        <v>#N/A</v>
      </c>
      <c r="CC20" t="e" cm="1">
        <f t="array" aca="1" ref="CC20" ca="1">IF(INDEX(FluxBins,$A20*2+1,CC$1)="","",INDEX(FluxBins,$A20*2+1,CC$1)&amp;" ("&amp;INDEX(FluxBins,$A20*2+2,CC$1)&amp;")")</f>
        <v>#N/A</v>
      </c>
      <c r="CD20" t="e" cm="1">
        <f t="array" aca="1" ref="CD20" ca="1">IF(INDEX(FluxBins,$A20*2+1,CD$1)="","",INDEX(FluxBins,$A20*2+1,CD$1)&amp;" ("&amp;INDEX(FluxBins,$A20*2+2,CD$1)&amp;")")</f>
        <v>#N/A</v>
      </c>
      <c r="CE20" t="e" cm="1">
        <f t="array" aca="1" ref="CE20" ca="1">IF(INDEX(FluxBins,$A20*2+1,CE$1)="","",INDEX(FluxBins,$A20*2+1,CE$1)&amp;" ("&amp;INDEX(FluxBins,$A20*2+2,CE$1)&amp;")")</f>
        <v>#N/A</v>
      </c>
      <c r="CF20" t="e" cm="1">
        <f t="array" aca="1" ref="CF20" ca="1">IF(INDEX(FluxBins,$A20*2+1,CF$1)="","",INDEX(FluxBins,$A20*2+1,CF$1)&amp;" ("&amp;INDEX(FluxBins,$A20*2+2,CF$1)&amp;")")</f>
        <v>#N/A</v>
      </c>
      <c r="CG20" t="e" cm="1">
        <f t="array" aca="1" ref="CG20" ca="1">IF(INDEX(FluxBins,$A20*2+1,CG$1)="","",INDEX(FluxBins,$A20*2+1,CG$1)&amp;" ("&amp;INDEX(FluxBins,$A20*2+2,CG$1)&amp;")")</f>
        <v>#N/A</v>
      </c>
      <c r="CH20" t="e" cm="1">
        <f t="array" aca="1" ref="CH20" ca="1">IF(INDEX(FluxBins,$A20*2+1,CH$1)="","",INDEX(FluxBins,$A20*2+1,CH$1)&amp;" ("&amp;INDEX(FluxBins,$A20*2+2,CH$1)&amp;")")</f>
        <v>#N/A</v>
      </c>
    </row>
    <row r="21" spans="1:86">
      <c r="A21" t="e">
        <f ca="1">VLOOKUP('Bulk Table'!$A23,NameIndexArray,2,FALSE)-2</f>
        <v>#N/A</v>
      </c>
      <c r="B21" t="e">
        <f>IF(I21,'Bulk Table'!$C23,MID('Bulk Table'!$B23,FIND("(",'Bulk Table'!$B23)+1,FIND(")",'Bulk Table'!$B23)-FIND("(",'Bulk Table'!$B23)-1))</f>
        <v>#VALUE!</v>
      </c>
      <c r="C21">
        <f>'Bulk Table'!$E23</f>
        <v>0</v>
      </c>
      <c r="D21">
        <f>'Bulk Table'!$F23</f>
        <v>25</v>
      </c>
      <c r="E21" t="e">
        <f t="shared" ca="1" si="8"/>
        <v>#N/A</v>
      </c>
      <c r="F21">
        <f t="shared" si="9"/>
        <v>25</v>
      </c>
      <c r="G21" t="b">
        <f t="shared" ca="1" si="10"/>
        <v>0</v>
      </c>
      <c r="H21" t="b">
        <f ca="1">IF(I21,FALSE,ISERROR(HLOOKUP('Bulk Table'!B23,$AF21:$CH21,1,FALSE)))</f>
        <v>1</v>
      </c>
      <c r="I21" t="b">
        <f>NOT('Bulk Table'!$C23=0)</f>
        <v>0</v>
      </c>
      <c r="J21" t="e">
        <f t="shared" ca="1" si="11"/>
        <v>#N/A</v>
      </c>
      <c r="K21" t="e">
        <f ca="1">X21*$C21^3+Y21*$C21^2+Z21*$C21+AA21+'Bulk Table'!$D23</f>
        <v>#N/A</v>
      </c>
      <c r="L21" t="e">
        <f t="shared" ca="1" si="12"/>
        <v>#N/A</v>
      </c>
      <c r="M21" t="e">
        <f t="shared" ca="1" si="13"/>
        <v>#N/A</v>
      </c>
      <c r="N21" t="e">
        <f t="shared" ca="1" si="14"/>
        <v>#N/A</v>
      </c>
      <c r="O21" t="e">
        <f t="shared" ca="1" si="15"/>
        <v>#N/A</v>
      </c>
      <c r="P21" t="e">
        <f t="shared" ca="1" si="16"/>
        <v>#N/A</v>
      </c>
      <c r="Q21" t="e">
        <f t="shared" ca="1" si="17"/>
        <v>#N/A</v>
      </c>
      <c r="R21" t="e" cm="1">
        <f t="array" aca="1" ref="R21" ca="1">INDEX(ModelsData,$A21*2+1,R$1)</f>
        <v>#N/A</v>
      </c>
      <c r="S21" t="e" cm="1">
        <f t="array" aca="1" ref="S21" ca="1">INDEX(ModelsData,$A21*2+1,S$1)</f>
        <v>#N/A</v>
      </c>
      <c r="T21" t="e" cm="1">
        <f t="array" aca="1" ref="T21" ca="1">INDEX(ModelsData,$A21*2+1,T$1)</f>
        <v>#N/A</v>
      </c>
      <c r="U21" t="e" cm="1">
        <f t="array" aca="1" ref="U21" ca="1">INDEX(ModelsData,$A21*2+1,U$1)</f>
        <v>#N/A</v>
      </c>
      <c r="V21" t="e" cm="1">
        <f t="array" aca="1" ref="V21" ca="1">INDEX(ModelsData,$A21*2+1,V$1)</f>
        <v>#N/A</v>
      </c>
      <c r="W21" t="e" cm="1">
        <f t="array" aca="1" ref="W21" ca="1">INDEX(ModelsData,$A21*2+1,W$1)</f>
        <v>#N/A</v>
      </c>
      <c r="X21" t="e" cm="1">
        <f t="array" aca="1" ref="X21" ca="1">INDEX(ModelsData,$A21*2+1,X$1)</f>
        <v>#N/A</v>
      </c>
      <c r="Y21" t="e" cm="1">
        <f t="array" aca="1" ref="Y21" ca="1">INDEX(ModelsData,$A21*2+1,Y$1)</f>
        <v>#N/A</v>
      </c>
      <c r="Z21" t="e" cm="1">
        <f t="array" aca="1" ref="Z21" ca="1">INDEX(ModelsData,$A21*2+1,Z$1)</f>
        <v>#N/A</v>
      </c>
      <c r="AA21" t="e" cm="1">
        <f t="array" aca="1" ref="AA21" ca="1">INDEX(ModelsData,$A21*2+1,AA$1)</f>
        <v>#N/A</v>
      </c>
      <c r="AB21" t="e" cm="1">
        <f t="array" aca="1" ref="AB21" ca="1">INDEX(ModelsData,$A21*2+1,AB$1)</f>
        <v>#N/A</v>
      </c>
      <c r="AC21" t="e" cm="1">
        <f t="array" aca="1" ref="AC21" ca="1">INDEX(ModelsData,$A21*2+1,AC$1)</f>
        <v>#N/A</v>
      </c>
      <c r="AD21" t="e" cm="1">
        <f t="array" aca="1" ref="AD21" ca="1">INDEX(ModelsData,$A21*2+1,AD$1)</f>
        <v>#N/A</v>
      </c>
      <c r="AE21" t="e" cm="1">
        <f t="array" aca="1" ref="AE21" ca="1">INDEX(ModelsData,$A21*2+1,AE$1)</f>
        <v>#N/A</v>
      </c>
      <c r="AF21" t="e" cm="1">
        <f t="array" aca="1" ref="AF21" ca="1">IF(INDEX(FluxBins,$A21*2+1,AF$1)="","",INDEX(FluxBins,$A21*2+1,AF$1)&amp;" ("&amp;INDEX(FluxBins,$A21*2+2,AF$1)&amp;")")</f>
        <v>#N/A</v>
      </c>
      <c r="AG21" t="e" cm="1">
        <f t="array" aca="1" ref="AG21" ca="1">IF(INDEX(FluxBins,$A21*2+1,AG$1)="","",INDEX(FluxBins,$A21*2+1,AG$1)&amp;" ("&amp;INDEX(FluxBins,$A21*2+2,AG$1)&amp;")")</f>
        <v>#N/A</v>
      </c>
      <c r="AH21" t="e" cm="1">
        <f t="array" aca="1" ref="AH21" ca="1">IF(INDEX(FluxBins,$A21*2+1,AH$1)="","",INDEX(FluxBins,$A21*2+1,AH$1)&amp;" ("&amp;INDEX(FluxBins,$A21*2+2,AH$1)&amp;")")</f>
        <v>#N/A</v>
      </c>
      <c r="AI21" t="e" cm="1">
        <f t="array" aca="1" ref="AI21" ca="1">IF(INDEX(FluxBins,$A21*2+1,AI$1)="","",INDEX(FluxBins,$A21*2+1,AI$1)&amp;" ("&amp;INDEX(FluxBins,$A21*2+2,AI$1)&amp;")")</f>
        <v>#N/A</v>
      </c>
      <c r="AJ21" t="e" cm="1">
        <f t="array" aca="1" ref="AJ21" ca="1">IF(INDEX(FluxBins,$A21*2+1,AJ$1)="","",INDEX(FluxBins,$A21*2+1,AJ$1)&amp;" ("&amp;INDEX(FluxBins,$A21*2+2,AJ$1)&amp;")")</f>
        <v>#N/A</v>
      </c>
      <c r="AK21" t="e" cm="1">
        <f t="array" aca="1" ref="AK21" ca="1">IF(INDEX(FluxBins,$A21*2+1,AK$1)="","",INDEX(FluxBins,$A21*2+1,AK$1)&amp;" ("&amp;INDEX(FluxBins,$A21*2+2,AK$1)&amp;")")</f>
        <v>#N/A</v>
      </c>
      <c r="AL21" t="e" cm="1">
        <f t="array" aca="1" ref="AL21" ca="1">IF(INDEX(FluxBins,$A21*2+1,AL$1)="","",INDEX(FluxBins,$A21*2+1,AL$1)&amp;" ("&amp;INDEX(FluxBins,$A21*2+2,AL$1)&amp;")")</f>
        <v>#N/A</v>
      </c>
      <c r="AM21" t="e" cm="1">
        <f t="array" aca="1" ref="AM21" ca="1">IF(INDEX(FluxBins,$A21*2+1,AM$1)="","",INDEX(FluxBins,$A21*2+1,AM$1)&amp;" ("&amp;INDEX(FluxBins,$A21*2+2,AM$1)&amp;")")</f>
        <v>#N/A</v>
      </c>
      <c r="AN21" t="e" cm="1">
        <f t="array" aca="1" ref="AN21" ca="1">IF(INDEX(FluxBins,$A21*2+1,AN$1)="","",INDEX(FluxBins,$A21*2+1,AN$1)&amp;" ("&amp;INDEX(FluxBins,$A21*2+2,AN$1)&amp;")")</f>
        <v>#N/A</v>
      </c>
      <c r="AO21" t="e" cm="1">
        <f t="array" aca="1" ref="AO21" ca="1">IF(INDEX(FluxBins,$A21*2+1,AO$1)="","",INDEX(FluxBins,$A21*2+1,AO$1)&amp;" ("&amp;INDEX(FluxBins,$A21*2+2,AO$1)&amp;")")</f>
        <v>#N/A</v>
      </c>
      <c r="AP21" t="e" cm="1">
        <f t="array" aca="1" ref="AP21" ca="1">IF(INDEX(FluxBins,$A21*2+1,AP$1)="","",INDEX(FluxBins,$A21*2+1,AP$1)&amp;" ("&amp;INDEX(FluxBins,$A21*2+2,AP$1)&amp;")")</f>
        <v>#N/A</v>
      </c>
      <c r="AQ21" t="e" cm="1">
        <f t="array" aca="1" ref="AQ21" ca="1">IF(INDEX(FluxBins,$A21*2+1,AQ$1)="","",INDEX(FluxBins,$A21*2+1,AQ$1)&amp;" ("&amp;INDEX(FluxBins,$A21*2+2,AQ$1)&amp;")")</f>
        <v>#N/A</v>
      </c>
      <c r="AR21" t="e" cm="1">
        <f t="array" aca="1" ref="AR21" ca="1">IF(INDEX(FluxBins,$A21*2+1,AR$1)="","",INDEX(FluxBins,$A21*2+1,AR$1)&amp;" ("&amp;INDEX(FluxBins,$A21*2+2,AR$1)&amp;")")</f>
        <v>#N/A</v>
      </c>
      <c r="AS21" t="e" cm="1">
        <f t="array" aca="1" ref="AS21" ca="1">IF(INDEX(FluxBins,$A21*2+1,AS$1)="","",INDEX(FluxBins,$A21*2+1,AS$1)&amp;" ("&amp;INDEX(FluxBins,$A21*2+2,AS$1)&amp;")")</f>
        <v>#N/A</v>
      </c>
      <c r="AT21" t="e" cm="1">
        <f t="array" aca="1" ref="AT21" ca="1">IF(INDEX(FluxBins,$A21*2+1,AT$1)="","",INDEX(FluxBins,$A21*2+1,AT$1)&amp;" ("&amp;INDEX(FluxBins,$A21*2+2,AT$1)&amp;")")</f>
        <v>#N/A</v>
      </c>
      <c r="AU21" t="e" cm="1">
        <f t="array" aca="1" ref="AU21" ca="1">IF(INDEX(FluxBins,$A21*2+1,AU$1)="","",INDEX(FluxBins,$A21*2+1,AU$1)&amp;" ("&amp;INDEX(FluxBins,$A21*2+2,AU$1)&amp;")")</f>
        <v>#N/A</v>
      </c>
      <c r="AV21" t="e" cm="1">
        <f t="array" aca="1" ref="AV21" ca="1">IF(INDEX(FluxBins,$A21*2+1,AV$1)="","",INDEX(FluxBins,$A21*2+1,AV$1)&amp;" ("&amp;INDEX(FluxBins,$A21*2+2,AV$1)&amp;")")</f>
        <v>#N/A</v>
      </c>
      <c r="AW21" t="e" cm="1">
        <f t="array" aca="1" ref="AW21" ca="1">IF(INDEX(FluxBins,$A21*2+1,AW$1)="","",INDEX(FluxBins,$A21*2+1,AW$1)&amp;" ("&amp;INDEX(FluxBins,$A21*2+2,AW$1)&amp;")")</f>
        <v>#N/A</v>
      </c>
      <c r="AX21" t="e" cm="1">
        <f t="array" aca="1" ref="AX21" ca="1">IF(INDEX(FluxBins,$A21*2+1,AX$1)="","",INDEX(FluxBins,$A21*2+1,AX$1)&amp;" ("&amp;INDEX(FluxBins,$A21*2+2,AX$1)&amp;")")</f>
        <v>#N/A</v>
      </c>
      <c r="AY21" t="e" cm="1">
        <f t="array" aca="1" ref="AY21" ca="1">IF(INDEX(FluxBins,$A21*2+1,AY$1)="","",INDEX(FluxBins,$A21*2+1,AY$1)&amp;" ("&amp;INDEX(FluxBins,$A21*2+2,AY$1)&amp;")")</f>
        <v>#N/A</v>
      </c>
      <c r="AZ21" t="e" cm="1">
        <f t="array" aca="1" ref="AZ21" ca="1">IF(INDEX(FluxBins,$A21*2+1,AZ$1)="","",INDEX(FluxBins,$A21*2+1,AZ$1)&amp;" ("&amp;INDEX(FluxBins,$A21*2+2,AZ$1)&amp;")")</f>
        <v>#N/A</v>
      </c>
      <c r="BA21" t="e" cm="1">
        <f t="array" aca="1" ref="BA21" ca="1">IF(INDEX(FluxBins,$A21*2+1,BA$1)="","",INDEX(FluxBins,$A21*2+1,BA$1)&amp;" ("&amp;INDEX(FluxBins,$A21*2+2,BA$1)&amp;")")</f>
        <v>#N/A</v>
      </c>
      <c r="BB21" t="e" cm="1">
        <f t="array" aca="1" ref="BB21" ca="1">IF(INDEX(FluxBins,$A21*2+1,BB$1)="","",INDEX(FluxBins,$A21*2+1,BB$1)&amp;" ("&amp;INDEX(FluxBins,$A21*2+2,BB$1)&amp;")")</f>
        <v>#N/A</v>
      </c>
      <c r="BC21" t="e" cm="1">
        <f t="array" aca="1" ref="BC21" ca="1">IF(INDEX(FluxBins,$A21*2+1,BC$1)="","",INDEX(FluxBins,$A21*2+1,BC$1)&amp;" ("&amp;INDEX(FluxBins,$A21*2+2,BC$1)&amp;")")</f>
        <v>#N/A</v>
      </c>
      <c r="BD21" t="e" cm="1">
        <f t="array" aca="1" ref="BD21" ca="1">IF(INDEX(FluxBins,$A21*2+1,BD$1)="","",INDEX(FluxBins,$A21*2+1,BD$1)&amp;" ("&amp;INDEX(FluxBins,$A21*2+2,BD$1)&amp;")")</f>
        <v>#N/A</v>
      </c>
      <c r="BE21" t="e" cm="1">
        <f t="array" aca="1" ref="BE21" ca="1">IF(INDEX(FluxBins,$A21*2+1,BE$1)="","",INDEX(FluxBins,$A21*2+1,BE$1)&amp;" ("&amp;INDEX(FluxBins,$A21*2+2,BE$1)&amp;")")</f>
        <v>#N/A</v>
      </c>
      <c r="BF21" t="e" cm="1">
        <f t="array" aca="1" ref="BF21" ca="1">IF(INDEX(FluxBins,$A21*2+1,BF$1)="","",INDEX(FluxBins,$A21*2+1,BF$1)&amp;" ("&amp;INDEX(FluxBins,$A21*2+2,BF$1)&amp;")")</f>
        <v>#N/A</v>
      </c>
      <c r="BG21" t="e" cm="1">
        <f t="array" aca="1" ref="BG21" ca="1">IF(INDEX(FluxBins,$A21*2+1,BG$1)="","",INDEX(FluxBins,$A21*2+1,BG$1)&amp;" ("&amp;INDEX(FluxBins,$A21*2+2,BG$1)&amp;")")</f>
        <v>#N/A</v>
      </c>
      <c r="BH21" t="e" cm="1">
        <f t="array" aca="1" ref="BH21" ca="1">IF(INDEX(FluxBins,$A21*2+1,BH$1)="","",INDEX(FluxBins,$A21*2+1,BH$1)&amp;" ("&amp;INDEX(FluxBins,$A21*2+2,BH$1)&amp;")")</f>
        <v>#N/A</v>
      </c>
      <c r="BI21" t="e" cm="1">
        <f t="array" aca="1" ref="BI21" ca="1">IF(INDEX(FluxBins,$A21*2+1,BI$1)="","",INDEX(FluxBins,$A21*2+1,BI$1)&amp;" ("&amp;INDEX(FluxBins,$A21*2+2,BI$1)&amp;")")</f>
        <v>#N/A</v>
      </c>
      <c r="BJ21" t="e" cm="1">
        <f t="array" aca="1" ref="BJ21" ca="1">IF(INDEX(FluxBins,$A21*2+1,BJ$1)="","",INDEX(FluxBins,$A21*2+1,BJ$1)&amp;" ("&amp;INDEX(FluxBins,$A21*2+2,BJ$1)&amp;")")</f>
        <v>#N/A</v>
      </c>
      <c r="BK21" t="e" cm="1">
        <f t="array" aca="1" ref="BK21" ca="1">IF(INDEX(FluxBins,$A21*2+1,BK$1)="","",INDEX(FluxBins,$A21*2+1,BK$1)&amp;" ("&amp;INDEX(FluxBins,$A21*2+2,BK$1)&amp;")")</f>
        <v>#N/A</v>
      </c>
      <c r="BL21" t="e" cm="1">
        <f t="array" aca="1" ref="BL21" ca="1">IF(INDEX(FluxBins,$A21*2+1,BL$1)="","",INDEX(FluxBins,$A21*2+1,BL$1)&amp;" ("&amp;INDEX(FluxBins,$A21*2+2,BL$1)&amp;")")</f>
        <v>#N/A</v>
      </c>
      <c r="BM21" t="e" cm="1">
        <f t="array" aca="1" ref="BM21" ca="1">IF(INDEX(FluxBins,$A21*2+1,BM$1)="","",INDEX(FluxBins,$A21*2+1,BM$1)&amp;" ("&amp;INDEX(FluxBins,$A21*2+2,BM$1)&amp;")")</f>
        <v>#N/A</v>
      </c>
      <c r="BN21" t="e" cm="1">
        <f t="array" aca="1" ref="BN21" ca="1">IF(INDEX(FluxBins,$A21*2+1,BN$1)="","",INDEX(FluxBins,$A21*2+1,BN$1)&amp;" ("&amp;INDEX(FluxBins,$A21*2+2,BN$1)&amp;")")</f>
        <v>#N/A</v>
      </c>
      <c r="BO21" t="e" cm="1">
        <f t="array" aca="1" ref="BO21" ca="1">IF(INDEX(FluxBins,$A21*2+1,BO$1)="","",INDEX(FluxBins,$A21*2+1,BO$1)&amp;" ("&amp;INDEX(FluxBins,$A21*2+2,BO$1)&amp;")")</f>
        <v>#N/A</v>
      </c>
      <c r="BP21" t="e" cm="1">
        <f t="array" aca="1" ref="BP21" ca="1">IF(INDEX(FluxBins,$A21*2+1,BP$1)="","",INDEX(FluxBins,$A21*2+1,BP$1)&amp;" ("&amp;INDEX(FluxBins,$A21*2+2,BP$1)&amp;")")</f>
        <v>#N/A</v>
      </c>
      <c r="BQ21" t="e" cm="1">
        <f t="array" aca="1" ref="BQ21" ca="1">IF(INDEX(FluxBins,$A21*2+1,BQ$1)="","",INDEX(FluxBins,$A21*2+1,BQ$1)&amp;" ("&amp;INDEX(FluxBins,$A21*2+2,BQ$1)&amp;")")</f>
        <v>#N/A</v>
      </c>
      <c r="BR21" t="e" cm="1">
        <f t="array" aca="1" ref="BR21" ca="1">IF(INDEX(FluxBins,$A21*2+1,BR$1)="","",INDEX(FluxBins,$A21*2+1,BR$1)&amp;" ("&amp;INDEX(FluxBins,$A21*2+2,BR$1)&amp;")")</f>
        <v>#N/A</v>
      </c>
      <c r="BS21" t="e" cm="1">
        <f t="array" aca="1" ref="BS21" ca="1">IF(INDEX(FluxBins,$A21*2+1,BS$1)="","",INDEX(FluxBins,$A21*2+1,BS$1)&amp;" ("&amp;INDEX(FluxBins,$A21*2+2,BS$1)&amp;")")</f>
        <v>#N/A</v>
      </c>
      <c r="BT21" t="e" cm="1">
        <f t="array" aca="1" ref="BT21" ca="1">IF(INDEX(FluxBins,$A21*2+1,BT$1)="","",INDEX(FluxBins,$A21*2+1,BT$1)&amp;" ("&amp;INDEX(FluxBins,$A21*2+2,BT$1)&amp;")")</f>
        <v>#N/A</v>
      </c>
      <c r="BU21" t="e" cm="1">
        <f t="array" aca="1" ref="BU21" ca="1">IF(INDEX(FluxBins,$A21*2+1,BU$1)="","",INDEX(FluxBins,$A21*2+1,BU$1)&amp;" ("&amp;INDEX(FluxBins,$A21*2+2,BU$1)&amp;")")</f>
        <v>#N/A</v>
      </c>
      <c r="BV21" t="e" cm="1">
        <f t="array" aca="1" ref="BV21" ca="1">IF(INDEX(FluxBins,$A21*2+1,BV$1)="","",INDEX(FluxBins,$A21*2+1,BV$1)&amp;" ("&amp;INDEX(FluxBins,$A21*2+2,BV$1)&amp;")")</f>
        <v>#N/A</v>
      </c>
      <c r="BW21" t="e" cm="1">
        <f t="array" aca="1" ref="BW21" ca="1">IF(INDEX(FluxBins,$A21*2+1,BW$1)="","",INDEX(FluxBins,$A21*2+1,BW$1)&amp;" ("&amp;INDEX(FluxBins,$A21*2+2,BW$1)&amp;")")</f>
        <v>#N/A</v>
      </c>
      <c r="BX21" t="e" cm="1">
        <f t="array" aca="1" ref="BX21" ca="1">IF(INDEX(FluxBins,$A21*2+1,BX$1)="","",INDEX(FluxBins,$A21*2+1,BX$1)&amp;" ("&amp;INDEX(FluxBins,$A21*2+2,BX$1)&amp;")")</f>
        <v>#N/A</v>
      </c>
      <c r="BY21" t="e" cm="1">
        <f t="array" aca="1" ref="BY21" ca="1">IF(INDEX(FluxBins,$A21*2+1,BY$1)="","",INDEX(FluxBins,$A21*2+1,BY$1)&amp;" ("&amp;INDEX(FluxBins,$A21*2+2,BY$1)&amp;")")</f>
        <v>#N/A</v>
      </c>
      <c r="BZ21" t="e" cm="1">
        <f t="array" aca="1" ref="BZ21" ca="1">IF(INDEX(FluxBins,$A21*2+1,BZ$1)="","",INDEX(FluxBins,$A21*2+1,BZ$1)&amp;" ("&amp;INDEX(FluxBins,$A21*2+2,BZ$1)&amp;")")</f>
        <v>#N/A</v>
      </c>
      <c r="CA21" t="e" cm="1">
        <f t="array" aca="1" ref="CA21" ca="1">IF(INDEX(FluxBins,$A21*2+1,CA$1)="","",INDEX(FluxBins,$A21*2+1,CA$1)&amp;" ("&amp;INDEX(FluxBins,$A21*2+2,CA$1)&amp;")")</f>
        <v>#N/A</v>
      </c>
      <c r="CB21" t="e" cm="1">
        <f t="array" aca="1" ref="CB21" ca="1">IF(INDEX(FluxBins,$A21*2+1,CB$1)="","",INDEX(FluxBins,$A21*2+1,CB$1)&amp;" ("&amp;INDEX(FluxBins,$A21*2+2,CB$1)&amp;")")</f>
        <v>#N/A</v>
      </c>
      <c r="CC21" t="e" cm="1">
        <f t="array" aca="1" ref="CC21" ca="1">IF(INDEX(FluxBins,$A21*2+1,CC$1)="","",INDEX(FluxBins,$A21*2+1,CC$1)&amp;" ("&amp;INDEX(FluxBins,$A21*2+2,CC$1)&amp;")")</f>
        <v>#N/A</v>
      </c>
      <c r="CD21" t="e" cm="1">
        <f t="array" aca="1" ref="CD21" ca="1">IF(INDEX(FluxBins,$A21*2+1,CD$1)="","",INDEX(FluxBins,$A21*2+1,CD$1)&amp;" ("&amp;INDEX(FluxBins,$A21*2+2,CD$1)&amp;")")</f>
        <v>#N/A</v>
      </c>
      <c r="CE21" t="e" cm="1">
        <f t="array" aca="1" ref="CE21" ca="1">IF(INDEX(FluxBins,$A21*2+1,CE$1)="","",INDEX(FluxBins,$A21*2+1,CE$1)&amp;" ("&amp;INDEX(FluxBins,$A21*2+2,CE$1)&amp;")")</f>
        <v>#N/A</v>
      </c>
      <c r="CF21" t="e" cm="1">
        <f t="array" aca="1" ref="CF21" ca="1">IF(INDEX(FluxBins,$A21*2+1,CF$1)="","",INDEX(FluxBins,$A21*2+1,CF$1)&amp;" ("&amp;INDEX(FluxBins,$A21*2+2,CF$1)&amp;")")</f>
        <v>#N/A</v>
      </c>
      <c r="CG21" t="e" cm="1">
        <f t="array" aca="1" ref="CG21" ca="1">IF(INDEX(FluxBins,$A21*2+1,CG$1)="","",INDEX(FluxBins,$A21*2+1,CG$1)&amp;" ("&amp;INDEX(FluxBins,$A21*2+2,CG$1)&amp;")")</f>
        <v>#N/A</v>
      </c>
      <c r="CH21" t="e" cm="1">
        <f t="array" aca="1" ref="CH21" ca="1">IF(INDEX(FluxBins,$A21*2+1,CH$1)="","",INDEX(FluxBins,$A21*2+1,CH$1)&amp;" ("&amp;INDEX(FluxBins,$A21*2+2,CH$1)&amp;")")</f>
        <v>#N/A</v>
      </c>
    </row>
    <row r="22" spans="1:86">
      <c r="A22" t="e">
        <f ca="1">VLOOKUP('Bulk Table'!$A24,NameIndexArray,2,FALSE)-2</f>
        <v>#N/A</v>
      </c>
      <c r="B22" t="e">
        <f>IF(I22,'Bulk Table'!$C24,MID('Bulk Table'!$B24,FIND("(",'Bulk Table'!$B24)+1,FIND(")",'Bulk Table'!$B24)-FIND("(",'Bulk Table'!$B24)-1))</f>
        <v>#VALUE!</v>
      </c>
      <c r="C22">
        <f>'Bulk Table'!$E24</f>
        <v>0</v>
      </c>
      <c r="D22">
        <f>'Bulk Table'!$F24</f>
        <v>25</v>
      </c>
      <c r="E22" t="e">
        <f t="shared" ca="1" si="8"/>
        <v>#N/A</v>
      </c>
      <c r="F22">
        <f t="shared" si="9"/>
        <v>25</v>
      </c>
      <c r="G22" t="b">
        <f t="shared" ca="1" si="10"/>
        <v>0</v>
      </c>
      <c r="H22" t="b">
        <f ca="1">IF(I22,FALSE,ISERROR(HLOOKUP('Bulk Table'!B24,$AF22:$CH22,1,FALSE)))</f>
        <v>1</v>
      </c>
      <c r="I22" t="b">
        <f>NOT('Bulk Table'!$C24=0)</f>
        <v>0</v>
      </c>
      <c r="J22" t="e">
        <f t="shared" ca="1" si="11"/>
        <v>#N/A</v>
      </c>
      <c r="K22" t="e">
        <f ca="1">X22*$C22^3+Y22*$C22^2+Z22*$C22+AA22+'Bulk Table'!$D24</f>
        <v>#N/A</v>
      </c>
      <c r="L22" t="e">
        <f t="shared" ca="1" si="12"/>
        <v>#N/A</v>
      </c>
      <c r="M22" t="e">
        <f t="shared" ca="1" si="13"/>
        <v>#N/A</v>
      </c>
      <c r="N22" t="e">
        <f t="shared" ca="1" si="14"/>
        <v>#N/A</v>
      </c>
      <c r="O22" t="e">
        <f t="shared" ca="1" si="15"/>
        <v>#N/A</v>
      </c>
      <c r="P22" t="e">
        <f t="shared" ca="1" si="16"/>
        <v>#N/A</v>
      </c>
      <c r="Q22" t="e">
        <f t="shared" ca="1" si="17"/>
        <v>#N/A</v>
      </c>
      <c r="R22" t="e" cm="1">
        <f t="array" aca="1" ref="R22" ca="1">INDEX(ModelsData,$A22*2+1,R$1)</f>
        <v>#N/A</v>
      </c>
      <c r="S22" t="e" cm="1">
        <f t="array" aca="1" ref="S22" ca="1">INDEX(ModelsData,$A22*2+1,S$1)</f>
        <v>#N/A</v>
      </c>
      <c r="T22" t="e" cm="1">
        <f t="array" aca="1" ref="T22" ca="1">INDEX(ModelsData,$A22*2+1,T$1)</f>
        <v>#N/A</v>
      </c>
      <c r="U22" t="e" cm="1">
        <f t="array" aca="1" ref="U22" ca="1">INDEX(ModelsData,$A22*2+1,U$1)</f>
        <v>#N/A</v>
      </c>
      <c r="V22" t="e" cm="1">
        <f t="array" aca="1" ref="V22" ca="1">INDEX(ModelsData,$A22*2+1,V$1)</f>
        <v>#N/A</v>
      </c>
      <c r="W22" t="e" cm="1">
        <f t="array" aca="1" ref="W22" ca="1">INDEX(ModelsData,$A22*2+1,W$1)</f>
        <v>#N/A</v>
      </c>
      <c r="X22" t="e" cm="1">
        <f t="array" aca="1" ref="X22" ca="1">INDEX(ModelsData,$A22*2+1,X$1)</f>
        <v>#N/A</v>
      </c>
      <c r="Y22" t="e" cm="1">
        <f t="array" aca="1" ref="Y22" ca="1">INDEX(ModelsData,$A22*2+1,Y$1)</f>
        <v>#N/A</v>
      </c>
      <c r="Z22" t="e" cm="1">
        <f t="array" aca="1" ref="Z22" ca="1">INDEX(ModelsData,$A22*2+1,Z$1)</f>
        <v>#N/A</v>
      </c>
      <c r="AA22" t="e" cm="1">
        <f t="array" aca="1" ref="AA22" ca="1">INDEX(ModelsData,$A22*2+1,AA$1)</f>
        <v>#N/A</v>
      </c>
      <c r="AB22" t="e" cm="1">
        <f t="array" aca="1" ref="AB22" ca="1">INDEX(ModelsData,$A22*2+1,AB$1)</f>
        <v>#N/A</v>
      </c>
      <c r="AC22" t="e" cm="1">
        <f t="array" aca="1" ref="AC22" ca="1">INDEX(ModelsData,$A22*2+1,AC$1)</f>
        <v>#N/A</v>
      </c>
      <c r="AD22" t="e" cm="1">
        <f t="array" aca="1" ref="AD22" ca="1">INDEX(ModelsData,$A22*2+1,AD$1)</f>
        <v>#N/A</v>
      </c>
      <c r="AE22" t="e" cm="1">
        <f t="array" aca="1" ref="AE22" ca="1">INDEX(ModelsData,$A22*2+1,AE$1)</f>
        <v>#N/A</v>
      </c>
      <c r="AF22" t="e" cm="1">
        <f t="array" aca="1" ref="AF22" ca="1">IF(INDEX(FluxBins,$A22*2+1,AF$1)="","",INDEX(FluxBins,$A22*2+1,AF$1)&amp;" ("&amp;INDEX(FluxBins,$A22*2+2,AF$1)&amp;")")</f>
        <v>#N/A</v>
      </c>
      <c r="AG22" t="e" cm="1">
        <f t="array" aca="1" ref="AG22" ca="1">IF(INDEX(FluxBins,$A22*2+1,AG$1)="","",INDEX(FluxBins,$A22*2+1,AG$1)&amp;" ("&amp;INDEX(FluxBins,$A22*2+2,AG$1)&amp;")")</f>
        <v>#N/A</v>
      </c>
      <c r="AH22" t="e" cm="1">
        <f t="array" aca="1" ref="AH22" ca="1">IF(INDEX(FluxBins,$A22*2+1,AH$1)="","",INDEX(FluxBins,$A22*2+1,AH$1)&amp;" ("&amp;INDEX(FluxBins,$A22*2+2,AH$1)&amp;")")</f>
        <v>#N/A</v>
      </c>
      <c r="AI22" t="e" cm="1">
        <f t="array" aca="1" ref="AI22" ca="1">IF(INDEX(FluxBins,$A22*2+1,AI$1)="","",INDEX(FluxBins,$A22*2+1,AI$1)&amp;" ("&amp;INDEX(FluxBins,$A22*2+2,AI$1)&amp;")")</f>
        <v>#N/A</v>
      </c>
      <c r="AJ22" t="e" cm="1">
        <f t="array" aca="1" ref="AJ22" ca="1">IF(INDEX(FluxBins,$A22*2+1,AJ$1)="","",INDEX(FluxBins,$A22*2+1,AJ$1)&amp;" ("&amp;INDEX(FluxBins,$A22*2+2,AJ$1)&amp;")")</f>
        <v>#N/A</v>
      </c>
      <c r="AK22" t="e" cm="1">
        <f t="array" aca="1" ref="AK22" ca="1">IF(INDEX(FluxBins,$A22*2+1,AK$1)="","",INDEX(FluxBins,$A22*2+1,AK$1)&amp;" ("&amp;INDEX(FluxBins,$A22*2+2,AK$1)&amp;")")</f>
        <v>#N/A</v>
      </c>
      <c r="AL22" t="e" cm="1">
        <f t="array" aca="1" ref="AL22" ca="1">IF(INDEX(FluxBins,$A22*2+1,AL$1)="","",INDEX(FluxBins,$A22*2+1,AL$1)&amp;" ("&amp;INDEX(FluxBins,$A22*2+2,AL$1)&amp;")")</f>
        <v>#N/A</v>
      </c>
      <c r="AM22" t="e" cm="1">
        <f t="array" aca="1" ref="AM22" ca="1">IF(INDEX(FluxBins,$A22*2+1,AM$1)="","",INDEX(FluxBins,$A22*2+1,AM$1)&amp;" ("&amp;INDEX(FluxBins,$A22*2+2,AM$1)&amp;")")</f>
        <v>#N/A</v>
      </c>
      <c r="AN22" t="e" cm="1">
        <f t="array" aca="1" ref="AN22" ca="1">IF(INDEX(FluxBins,$A22*2+1,AN$1)="","",INDEX(FluxBins,$A22*2+1,AN$1)&amp;" ("&amp;INDEX(FluxBins,$A22*2+2,AN$1)&amp;")")</f>
        <v>#N/A</v>
      </c>
      <c r="AO22" t="e" cm="1">
        <f t="array" aca="1" ref="AO22" ca="1">IF(INDEX(FluxBins,$A22*2+1,AO$1)="","",INDEX(FluxBins,$A22*2+1,AO$1)&amp;" ("&amp;INDEX(FluxBins,$A22*2+2,AO$1)&amp;")")</f>
        <v>#N/A</v>
      </c>
      <c r="AP22" t="e" cm="1">
        <f t="array" aca="1" ref="AP22" ca="1">IF(INDEX(FluxBins,$A22*2+1,AP$1)="","",INDEX(FluxBins,$A22*2+1,AP$1)&amp;" ("&amp;INDEX(FluxBins,$A22*2+2,AP$1)&amp;")")</f>
        <v>#N/A</v>
      </c>
      <c r="AQ22" t="e" cm="1">
        <f t="array" aca="1" ref="AQ22" ca="1">IF(INDEX(FluxBins,$A22*2+1,AQ$1)="","",INDEX(FluxBins,$A22*2+1,AQ$1)&amp;" ("&amp;INDEX(FluxBins,$A22*2+2,AQ$1)&amp;")")</f>
        <v>#N/A</v>
      </c>
      <c r="AR22" t="e" cm="1">
        <f t="array" aca="1" ref="AR22" ca="1">IF(INDEX(FluxBins,$A22*2+1,AR$1)="","",INDEX(FluxBins,$A22*2+1,AR$1)&amp;" ("&amp;INDEX(FluxBins,$A22*2+2,AR$1)&amp;")")</f>
        <v>#N/A</v>
      </c>
      <c r="AS22" t="e" cm="1">
        <f t="array" aca="1" ref="AS22" ca="1">IF(INDEX(FluxBins,$A22*2+1,AS$1)="","",INDEX(FluxBins,$A22*2+1,AS$1)&amp;" ("&amp;INDEX(FluxBins,$A22*2+2,AS$1)&amp;")")</f>
        <v>#N/A</v>
      </c>
      <c r="AT22" t="e" cm="1">
        <f t="array" aca="1" ref="AT22" ca="1">IF(INDEX(FluxBins,$A22*2+1,AT$1)="","",INDEX(FluxBins,$A22*2+1,AT$1)&amp;" ("&amp;INDEX(FluxBins,$A22*2+2,AT$1)&amp;")")</f>
        <v>#N/A</v>
      </c>
      <c r="AU22" t="e" cm="1">
        <f t="array" aca="1" ref="AU22" ca="1">IF(INDEX(FluxBins,$A22*2+1,AU$1)="","",INDEX(FluxBins,$A22*2+1,AU$1)&amp;" ("&amp;INDEX(FluxBins,$A22*2+2,AU$1)&amp;")")</f>
        <v>#N/A</v>
      </c>
      <c r="AV22" t="e" cm="1">
        <f t="array" aca="1" ref="AV22" ca="1">IF(INDEX(FluxBins,$A22*2+1,AV$1)="","",INDEX(FluxBins,$A22*2+1,AV$1)&amp;" ("&amp;INDEX(FluxBins,$A22*2+2,AV$1)&amp;")")</f>
        <v>#N/A</v>
      </c>
      <c r="AW22" t="e" cm="1">
        <f t="array" aca="1" ref="AW22" ca="1">IF(INDEX(FluxBins,$A22*2+1,AW$1)="","",INDEX(FluxBins,$A22*2+1,AW$1)&amp;" ("&amp;INDEX(FluxBins,$A22*2+2,AW$1)&amp;")")</f>
        <v>#N/A</v>
      </c>
      <c r="AX22" t="e" cm="1">
        <f t="array" aca="1" ref="AX22" ca="1">IF(INDEX(FluxBins,$A22*2+1,AX$1)="","",INDEX(FluxBins,$A22*2+1,AX$1)&amp;" ("&amp;INDEX(FluxBins,$A22*2+2,AX$1)&amp;")")</f>
        <v>#N/A</v>
      </c>
      <c r="AY22" t="e" cm="1">
        <f t="array" aca="1" ref="AY22" ca="1">IF(INDEX(FluxBins,$A22*2+1,AY$1)="","",INDEX(FluxBins,$A22*2+1,AY$1)&amp;" ("&amp;INDEX(FluxBins,$A22*2+2,AY$1)&amp;")")</f>
        <v>#N/A</v>
      </c>
      <c r="AZ22" t="e" cm="1">
        <f t="array" aca="1" ref="AZ22" ca="1">IF(INDEX(FluxBins,$A22*2+1,AZ$1)="","",INDEX(FluxBins,$A22*2+1,AZ$1)&amp;" ("&amp;INDEX(FluxBins,$A22*2+2,AZ$1)&amp;")")</f>
        <v>#N/A</v>
      </c>
      <c r="BA22" t="e" cm="1">
        <f t="array" aca="1" ref="BA22" ca="1">IF(INDEX(FluxBins,$A22*2+1,BA$1)="","",INDEX(FluxBins,$A22*2+1,BA$1)&amp;" ("&amp;INDEX(FluxBins,$A22*2+2,BA$1)&amp;")")</f>
        <v>#N/A</v>
      </c>
      <c r="BB22" t="e" cm="1">
        <f t="array" aca="1" ref="BB22" ca="1">IF(INDEX(FluxBins,$A22*2+1,BB$1)="","",INDEX(FluxBins,$A22*2+1,BB$1)&amp;" ("&amp;INDEX(FluxBins,$A22*2+2,BB$1)&amp;")")</f>
        <v>#N/A</v>
      </c>
      <c r="BC22" t="e" cm="1">
        <f t="array" aca="1" ref="BC22" ca="1">IF(INDEX(FluxBins,$A22*2+1,BC$1)="","",INDEX(FluxBins,$A22*2+1,BC$1)&amp;" ("&amp;INDEX(FluxBins,$A22*2+2,BC$1)&amp;")")</f>
        <v>#N/A</v>
      </c>
      <c r="BD22" t="e" cm="1">
        <f t="array" aca="1" ref="BD22" ca="1">IF(INDEX(FluxBins,$A22*2+1,BD$1)="","",INDEX(FluxBins,$A22*2+1,BD$1)&amp;" ("&amp;INDEX(FluxBins,$A22*2+2,BD$1)&amp;")")</f>
        <v>#N/A</v>
      </c>
      <c r="BE22" t="e" cm="1">
        <f t="array" aca="1" ref="BE22" ca="1">IF(INDEX(FluxBins,$A22*2+1,BE$1)="","",INDEX(FluxBins,$A22*2+1,BE$1)&amp;" ("&amp;INDEX(FluxBins,$A22*2+2,BE$1)&amp;")")</f>
        <v>#N/A</v>
      </c>
      <c r="BF22" t="e" cm="1">
        <f t="array" aca="1" ref="BF22" ca="1">IF(INDEX(FluxBins,$A22*2+1,BF$1)="","",INDEX(FluxBins,$A22*2+1,BF$1)&amp;" ("&amp;INDEX(FluxBins,$A22*2+2,BF$1)&amp;")")</f>
        <v>#N/A</v>
      </c>
      <c r="BG22" t="e" cm="1">
        <f t="array" aca="1" ref="BG22" ca="1">IF(INDEX(FluxBins,$A22*2+1,BG$1)="","",INDEX(FluxBins,$A22*2+1,BG$1)&amp;" ("&amp;INDEX(FluxBins,$A22*2+2,BG$1)&amp;")")</f>
        <v>#N/A</v>
      </c>
      <c r="BH22" t="e" cm="1">
        <f t="array" aca="1" ref="BH22" ca="1">IF(INDEX(FluxBins,$A22*2+1,BH$1)="","",INDEX(FluxBins,$A22*2+1,BH$1)&amp;" ("&amp;INDEX(FluxBins,$A22*2+2,BH$1)&amp;")")</f>
        <v>#N/A</v>
      </c>
      <c r="BI22" t="e" cm="1">
        <f t="array" aca="1" ref="BI22" ca="1">IF(INDEX(FluxBins,$A22*2+1,BI$1)="","",INDEX(FluxBins,$A22*2+1,BI$1)&amp;" ("&amp;INDEX(FluxBins,$A22*2+2,BI$1)&amp;")")</f>
        <v>#N/A</v>
      </c>
      <c r="BJ22" t="e" cm="1">
        <f t="array" aca="1" ref="BJ22" ca="1">IF(INDEX(FluxBins,$A22*2+1,BJ$1)="","",INDEX(FluxBins,$A22*2+1,BJ$1)&amp;" ("&amp;INDEX(FluxBins,$A22*2+2,BJ$1)&amp;")")</f>
        <v>#N/A</v>
      </c>
      <c r="BK22" t="e" cm="1">
        <f t="array" aca="1" ref="BK22" ca="1">IF(INDEX(FluxBins,$A22*2+1,BK$1)="","",INDEX(FluxBins,$A22*2+1,BK$1)&amp;" ("&amp;INDEX(FluxBins,$A22*2+2,BK$1)&amp;")")</f>
        <v>#N/A</v>
      </c>
      <c r="BL22" t="e" cm="1">
        <f t="array" aca="1" ref="BL22" ca="1">IF(INDEX(FluxBins,$A22*2+1,BL$1)="","",INDEX(FluxBins,$A22*2+1,BL$1)&amp;" ("&amp;INDEX(FluxBins,$A22*2+2,BL$1)&amp;")")</f>
        <v>#N/A</v>
      </c>
      <c r="BM22" t="e" cm="1">
        <f t="array" aca="1" ref="BM22" ca="1">IF(INDEX(FluxBins,$A22*2+1,BM$1)="","",INDEX(FluxBins,$A22*2+1,BM$1)&amp;" ("&amp;INDEX(FluxBins,$A22*2+2,BM$1)&amp;")")</f>
        <v>#N/A</v>
      </c>
      <c r="BN22" t="e" cm="1">
        <f t="array" aca="1" ref="BN22" ca="1">IF(INDEX(FluxBins,$A22*2+1,BN$1)="","",INDEX(FluxBins,$A22*2+1,BN$1)&amp;" ("&amp;INDEX(FluxBins,$A22*2+2,BN$1)&amp;")")</f>
        <v>#N/A</v>
      </c>
      <c r="BO22" t="e" cm="1">
        <f t="array" aca="1" ref="BO22" ca="1">IF(INDEX(FluxBins,$A22*2+1,BO$1)="","",INDEX(FluxBins,$A22*2+1,BO$1)&amp;" ("&amp;INDEX(FluxBins,$A22*2+2,BO$1)&amp;")")</f>
        <v>#N/A</v>
      </c>
      <c r="BP22" t="e" cm="1">
        <f t="array" aca="1" ref="BP22" ca="1">IF(INDEX(FluxBins,$A22*2+1,BP$1)="","",INDEX(FluxBins,$A22*2+1,BP$1)&amp;" ("&amp;INDEX(FluxBins,$A22*2+2,BP$1)&amp;")")</f>
        <v>#N/A</v>
      </c>
      <c r="BQ22" t="e" cm="1">
        <f t="array" aca="1" ref="BQ22" ca="1">IF(INDEX(FluxBins,$A22*2+1,BQ$1)="","",INDEX(FluxBins,$A22*2+1,BQ$1)&amp;" ("&amp;INDEX(FluxBins,$A22*2+2,BQ$1)&amp;")")</f>
        <v>#N/A</v>
      </c>
      <c r="BR22" t="e" cm="1">
        <f t="array" aca="1" ref="BR22" ca="1">IF(INDEX(FluxBins,$A22*2+1,BR$1)="","",INDEX(FluxBins,$A22*2+1,BR$1)&amp;" ("&amp;INDEX(FluxBins,$A22*2+2,BR$1)&amp;")")</f>
        <v>#N/A</v>
      </c>
      <c r="BS22" t="e" cm="1">
        <f t="array" aca="1" ref="BS22" ca="1">IF(INDEX(FluxBins,$A22*2+1,BS$1)="","",INDEX(FluxBins,$A22*2+1,BS$1)&amp;" ("&amp;INDEX(FluxBins,$A22*2+2,BS$1)&amp;")")</f>
        <v>#N/A</v>
      </c>
      <c r="BT22" t="e" cm="1">
        <f t="array" aca="1" ref="BT22" ca="1">IF(INDEX(FluxBins,$A22*2+1,BT$1)="","",INDEX(FluxBins,$A22*2+1,BT$1)&amp;" ("&amp;INDEX(FluxBins,$A22*2+2,BT$1)&amp;")")</f>
        <v>#N/A</v>
      </c>
      <c r="BU22" t="e" cm="1">
        <f t="array" aca="1" ref="BU22" ca="1">IF(INDEX(FluxBins,$A22*2+1,BU$1)="","",INDEX(FluxBins,$A22*2+1,BU$1)&amp;" ("&amp;INDEX(FluxBins,$A22*2+2,BU$1)&amp;")")</f>
        <v>#N/A</v>
      </c>
      <c r="BV22" t="e" cm="1">
        <f t="array" aca="1" ref="BV22" ca="1">IF(INDEX(FluxBins,$A22*2+1,BV$1)="","",INDEX(FluxBins,$A22*2+1,BV$1)&amp;" ("&amp;INDEX(FluxBins,$A22*2+2,BV$1)&amp;")")</f>
        <v>#N/A</v>
      </c>
      <c r="BW22" t="e" cm="1">
        <f t="array" aca="1" ref="BW22" ca="1">IF(INDEX(FluxBins,$A22*2+1,BW$1)="","",INDEX(FluxBins,$A22*2+1,BW$1)&amp;" ("&amp;INDEX(FluxBins,$A22*2+2,BW$1)&amp;")")</f>
        <v>#N/A</v>
      </c>
      <c r="BX22" t="e" cm="1">
        <f t="array" aca="1" ref="BX22" ca="1">IF(INDEX(FluxBins,$A22*2+1,BX$1)="","",INDEX(FluxBins,$A22*2+1,BX$1)&amp;" ("&amp;INDEX(FluxBins,$A22*2+2,BX$1)&amp;")")</f>
        <v>#N/A</v>
      </c>
      <c r="BY22" t="e" cm="1">
        <f t="array" aca="1" ref="BY22" ca="1">IF(INDEX(FluxBins,$A22*2+1,BY$1)="","",INDEX(FluxBins,$A22*2+1,BY$1)&amp;" ("&amp;INDEX(FluxBins,$A22*2+2,BY$1)&amp;")")</f>
        <v>#N/A</v>
      </c>
      <c r="BZ22" t="e" cm="1">
        <f t="array" aca="1" ref="BZ22" ca="1">IF(INDEX(FluxBins,$A22*2+1,BZ$1)="","",INDEX(FluxBins,$A22*2+1,BZ$1)&amp;" ("&amp;INDEX(FluxBins,$A22*2+2,BZ$1)&amp;")")</f>
        <v>#N/A</v>
      </c>
      <c r="CA22" t="e" cm="1">
        <f t="array" aca="1" ref="CA22" ca="1">IF(INDEX(FluxBins,$A22*2+1,CA$1)="","",INDEX(FluxBins,$A22*2+1,CA$1)&amp;" ("&amp;INDEX(FluxBins,$A22*2+2,CA$1)&amp;")")</f>
        <v>#N/A</v>
      </c>
      <c r="CB22" t="e" cm="1">
        <f t="array" aca="1" ref="CB22" ca="1">IF(INDEX(FluxBins,$A22*2+1,CB$1)="","",INDEX(FluxBins,$A22*2+1,CB$1)&amp;" ("&amp;INDEX(FluxBins,$A22*2+2,CB$1)&amp;")")</f>
        <v>#N/A</v>
      </c>
      <c r="CC22" t="e" cm="1">
        <f t="array" aca="1" ref="CC22" ca="1">IF(INDEX(FluxBins,$A22*2+1,CC$1)="","",INDEX(FluxBins,$A22*2+1,CC$1)&amp;" ("&amp;INDEX(FluxBins,$A22*2+2,CC$1)&amp;")")</f>
        <v>#N/A</v>
      </c>
      <c r="CD22" t="e" cm="1">
        <f t="array" aca="1" ref="CD22" ca="1">IF(INDEX(FluxBins,$A22*2+1,CD$1)="","",INDEX(FluxBins,$A22*2+1,CD$1)&amp;" ("&amp;INDEX(FluxBins,$A22*2+2,CD$1)&amp;")")</f>
        <v>#N/A</v>
      </c>
      <c r="CE22" t="e" cm="1">
        <f t="array" aca="1" ref="CE22" ca="1">IF(INDEX(FluxBins,$A22*2+1,CE$1)="","",INDEX(FluxBins,$A22*2+1,CE$1)&amp;" ("&amp;INDEX(FluxBins,$A22*2+2,CE$1)&amp;")")</f>
        <v>#N/A</v>
      </c>
      <c r="CF22" t="e" cm="1">
        <f t="array" aca="1" ref="CF22" ca="1">IF(INDEX(FluxBins,$A22*2+1,CF$1)="","",INDEX(FluxBins,$A22*2+1,CF$1)&amp;" ("&amp;INDEX(FluxBins,$A22*2+2,CF$1)&amp;")")</f>
        <v>#N/A</v>
      </c>
      <c r="CG22" t="e" cm="1">
        <f t="array" aca="1" ref="CG22" ca="1">IF(INDEX(FluxBins,$A22*2+1,CG$1)="","",INDEX(FluxBins,$A22*2+1,CG$1)&amp;" ("&amp;INDEX(FluxBins,$A22*2+2,CG$1)&amp;")")</f>
        <v>#N/A</v>
      </c>
      <c r="CH22" t="e" cm="1">
        <f t="array" aca="1" ref="CH22" ca="1">IF(INDEX(FluxBins,$A22*2+1,CH$1)="","",INDEX(FluxBins,$A22*2+1,CH$1)&amp;" ("&amp;INDEX(FluxBins,$A22*2+2,CH$1)&amp;")")</f>
        <v>#N/A</v>
      </c>
    </row>
    <row r="23" spans="1:86">
      <c r="A23" t="e">
        <f ca="1">VLOOKUP('Bulk Table'!$A25,NameIndexArray,2,FALSE)-2</f>
        <v>#N/A</v>
      </c>
      <c r="B23" t="e">
        <f>IF(I23,'Bulk Table'!$C25,MID('Bulk Table'!$B25,FIND("(",'Bulk Table'!$B25)+1,FIND(")",'Bulk Table'!$B25)-FIND("(",'Bulk Table'!$B25)-1))</f>
        <v>#VALUE!</v>
      </c>
      <c r="C23">
        <f>'Bulk Table'!$E25</f>
        <v>0</v>
      </c>
      <c r="D23">
        <f>'Bulk Table'!$F25</f>
        <v>25</v>
      </c>
      <c r="E23" t="e">
        <f t="shared" ca="1" si="8"/>
        <v>#N/A</v>
      </c>
      <c r="F23">
        <f t="shared" si="9"/>
        <v>25</v>
      </c>
      <c r="G23" t="b">
        <f t="shared" ca="1" si="10"/>
        <v>0</v>
      </c>
      <c r="H23" t="b">
        <f ca="1">IF(I23,FALSE,ISERROR(HLOOKUP('Bulk Table'!B25,$AF23:$CH23,1,FALSE)))</f>
        <v>1</v>
      </c>
      <c r="I23" t="b">
        <f>NOT('Bulk Table'!$C25=0)</f>
        <v>0</v>
      </c>
      <c r="J23" t="e">
        <f t="shared" ca="1" si="11"/>
        <v>#N/A</v>
      </c>
      <c r="K23" t="e">
        <f ca="1">X23*$C23^3+Y23*$C23^2+Z23*$C23+AA23+'Bulk Table'!$D25</f>
        <v>#N/A</v>
      </c>
      <c r="L23" t="e">
        <f t="shared" ca="1" si="12"/>
        <v>#N/A</v>
      </c>
      <c r="M23" t="e">
        <f t="shared" ca="1" si="13"/>
        <v>#N/A</v>
      </c>
      <c r="N23" t="e">
        <f t="shared" ca="1" si="14"/>
        <v>#N/A</v>
      </c>
      <c r="O23" t="e">
        <f t="shared" ca="1" si="15"/>
        <v>#N/A</v>
      </c>
      <c r="P23" t="e">
        <f t="shared" ca="1" si="16"/>
        <v>#N/A</v>
      </c>
      <c r="Q23" t="e">
        <f t="shared" ca="1" si="17"/>
        <v>#N/A</v>
      </c>
      <c r="R23" t="e" cm="1">
        <f t="array" aca="1" ref="R23" ca="1">INDEX(ModelsData,$A23*2+1,R$1)</f>
        <v>#N/A</v>
      </c>
      <c r="S23" t="e" cm="1">
        <f t="array" aca="1" ref="S23" ca="1">INDEX(ModelsData,$A23*2+1,S$1)</f>
        <v>#N/A</v>
      </c>
      <c r="T23" t="e" cm="1">
        <f t="array" aca="1" ref="T23" ca="1">INDEX(ModelsData,$A23*2+1,T$1)</f>
        <v>#N/A</v>
      </c>
      <c r="U23" t="e" cm="1">
        <f t="array" aca="1" ref="U23" ca="1">INDEX(ModelsData,$A23*2+1,U$1)</f>
        <v>#N/A</v>
      </c>
      <c r="V23" t="e" cm="1">
        <f t="array" aca="1" ref="V23" ca="1">INDEX(ModelsData,$A23*2+1,V$1)</f>
        <v>#N/A</v>
      </c>
      <c r="W23" t="e" cm="1">
        <f t="array" aca="1" ref="W23" ca="1">INDEX(ModelsData,$A23*2+1,W$1)</f>
        <v>#N/A</v>
      </c>
      <c r="X23" t="e" cm="1">
        <f t="array" aca="1" ref="X23" ca="1">INDEX(ModelsData,$A23*2+1,X$1)</f>
        <v>#N/A</v>
      </c>
      <c r="Y23" t="e" cm="1">
        <f t="array" aca="1" ref="Y23" ca="1">INDEX(ModelsData,$A23*2+1,Y$1)</f>
        <v>#N/A</v>
      </c>
      <c r="Z23" t="e" cm="1">
        <f t="array" aca="1" ref="Z23" ca="1">INDEX(ModelsData,$A23*2+1,Z$1)</f>
        <v>#N/A</v>
      </c>
      <c r="AA23" t="e" cm="1">
        <f t="array" aca="1" ref="AA23" ca="1">INDEX(ModelsData,$A23*2+1,AA$1)</f>
        <v>#N/A</v>
      </c>
      <c r="AB23" t="e" cm="1">
        <f t="array" aca="1" ref="AB23" ca="1">INDEX(ModelsData,$A23*2+1,AB$1)</f>
        <v>#N/A</v>
      </c>
      <c r="AC23" t="e" cm="1">
        <f t="array" aca="1" ref="AC23" ca="1">INDEX(ModelsData,$A23*2+1,AC$1)</f>
        <v>#N/A</v>
      </c>
      <c r="AD23" t="e" cm="1">
        <f t="array" aca="1" ref="AD23" ca="1">INDEX(ModelsData,$A23*2+1,AD$1)</f>
        <v>#N/A</v>
      </c>
      <c r="AE23" t="e" cm="1">
        <f t="array" aca="1" ref="AE23" ca="1">INDEX(ModelsData,$A23*2+1,AE$1)</f>
        <v>#N/A</v>
      </c>
      <c r="AF23" t="e" cm="1">
        <f t="array" aca="1" ref="AF23" ca="1">IF(INDEX(FluxBins,$A23*2+1,AF$1)="","",INDEX(FluxBins,$A23*2+1,AF$1)&amp;" ("&amp;INDEX(FluxBins,$A23*2+2,AF$1)&amp;")")</f>
        <v>#N/A</v>
      </c>
      <c r="AG23" t="e" cm="1">
        <f t="array" aca="1" ref="AG23" ca="1">IF(INDEX(FluxBins,$A23*2+1,AG$1)="","",INDEX(FluxBins,$A23*2+1,AG$1)&amp;" ("&amp;INDEX(FluxBins,$A23*2+2,AG$1)&amp;")")</f>
        <v>#N/A</v>
      </c>
      <c r="AH23" t="e" cm="1">
        <f t="array" aca="1" ref="AH23" ca="1">IF(INDEX(FluxBins,$A23*2+1,AH$1)="","",INDEX(FluxBins,$A23*2+1,AH$1)&amp;" ("&amp;INDEX(FluxBins,$A23*2+2,AH$1)&amp;")")</f>
        <v>#N/A</v>
      </c>
      <c r="AI23" t="e" cm="1">
        <f t="array" aca="1" ref="AI23" ca="1">IF(INDEX(FluxBins,$A23*2+1,AI$1)="","",INDEX(FluxBins,$A23*2+1,AI$1)&amp;" ("&amp;INDEX(FluxBins,$A23*2+2,AI$1)&amp;")")</f>
        <v>#N/A</v>
      </c>
      <c r="AJ23" t="e" cm="1">
        <f t="array" aca="1" ref="AJ23" ca="1">IF(INDEX(FluxBins,$A23*2+1,AJ$1)="","",INDEX(FluxBins,$A23*2+1,AJ$1)&amp;" ("&amp;INDEX(FluxBins,$A23*2+2,AJ$1)&amp;")")</f>
        <v>#N/A</v>
      </c>
      <c r="AK23" t="e" cm="1">
        <f t="array" aca="1" ref="AK23" ca="1">IF(INDEX(FluxBins,$A23*2+1,AK$1)="","",INDEX(FluxBins,$A23*2+1,AK$1)&amp;" ("&amp;INDEX(FluxBins,$A23*2+2,AK$1)&amp;")")</f>
        <v>#N/A</v>
      </c>
      <c r="AL23" t="e" cm="1">
        <f t="array" aca="1" ref="AL23" ca="1">IF(INDEX(FluxBins,$A23*2+1,AL$1)="","",INDEX(FluxBins,$A23*2+1,AL$1)&amp;" ("&amp;INDEX(FluxBins,$A23*2+2,AL$1)&amp;")")</f>
        <v>#N/A</v>
      </c>
      <c r="AM23" t="e" cm="1">
        <f t="array" aca="1" ref="AM23" ca="1">IF(INDEX(FluxBins,$A23*2+1,AM$1)="","",INDEX(FluxBins,$A23*2+1,AM$1)&amp;" ("&amp;INDEX(FluxBins,$A23*2+2,AM$1)&amp;")")</f>
        <v>#N/A</v>
      </c>
      <c r="AN23" t="e" cm="1">
        <f t="array" aca="1" ref="AN23" ca="1">IF(INDEX(FluxBins,$A23*2+1,AN$1)="","",INDEX(FluxBins,$A23*2+1,AN$1)&amp;" ("&amp;INDEX(FluxBins,$A23*2+2,AN$1)&amp;")")</f>
        <v>#N/A</v>
      </c>
      <c r="AO23" t="e" cm="1">
        <f t="array" aca="1" ref="AO23" ca="1">IF(INDEX(FluxBins,$A23*2+1,AO$1)="","",INDEX(FluxBins,$A23*2+1,AO$1)&amp;" ("&amp;INDEX(FluxBins,$A23*2+2,AO$1)&amp;")")</f>
        <v>#N/A</v>
      </c>
      <c r="AP23" t="e" cm="1">
        <f t="array" aca="1" ref="AP23" ca="1">IF(INDEX(FluxBins,$A23*2+1,AP$1)="","",INDEX(FluxBins,$A23*2+1,AP$1)&amp;" ("&amp;INDEX(FluxBins,$A23*2+2,AP$1)&amp;")")</f>
        <v>#N/A</v>
      </c>
      <c r="AQ23" t="e" cm="1">
        <f t="array" aca="1" ref="AQ23" ca="1">IF(INDEX(FluxBins,$A23*2+1,AQ$1)="","",INDEX(FluxBins,$A23*2+1,AQ$1)&amp;" ("&amp;INDEX(FluxBins,$A23*2+2,AQ$1)&amp;")")</f>
        <v>#N/A</v>
      </c>
      <c r="AR23" t="e" cm="1">
        <f t="array" aca="1" ref="AR23" ca="1">IF(INDEX(FluxBins,$A23*2+1,AR$1)="","",INDEX(FluxBins,$A23*2+1,AR$1)&amp;" ("&amp;INDEX(FluxBins,$A23*2+2,AR$1)&amp;")")</f>
        <v>#N/A</v>
      </c>
      <c r="AS23" t="e" cm="1">
        <f t="array" aca="1" ref="AS23" ca="1">IF(INDEX(FluxBins,$A23*2+1,AS$1)="","",INDEX(FluxBins,$A23*2+1,AS$1)&amp;" ("&amp;INDEX(FluxBins,$A23*2+2,AS$1)&amp;")")</f>
        <v>#N/A</v>
      </c>
      <c r="AT23" t="e" cm="1">
        <f t="array" aca="1" ref="AT23" ca="1">IF(INDEX(FluxBins,$A23*2+1,AT$1)="","",INDEX(FluxBins,$A23*2+1,AT$1)&amp;" ("&amp;INDEX(FluxBins,$A23*2+2,AT$1)&amp;")")</f>
        <v>#N/A</v>
      </c>
      <c r="AU23" t="e" cm="1">
        <f t="array" aca="1" ref="AU23" ca="1">IF(INDEX(FluxBins,$A23*2+1,AU$1)="","",INDEX(FluxBins,$A23*2+1,AU$1)&amp;" ("&amp;INDEX(FluxBins,$A23*2+2,AU$1)&amp;")")</f>
        <v>#N/A</v>
      </c>
      <c r="AV23" t="e" cm="1">
        <f t="array" aca="1" ref="AV23" ca="1">IF(INDEX(FluxBins,$A23*2+1,AV$1)="","",INDEX(FluxBins,$A23*2+1,AV$1)&amp;" ("&amp;INDEX(FluxBins,$A23*2+2,AV$1)&amp;")")</f>
        <v>#N/A</v>
      </c>
      <c r="AW23" t="e" cm="1">
        <f t="array" aca="1" ref="AW23" ca="1">IF(INDEX(FluxBins,$A23*2+1,AW$1)="","",INDEX(FluxBins,$A23*2+1,AW$1)&amp;" ("&amp;INDEX(FluxBins,$A23*2+2,AW$1)&amp;")")</f>
        <v>#N/A</v>
      </c>
      <c r="AX23" t="e" cm="1">
        <f t="array" aca="1" ref="AX23" ca="1">IF(INDEX(FluxBins,$A23*2+1,AX$1)="","",INDEX(FluxBins,$A23*2+1,AX$1)&amp;" ("&amp;INDEX(FluxBins,$A23*2+2,AX$1)&amp;")")</f>
        <v>#N/A</v>
      </c>
      <c r="AY23" t="e" cm="1">
        <f t="array" aca="1" ref="AY23" ca="1">IF(INDEX(FluxBins,$A23*2+1,AY$1)="","",INDEX(FluxBins,$A23*2+1,AY$1)&amp;" ("&amp;INDEX(FluxBins,$A23*2+2,AY$1)&amp;")")</f>
        <v>#N/A</v>
      </c>
      <c r="AZ23" t="e" cm="1">
        <f t="array" aca="1" ref="AZ23" ca="1">IF(INDEX(FluxBins,$A23*2+1,AZ$1)="","",INDEX(FluxBins,$A23*2+1,AZ$1)&amp;" ("&amp;INDEX(FluxBins,$A23*2+2,AZ$1)&amp;")")</f>
        <v>#N/A</v>
      </c>
      <c r="BA23" t="e" cm="1">
        <f t="array" aca="1" ref="BA23" ca="1">IF(INDEX(FluxBins,$A23*2+1,BA$1)="","",INDEX(FluxBins,$A23*2+1,BA$1)&amp;" ("&amp;INDEX(FluxBins,$A23*2+2,BA$1)&amp;")")</f>
        <v>#N/A</v>
      </c>
      <c r="BB23" t="e" cm="1">
        <f t="array" aca="1" ref="BB23" ca="1">IF(INDEX(FluxBins,$A23*2+1,BB$1)="","",INDEX(FluxBins,$A23*2+1,BB$1)&amp;" ("&amp;INDEX(FluxBins,$A23*2+2,BB$1)&amp;")")</f>
        <v>#N/A</v>
      </c>
      <c r="BC23" t="e" cm="1">
        <f t="array" aca="1" ref="BC23" ca="1">IF(INDEX(FluxBins,$A23*2+1,BC$1)="","",INDEX(FluxBins,$A23*2+1,BC$1)&amp;" ("&amp;INDEX(FluxBins,$A23*2+2,BC$1)&amp;")")</f>
        <v>#N/A</v>
      </c>
      <c r="BD23" t="e" cm="1">
        <f t="array" aca="1" ref="BD23" ca="1">IF(INDEX(FluxBins,$A23*2+1,BD$1)="","",INDEX(FluxBins,$A23*2+1,BD$1)&amp;" ("&amp;INDEX(FluxBins,$A23*2+2,BD$1)&amp;")")</f>
        <v>#N/A</v>
      </c>
      <c r="BE23" t="e" cm="1">
        <f t="array" aca="1" ref="BE23" ca="1">IF(INDEX(FluxBins,$A23*2+1,BE$1)="","",INDEX(FluxBins,$A23*2+1,BE$1)&amp;" ("&amp;INDEX(FluxBins,$A23*2+2,BE$1)&amp;")")</f>
        <v>#N/A</v>
      </c>
      <c r="BF23" t="e" cm="1">
        <f t="array" aca="1" ref="BF23" ca="1">IF(INDEX(FluxBins,$A23*2+1,BF$1)="","",INDEX(FluxBins,$A23*2+1,BF$1)&amp;" ("&amp;INDEX(FluxBins,$A23*2+2,BF$1)&amp;")")</f>
        <v>#N/A</v>
      </c>
      <c r="BG23" t="e" cm="1">
        <f t="array" aca="1" ref="BG23" ca="1">IF(INDEX(FluxBins,$A23*2+1,BG$1)="","",INDEX(FluxBins,$A23*2+1,BG$1)&amp;" ("&amp;INDEX(FluxBins,$A23*2+2,BG$1)&amp;")")</f>
        <v>#N/A</v>
      </c>
      <c r="BH23" t="e" cm="1">
        <f t="array" aca="1" ref="BH23" ca="1">IF(INDEX(FluxBins,$A23*2+1,BH$1)="","",INDEX(FluxBins,$A23*2+1,BH$1)&amp;" ("&amp;INDEX(FluxBins,$A23*2+2,BH$1)&amp;")")</f>
        <v>#N/A</v>
      </c>
      <c r="BI23" t="e" cm="1">
        <f t="array" aca="1" ref="BI23" ca="1">IF(INDEX(FluxBins,$A23*2+1,BI$1)="","",INDEX(FluxBins,$A23*2+1,BI$1)&amp;" ("&amp;INDEX(FluxBins,$A23*2+2,BI$1)&amp;")")</f>
        <v>#N/A</v>
      </c>
      <c r="BJ23" t="e" cm="1">
        <f t="array" aca="1" ref="BJ23" ca="1">IF(INDEX(FluxBins,$A23*2+1,BJ$1)="","",INDEX(FluxBins,$A23*2+1,BJ$1)&amp;" ("&amp;INDEX(FluxBins,$A23*2+2,BJ$1)&amp;")")</f>
        <v>#N/A</v>
      </c>
      <c r="BK23" t="e" cm="1">
        <f t="array" aca="1" ref="BK23" ca="1">IF(INDEX(FluxBins,$A23*2+1,BK$1)="","",INDEX(FluxBins,$A23*2+1,BK$1)&amp;" ("&amp;INDEX(FluxBins,$A23*2+2,BK$1)&amp;")")</f>
        <v>#N/A</v>
      </c>
      <c r="BL23" t="e" cm="1">
        <f t="array" aca="1" ref="BL23" ca="1">IF(INDEX(FluxBins,$A23*2+1,BL$1)="","",INDEX(FluxBins,$A23*2+1,BL$1)&amp;" ("&amp;INDEX(FluxBins,$A23*2+2,BL$1)&amp;")")</f>
        <v>#N/A</v>
      </c>
      <c r="BM23" t="e" cm="1">
        <f t="array" aca="1" ref="BM23" ca="1">IF(INDEX(FluxBins,$A23*2+1,BM$1)="","",INDEX(FluxBins,$A23*2+1,BM$1)&amp;" ("&amp;INDEX(FluxBins,$A23*2+2,BM$1)&amp;")")</f>
        <v>#N/A</v>
      </c>
      <c r="BN23" t="e" cm="1">
        <f t="array" aca="1" ref="BN23" ca="1">IF(INDEX(FluxBins,$A23*2+1,BN$1)="","",INDEX(FluxBins,$A23*2+1,BN$1)&amp;" ("&amp;INDEX(FluxBins,$A23*2+2,BN$1)&amp;")")</f>
        <v>#N/A</v>
      </c>
      <c r="BO23" t="e" cm="1">
        <f t="array" aca="1" ref="BO23" ca="1">IF(INDEX(FluxBins,$A23*2+1,BO$1)="","",INDEX(FluxBins,$A23*2+1,BO$1)&amp;" ("&amp;INDEX(FluxBins,$A23*2+2,BO$1)&amp;")")</f>
        <v>#N/A</v>
      </c>
      <c r="BP23" t="e" cm="1">
        <f t="array" aca="1" ref="BP23" ca="1">IF(INDEX(FluxBins,$A23*2+1,BP$1)="","",INDEX(FluxBins,$A23*2+1,BP$1)&amp;" ("&amp;INDEX(FluxBins,$A23*2+2,BP$1)&amp;")")</f>
        <v>#N/A</v>
      </c>
      <c r="BQ23" t="e" cm="1">
        <f t="array" aca="1" ref="BQ23" ca="1">IF(INDEX(FluxBins,$A23*2+1,BQ$1)="","",INDEX(FluxBins,$A23*2+1,BQ$1)&amp;" ("&amp;INDEX(FluxBins,$A23*2+2,BQ$1)&amp;")")</f>
        <v>#N/A</v>
      </c>
      <c r="BR23" t="e" cm="1">
        <f t="array" aca="1" ref="BR23" ca="1">IF(INDEX(FluxBins,$A23*2+1,BR$1)="","",INDEX(FluxBins,$A23*2+1,BR$1)&amp;" ("&amp;INDEX(FluxBins,$A23*2+2,BR$1)&amp;")")</f>
        <v>#N/A</v>
      </c>
      <c r="BS23" t="e" cm="1">
        <f t="array" aca="1" ref="BS23" ca="1">IF(INDEX(FluxBins,$A23*2+1,BS$1)="","",INDEX(FluxBins,$A23*2+1,BS$1)&amp;" ("&amp;INDEX(FluxBins,$A23*2+2,BS$1)&amp;")")</f>
        <v>#N/A</v>
      </c>
      <c r="BT23" t="e" cm="1">
        <f t="array" aca="1" ref="BT23" ca="1">IF(INDEX(FluxBins,$A23*2+1,BT$1)="","",INDEX(FluxBins,$A23*2+1,BT$1)&amp;" ("&amp;INDEX(FluxBins,$A23*2+2,BT$1)&amp;")")</f>
        <v>#N/A</v>
      </c>
      <c r="BU23" t="e" cm="1">
        <f t="array" aca="1" ref="BU23" ca="1">IF(INDEX(FluxBins,$A23*2+1,BU$1)="","",INDEX(FluxBins,$A23*2+1,BU$1)&amp;" ("&amp;INDEX(FluxBins,$A23*2+2,BU$1)&amp;")")</f>
        <v>#N/A</v>
      </c>
      <c r="BV23" t="e" cm="1">
        <f t="array" aca="1" ref="BV23" ca="1">IF(INDEX(FluxBins,$A23*2+1,BV$1)="","",INDEX(FluxBins,$A23*2+1,BV$1)&amp;" ("&amp;INDEX(FluxBins,$A23*2+2,BV$1)&amp;")")</f>
        <v>#N/A</v>
      </c>
      <c r="BW23" t="e" cm="1">
        <f t="array" aca="1" ref="BW23" ca="1">IF(INDEX(FluxBins,$A23*2+1,BW$1)="","",INDEX(FluxBins,$A23*2+1,BW$1)&amp;" ("&amp;INDEX(FluxBins,$A23*2+2,BW$1)&amp;")")</f>
        <v>#N/A</v>
      </c>
      <c r="BX23" t="e" cm="1">
        <f t="array" aca="1" ref="BX23" ca="1">IF(INDEX(FluxBins,$A23*2+1,BX$1)="","",INDEX(FluxBins,$A23*2+1,BX$1)&amp;" ("&amp;INDEX(FluxBins,$A23*2+2,BX$1)&amp;")")</f>
        <v>#N/A</v>
      </c>
      <c r="BY23" t="e" cm="1">
        <f t="array" aca="1" ref="BY23" ca="1">IF(INDEX(FluxBins,$A23*2+1,BY$1)="","",INDEX(FluxBins,$A23*2+1,BY$1)&amp;" ("&amp;INDEX(FluxBins,$A23*2+2,BY$1)&amp;")")</f>
        <v>#N/A</v>
      </c>
      <c r="BZ23" t="e" cm="1">
        <f t="array" aca="1" ref="BZ23" ca="1">IF(INDEX(FluxBins,$A23*2+1,BZ$1)="","",INDEX(FluxBins,$A23*2+1,BZ$1)&amp;" ("&amp;INDEX(FluxBins,$A23*2+2,BZ$1)&amp;")")</f>
        <v>#N/A</v>
      </c>
      <c r="CA23" t="e" cm="1">
        <f t="array" aca="1" ref="CA23" ca="1">IF(INDEX(FluxBins,$A23*2+1,CA$1)="","",INDEX(FluxBins,$A23*2+1,CA$1)&amp;" ("&amp;INDEX(FluxBins,$A23*2+2,CA$1)&amp;")")</f>
        <v>#N/A</v>
      </c>
      <c r="CB23" t="e" cm="1">
        <f t="array" aca="1" ref="CB23" ca="1">IF(INDEX(FluxBins,$A23*2+1,CB$1)="","",INDEX(FluxBins,$A23*2+1,CB$1)&amp;" ("&amp;INDEX(FluxBins,$A23*2+2,CB$1)&amp;")")</f>
        <v>#N/A</v>
      </c>
      <c r="CC23" t="e" cm="1">
        <f t="array" aca="1" ref="CC23" ca="1">IF(INDEX(FluxBins,$A23*2+1,CC$1)="","",INDEX(FluxBins,$A23*2+1,CC$1)&amp;" ("&amp;INDEX(FluxBins,$A23*2+2,CC$1)&amp;")")</f>
        <v>#N/A</v>
      </c>
      <c r="CD23" t="e" cm="1">
        <f t="array" aca="1" ref="CD23" ca="1">IF(INDEX(FluxBins,$A23*2+1,CD$1)="","",INDEX(FluxBins,$A23*2+1,CD$1)&amp;" ("&amp;INDEX(FluxBins,$A23*2+2,CD$1)&amp;")")</f>
        <v>#N/A</v>
      </c>
      <c r="CE23" t="e" cm="1">
        <f t="array" aca="1" ref="CE23" ca="1">IF(INDEX(FluxBins,$A23*2+1,CE$1)="","",INDEX(FluxBins,$A23*2+1,CE$1)&amp;" ("&amp;INDEX(FluxBins,$A23*2+2,CE$1)&amp;")")</f>
        <v>#N/A</v>
      </c>
      <c r="CF23" t="e" cm="1">
        <f t="array" aca="1" ref="CF23" ca="1">IF(INDEX(FluxBins,$A23*2+1,CF$1)="","",INDEX(FluxBins,$A23*2+1,CF$1)&amp;" ("&amp;INDEX(FluxBins,$A23*2+2,CF$1)&amp;")")</f>
        <v>#N/A</v>
      </c>
      <c r="CG23" t="e" cm="1">
        <f t="array" aca="1" ref="CG23" ca="1">IF(INDEX(FluxBins,$A23*2+1,CG$1)="","",INDEX(FluxBins,$A23*2+1,CG$1)&amp;" ("&amp;INDEX(FluxBins,$A23*2+2,CG$1)&amp;")")</f>
        <v>#N/A</v>
      </c>
      <c r="CH23" t="e" cm="1">
        <f t="array" aca="1" ref="CH23" ca="1">IF(INDEX(FluxBins,$A23*2+1,CH$1)="","",INDEX(FluxBins,$A23*2+1,CH$1)&amp;" ("&amp;INDEX(FluxBins,$A23*2+2,CH$1)&amp;")")</f>
        <v>#N/A</v>
      </c>
    </row>
    <row r="24" spans="1:86">
      <c r="A24" t="e">
        <f ca="1">VLOOKUP('Bulk Table'!$A26,NameIndexArray,2,FALSE)-2</f>
        <v>#N/A</v>
      </c>
      <c r="B24" t="e">
        <f>IF(I24,'Bulk Table'!$C26,MID('Bulk Table'!$B26,FIND("(",'Bulk Table'!$B26)+1,FIND(")",'Bulk Table'!$B26)-FIND("(",'Bulk Table'!$B26)-1))</f>
        <v>#VALUE!</v>
      </c>
      <c r="C24">
        <f>'Bulk Table'!$E26</f>
        <v>0</v>
      </c>
      <c r="D24">
        <f>'Bulk Table'!$F26</f>
        <v>25</v>
      </c>
      <c r="E24" t="e">
        <f t="shared" ca="1" si="8"/>
        <v>#N/A</v>
      </c>
      <c r="F24">
        <f t="shared" si="9"/>
        <v>25</v>
      </c>
      <c r="G24" t="b">
        <f t="shared" ca="1" si="10"/>
        <v>0</v>
      </c>
      <c r="H24" t="b">
        <f ca="1">IF(I24,FALSE,ISERROR(HLOOKUP('Bulk Table'!B26,$AF24:$CH24,1,FALSE)))</f>
        <v>1</v>
      </c>
      <c r="I24" t="b">
        <f>NOT('Bulk Table'!$C26=0)</f>
        <v>0</v>
      </c>
      <c r="J24" t="e">
        <f t="shared" ca="1" si="11"/>
        <v>#N/A</v>
      </c>
      <c r="K24" t="e">
        <f ca="1">X24*$C24^3+Y24*$C24^2+Z24*$C24+AA24+'Bulk Table'!$D26</f>
        <v>#N/A</v>
      </c>
      <c r="L24" t="e">
        <f t="shared" ca="1" si="12"/>
        <v>#N/A</v>
      </c>
      <c r="M24" t="e">
        <f t="shared" ca="1" si="13"/>
        <v>#N/A</v>
      </c>
      <c r="N24" t="e">
        <f t="shared" ca="1" si="14"/>
        <v>#N/A</v>
      </c>
      <c r="O24" t="e">
        <f t="shared" ca="1" si="15"/>
        <v>#N/A</v>
      </c>
      <c r="P24" t="e">
        <f t="shared" ca="1" si="16"/>
        <v>#N/A</v>
      </c>
      <c r="Q24" t="e">
        <f t="shared" ca="1" si="17"/>
        <v>#N/A</v>
      </c>
      <c r="R24" t="e" cm="1">
        <f t="array" aca="1" ref="R24" ca="1">INDEX(ModelsData,$A24*2+1,R$1)</f>
        <v>#N/A</v>
      </c>
      <c r="S24" t="e" cm="1">
        <f t="array" aca="1" ref="S24" ca="1">INDEX(ModelsData,$A24*2+1,S$1)</f>
        <v>#N/A</v>
      </c>
      <c r="T24" t="e" cm="1">
        <f t="array" aca="1" ref="T24" ca="1">INDEX(ModelsData,$A24*2+1,T$1)</f>
        <v>#N/A</v>
      </c>
      <c r="U24" t="e" cm="1">
        <f t="array" aca="1" ref="U24" ca="1">INDEX(ModelsData,$A24*2+1,U$1)</f>
        <v>#N/A</v>
      </c>
      <c r="V24" t="e" cm="1">
        <f t="array" aca="1" ref="V24" ca="1">INDEX(ModelsData,$A24*2+1,V$1)</f>
        <v>#N/A</v>
      </c>
      <c r="W24" t="e" cm="1">
        <f t="array" aca="1" ref="W24" ca="1">INDEX(ModelsData,$A24*2+1,W$1)</f>
        <v>#N/A</v>
      </c>
      <c r="X24" t="e" cm="1">
        <f t="array" aca="1" ref="X24" ca="1">INDEX(ModelsData,$A24*2+1,X$1)</f>
        <v>#N/A</v>
      </c>
      <c r="Y24" t="e" cm="1">
        <f t="array" aca="1" ref="Y24" ca="1">INDEX(ModelsData,$A24*2+1,Y$1)</f>
        <v>#N/A</v>
      </c>
      <c r="Z24" t="e" cm="1">
        <f t="array" aca="1" ref="Z24" ca="1">INDEX(ModelsData,$A24*2+1,Z$1)</f>
        <v>#N/A</v>
      </c>
      <c r="AA24" t="e" cm="1">
        <f t="array" aca="1" ref="AA24" ca="1">INDEX(ModelsData,$A24*2+1,AA$1)</f>
        <v>#N/A</v>
      </c>
      <c r="AB24" t="e" cm="1">
        <f t="array" aca="1" ref="AB24" ca="1">INDEX(ModelsData,$A24*2+1,AB$1)</f>
        <v>#N/A</v>
      </c>
      <c r="AC24" t="e" cm="1">
        <f t="array" aca="1" ref="AC24" ca="1">INDEX(ModelsData,$A24*2+1,AC$1)</f>
        <v>#N/A</v>
      </c>
      <c r="AD24" t="e" cm="1">
        <f t="array" aca="1" ref="AD24" ca="1">INDEX(ModelsData,$A24*2+1,AD$1)</f>
        <v>#N/A</v>
      </c>
      <c r="AE24" t="e" cm="1">
        <f t="array" aca="1" ref="AE24" ca="1">INDEX(ModelsData,$A24*2+1,AE$1)</f>
        <v>#N/A</v>
      </c>
      <c r="AF24" t="e" cm="1">
        <f t="array" aca="1" ref="AF24" ca="1">IF(INDEX(FluxBins,$A24*2+1,AF$1)="","",INDEX(FluxBins,$A24*2+1,AF$1)&amp;" ("&amp;INDEX(FluxBins,$A24*2+2,AF$1)&amp;")")</f>
        <v>#N/A</v>
      </c>
      <c r="AG24" t="e" cm="1">
        <f t="array" aca="1" ref="AG24" ca="1">IF(INDEX(FluxBins,$A24*2+1,AG$1)="","",INDEX(FluxBins,$A24*2+1,AG$1)&amp;" ("&amp;INDEX(FluxBins,$A24*2+2,AG$1)&amp;")")</f>
        <v>#N/A</v>
      </c>
      <c r="AH24" t="e" cm="1">
        <f t="array" aca="1" ref="AH24" ca="1">IF(INDEX(FluxBins,$A24*2+1,AH$1)="","",INDEX(FluxBins,$A24*2+1,AH$1)&amp;" ("&amp;INDEX(FluxBins,$A24*2+2,AH$1)&amp;")")</f>
        <v>#N/A</v>
      </c>
      <c r="AI24" t="e" cm="1">
        <f t="array" aca="1" ref="AI24" ca="1">IF(INDEX(FluxBins,$A24*2+1,AI$1)="","",INDEX(FluxBins,$A24*2+1,AI$1)&amp;" ("&amp;INDEX(FluxBins,$A24*2+2,AI$1)&amp;")")</f>
        <v>#N/A</v>
      </c>
      <c r="AJ24" t="e" cm="1">
        <f t="array" aca="1" ref="AJ24" ca="1">IF(INDEX(FluxBins,$A24*2+1,AJ$1)="","",INDEX(FluxBins,$A24*2+1,AJ$1)&amp;" ("&amp;INDEX(FluxBins,$A24*2+2,AJ$1)&amp;")")</f>
        <v>#N/A</v>
      </c>
      <c r="AK24" t="e" cm="1">
        <f t="array" aca="1" ref="AK24" ca="1">IF(INDEX(FluxBins,$A24*2+1,AK$1)="","",INDEX(FluxBins,$A24*2+1,AK$1)&amp;" ("&amp;INDEX(FluxBins,$A24*2+2,AK$1)&amp;")")</f>
        <v>#N/A</v>
      </c>
      <c r="AL24" t="e" cm="1">
        <f t="array" aca="1" ref="AL24" ca="1">IF(INDEX(FluxBins,$A24*2+1,AL$1)="","",INDEX(FluxBins,$A24*2+1,AL$1)&amp;" ("&amp;INDEX(FluxBins,$A24*2+2,AL$1)&amp;")")</f>
        <v>#N/A</v>
      </c>
      <c r="AM24" t="e" cm="1">
        <f t="array" aca="1" ref="AM24" ca="1">IF(INDEX(FluxBins,$A24*2+1,AM$1)="","",INDEX(FluxBins,$A24*2+1,AM$1)&amp;" ("&amp;INDEX(FluxBins,$A24*2+2,AM$1)&amp;")")</f>
        <v>#N/A</v>
      </c>
      <c r="AN24" t="e" cm="1">
        <f t="array" aca="1" ref="AN24" ca="1">IF(INDEX(FluxBins,$A24*2+1,AN$1)="","",INDEX(FluxBins,$A24*2+1,AN$1)&amp;" ("&amp;INDEX(FluxBins,$A24*2+2,AN$1)&amp;")")</f>
        <v>#N/A</v>
      </c>
      <c r="AO24" t="e" cm="1">
        <f t="array" aca="1" ref="AO24" ca="1">IF(INDEX(FluxBins,$A24*2+1,AO$1)="","",INDEX(FluxBins,$A24*2+1,AO$1)&amp;" ("&amp;INDEX(FluxBins,$A24*2+2,AO$1)&amp;")")</f>
        <v>#N/A</v>
      </c>
      <c r="AP24" t="e" cm="1">
        <f t="array" aca="1" ref="AP24" ca="1">IF(INDEX(FluxBins,$A24*2+1,AP$1)="","",INDEX(FluxBins,$A24*2+1,AP$1)&amp;" ("&amp;INDEX(FluxBins,$A24*2+2,AP$1)&amp;")")</f>
        <v>#N/A</v>
      </c>
      <c r="AQ24" t="e" cm="1">
        <f t="array" aca="1" ref="AQ24" ca="1">IF(INDEX(FluxBins,$A24*2+1,AQ$1)="","",INDEX(FluxBins,$A24*2+1,AQ$1)&amp;" ("&amp;INDEX(FluxBins,$A24*2+2,AQ$1)&amp;")")</f>
        <v>#N/A</v>
      </c>
      <c r="AR24" t="e" cm="1">
        <f t="array" aca="1" ref="AR24" ca="1">IF(INDEX(FluxBins,$A24*2+1,AR$1)="","",INDEX(FluxBins,$A24*2+1,AR$1)&amp;" ("&amp;INDEX(FluxBins,$A24*2+2,AR$1)&amp;")")</f>
        <v>#N/A</v>
      </c>
      <c r="AS24" t="e" cm="1">
        <f t="array" aca="1" ref="AS24" ca="1">IF(INDEX(FluxBins,$A24*2+1,AS$1)="","",INDEX(FluxBins,$A24*2+1,AS$1)&amp;" ("&amp;INDEX(FluxBins,$A24*2+2,AS$1)&amp;")")</f>
        <v>#N/A</v>
      </c>
      <c r="AT24" t="e" cm="1">
        <f t="array" aca="1" ref="AT24" ca="1">IF(INDEX(FluxBins,$A24*2+1,AT$1)="","",INDEX(FluxBins,$A24*2+1,AT$1)&amp;" ("&amp;INDEX(FluxBins,$A24*2+2,AT$1)&amp;")")</f>
        <v>#N/A</v>
      </c>
      <c r="AU24" t="e" cm="1">
        <f t="array" aca="1" ref="AU24" ca="1">IF(INDEX(FluxBins,$A24*2+1,AU$1)="","",INDEX(FluxBins,$A24*2+1,AU$1)&amp;" ("&amp;INDEX(FluxBins,$A24*2+2,AU$1)&amp;")")</f>
        <v>#N/A</v>
      </c>
      <c r="AV24" t="e" cm="1">
        <f t="array" aca="1" ref="AV24" ca="1">IF(INDEX(FluxBins,$A24*2+1,AV$1)="","",INDEX(FluxBins,$A24*2+1,AV$1)&amp;" ("&amp;INDEX(FluxBins,$A24*2+2,AV$1)&amp;")")</f>
        <v>#N/A</v>
      </c>
      <c r="AW24" t="e" cm="1">
        <f t="array" aca="1" ref="AW24" ca="1">IF(INDEX(FluxBins,$A24*2+1,AW$1)="","",INDEX(FluxBins,$A24*2+1,AW$1)&amp;" ("&amp;INDEX(FluxBins,$A24*2+2,AW$1)&amp;")")</f>
        <v>#N/A</v>
      </c>
      <c r="AX24" t="e" cm="1">
        <f t="array" aca="1" ref="AX24" ca="1">IF(INDEX(FluxBins,$A24*2+1,AX$1)="","",INDEX(FluxBins,$A24*2+1,AX$1)&amp;" ("&amp;INDEX(FluxBins,$A24*2+2,AX$1)&amp;")")</f>
        <v>#N/A</v>
      </c>
      <c r="AY24" t="e" cm="1">
        <f t="array" aca="1" ref="AY24" ca="1">IF(INDEX(FluxBins,$A24*2+1,AY$1)="","",INDEX(FluxBins,$A24*2+1,AY$1)&amp;" ("&amp;INDEX(FluxBins,$A24*2+2,AY$1)&amp;")")</f>
        <v>#N/A</v>
      </c>
      <c r="AZ24" t="e" cm="1">
        <f t="array" aca="1" ref="AZ24" ca="1">IF(INDEX(FluxBins,$A24*2+1,AZ$1)="","",INDEX(FluxBins,$A24*2+1,AZ$1)&amp;" ("&amp;INDEX(FluxBins,$A24*2+2,AZ$1)&amp;")")</f>
        <v>#N/A</v>
      </c>
      <c r="BA24" t="e" cm="1">
        <f t="array" aca="1" ref="BA24" ca="1">IF(INDEX(FluxBins,$A24*2+1,BA$1)="","",INDEX(FluxBins,$A24*2+1,BA$1)&amp;" ("&amp;INDEX(FluxBins,$A24*2+2,BA$1)&amp;")")</f>
        <v>#N/A</v>
      </c>
      <c r="BB24" t="e" cm="1">
        <f t="array" aca="1" ref="BB24" ca="1">IF(INDEX(FluxBins,$A24*2+1,BB$1)="","",INDEX(FluxBins,$A24*2+1,BB$1)&amp;" ("&amp;INDEX(FluxBins,$A24*2+2,BB$1)&amp;")")</f>
        <v>#N/A</v>
      </c>
      <c r="BC24" t="e" cm="1">
        <f t="array" aca="1" ref="BC24" ca="1">IF(INDEX(FluxBins,$A24*2+1,BC$1)="","",INDEX(FluxBins,$A24*2+1,BC$1)&amp;" ("&amp;INDEX(FluxBins,$A24*2+2,BC$1)&amp;")")</f>
        <v>#N/A</v>
      </c>
      <c r="BD24" t="e" cm="1">
        <f t="array" aca="1" ref="BD24" ca="1">IF(INDEX(FluxBins,$A24*2+1,BD$1)="","",INDEX(FluxBins,$A24*2+1,BD$1)&amp;" ("&amp;INDEX(FluxBins,$A24*2+2,BD$1)&amp;")")</f>
        <v>#N/A</v>
      </c>
      <c r="BE24" t="e" cm="1">
        <f t="array" aca="1" ref="BE24" ca="1">IF(INDEX(FluxBins,$A24*2+1,BE$1)="","",INDEX(FluxBins,$A24*2+1,BE$1)&amp;" ("&amp;INDEX(FluxBins,$A24*2+2,BE$1)&amp;")")</f>
        <v>#N/A</v>
      </c>
      <c r="BF24" t="e" cm="1">
        <f t="array" aca="1" ref="BF24" ca="1">IF(INDEX(FluxBins,$A24*2+1,BF$1)="","",INDEX(FluxBins,$A24*2+1,BF$1)&amp;" ("&amp;INDEX(FluxBins,$A24*2+2,BF$1)&amp;")")</f>
        <v>#N/A</v>
      </c>
      <c r="BG24" t="e" cm="1">
        <f t="array" aca="1" ref="BG24" ca="1">IF(INDEX(FluxBins,$A24*2+1,BG$1)="","",INDEX(FluxBins,$A24*2+1,BG$1)&amp;" ("&amp;INDEX(FluxBins,$A24*2+2,BG$1)&amp;")")</f>
        <v>#N/A</v>
      </c>
      <c r="BH24" t="e" cm="1">
        <f t="array" aca="1" ref="BH24" ca="1">IF(INDEX(FluxBins,$A24*2+1,BH$1)="","",INDEX(FluxBins,$A24*2+1,BH$1)&amp;" ("&amp;INDEX(FluxBins,$A24*2+2,BH$1)&amp;")")</f>
        <v>#N/A</v>
      </c>
      <c r="BI24" t="e" cm="1">
        <f t="array" aca="1" ref="BI24" ca="1">IF(INDEX(FluxBins,$A24*2+1,BI$1)="","",INDEX(FluxBins,$A24*2+1,BI$1)&amp;" ("&amp;INDEX(FluxBins,$A24*2+2,BI$1)&amp;")")</f>
        <v>#N/A</v>
      </c>
      <c r="BJ24" t="e" cm="1">
        <f t="array" aca="1" ref="BJ24" ca="1">IF(INDEX(FluxBins,$A24*2+1,BJ$1)="","",INDEX(FluxBins,$A24*2+1,BJ$1)&amp;" ("&amp;INDEX(FluxBins,$A24*2+2,BJ$1)&amp;")")</f>
        <v>#N/A</v>
      </c>
      <c r="BK24" t="e" cm="1">
        <f t="array" aca="1" ref="BK24" ca="1">IF(INDEX(FluxBins,$A24*2+1,BK$1)="","",INDEX(FluxBins,$A24*2+1,BK$1)&amp;" ("&amp;INDEX(FluxBins,$A24*2+2,BK$1)&amp;")")</f>
        <v>#N/A</v>
      </c>
      <c r="BL24" t="e" cm="1">
        <f t="array" aca="1" ref="BL24" ca="1">IF(INDEX(FluxBins,$A24*2+1,BL$1)="","",INDEX(FluxBins,$A24*2+1,BL$1)&amp;" ("&amp;INDEX(FluxBins,$A24*2+2,BL$1)&amp;")")</f>
        <v>#N/A</v>
      </c>
      <c r="BM24" t="e" cm="1">
        <f t="array" aca="1" ref="BM24" ca="1">IF(INDEX(FluxBins,$A24*2+1,BM$1)="","",INDEX(FluxBins,$A24*2+1,BM$1)&amp;" ("&amp;INDEX(FluxBins,$A24*2+2,BM$1)&amp;")")</f>
        <v>#N/A</v>
      </c>
      <c r="BN24" t="e" cm="1">
        <f t="array" aca="1" ref="BN24" ca="1">IF(INDEX(FluxBins,$A24*2+1,BN$1)="","",INDEX(FluxBins,$A24*2+1,BN$1)&amp;" ("&amp;INDEX(FluxBins,$A24*2+2,BN$1)&amp;")")</f>
        <v>#N/A</v>
      </c>
      <c r="BO24" t="e" cm="1">
        <f t="array" aca="1" ref="BO24" ca="1">IF(INDEX(FluxBins,$A24*2+1,BO$1)="","",INDEX(FluxBins,$A24*2+1,BO$1)&amp;" ("&amp;INDEX(FluxBins,$A24*2+2,BO$1)&amp;")")</f>
        <v>#N/A</v>
      </c>
      <c r="BP24" t="e" cm="1">
        <f t="array" aca="1" ref="BP24" ca="1">IF(INDEX(FluxBins,$A24*2+1,BP$1)="","",INDEX(FluxBins,$A24*2+1,BP$1)&amp;" ("&amp;INDEX(FluxBins,$A24*2+2,BP$1)&amp;")")</f>
        <v>#N/A</v>
      </c>
      <c r="BQ24" t="e" cm="1">
        <f t="array" aca="1" ref="BQ24" ca="1">IF(INDEX(FluxBins,$A24*2+1,BQ$1)="","",INDEX(FluxBins,$A24*2+1,BQ$1)&amp;" ("&amp;INDEX(FluxBins,$A24*2+2,BQ$1)&amp;")")</f>
        <v>#N/A</v>
      </c>
      <c r="BR24" t="e" cm="1">
        <f t="array" aca="1" ref="BR24" ca="1">IF(INDEX(FluxBins,$A24*2+1,BR$1)="","",INDEX(FluxBins,$A24*2+1,BR$1)&amp;" ("&amp;INDEX(FluxBins,$A24*2+2,BR$1)&amp;")")</f>
        <v>#N/A</v>
      </c>
      <c r="BS24" t="e" cm="1">
        <f t="array" aca="1" ref="BS24" ca="1">IF(INDEX(FluxBins,$A24*2+1,BS$1)="","",INDEX(FluxBins,$A24*2+1,BS$1)&amp;" ("&amp;INDEX(FluxBins,$A24*2+2,BS$1)&amp;")")</f>
        <v>#N/A</v>
      </c>
      <c r="BT24" t="e" cm="1">
        <f t="array" aca="1" ref="BT24" ca="1">IF(INDEX(FluxBins,$A24*2+1,BT$1)="","",INDEX(FluxBins,$A24*2+1,BT$1)&amp;" ("&amp;INDEX(FluxBins,$A24*2+2,BT$1)&amp;")")</f>
        <v>#N/A</v>
      </c>
      <c r="BU24" t="e" cm="1">
        <f t="array" aca="1" ref="BU24" ca="1">IF(INDEX(FluxBins,$A24*2+1,BU$1)="","",INDEX(FluxBins,$A24*2+1,BU$1)&amp;" ("&amp;INDEX(FluxBins,$A24*2+2,BU$1)&amp;")")</f>
        <v>#N/A</v>
      </c>
      <c r="BV24" t="e" cm="1">
        <f t="array" aca="1" ref="BV24" ca="1">IF(INDEX(FluxBins,$A24*2+1,BV$1)="","",INDEX(FluxBins,$A24*2+1,BV$1)&amp;" ("&amp;INDEX(FluxBins,$A24*2+2,BV$1)&amp;")")</f>
        <v>#N/A</v>
      </c>
      <c r="BW24" t="e" cm="1">
        <f t="array" aca="1" ref="BW24" ca="1">IF(INDEX(FluxBins,$A24*2+1,BW$1)="","",INDEX(FluxBins,$A24*2+1,BW$1)&amp;" ("&amp;INDEX(FluxBins,$A24*2+2,BW$1)&amp;")")</f>
        <v>#N/A</v>
      </c>
      <c r="BX24" t="e" cm="1">
        <f t="array" aca="1" ref="BX24" ca="1">IF(INDEX(FluxBins,$A24*2+1,BX$1)="","",INDEX(FluxBins,$A24*2+1,BX$1)&amp;" ("&amp;INDEX(FluxBins,$A24*2+2,BX$1)&amp;")")</f>
        <v>#N/A</v>
      </c>
      <c r="BY24" t="e" cm="1">
        <f t="array" aca="1" ref="BY24" ca="1">IF(INDEX(FluxBins,$A24*2+1,BY$1)="","",INDEX(FluxBins,$A24*2+1,BY$1)&amp;" ("&amp;INDEX(FluxBins,$A24*2+2,BY$1)&amp;")")</f>
        <v>#N/A</v>
      </c>
      <c r="BZ24" t="e" cm="1">
        <f t="array" aca="1" ref="BZ24" ca="1">IF(INDEX(FluxBins,$A24*2+1,BZ$1)="","",INDEX(FluxBins,$A24*2+1,BZ$1)&amp;" ("&amp;INDEX(FluxBins,$A24*2+2,BZ$1)&amp;")")</f>
        <v>#N/A</v>
      </c>
      <c r="CA24" t="e" cm="1">
        <f t="array" aca="1" ref="CA24" ca="1">IF(INDEX(FluxBins,$A24*2+1,CA$1)="","",INDEX(FluxBins,$A24*2+1,CA$1)&amp;" ("&amp;INDEX(FluxBins,$A24*2+2,CA$1)&amp;")")</f>
        <v>#N/A</v>
      </c>
      <c r="CB24" t="e" cm="1">
        <f t="array" aca="1" ref="CB24" ca="1">IF(INDEX(FluxBins,$A24*2+1,CB$1)="","",INDEX(FluxBins,$A24*2+1,CB$1)&amp;" ("&amp;INDEX(FluxBins,$A24*2+2,CB$1)&amp;")")</f>
        <v>#N/A</v>
      </c>
      <c r="CC24" t="e" cm="1">
        <f t="array" aca="1" ref="CC24" ca="1">IF(INDEX(FluxBins,$A24*2+1,CC$1)="","",INDEX(FluxBins,$A24*2+1,CC$1)&amp;" ("&amp;INDEX(FluxBins,$A24*2+2,CC$1)&amp;")")</f>
        <v>#N/A</v>
      </c>
      <c r="CD24" t="e" cm="1">
        <f t="array" aca="1" ref="CD24" ca="1">IF(INDEX(FluxBins,$A24*2+1,CD$1)="","",INDEX(FluxBins,$A24*2+1,CD$1)&amp;" ("&amp;INDEX(FluxBins,$A24*2+2,CD$1)&amp;")")</f>
        <v>#N/A</v>
      </c>
      <c r="CE24" t="e" cm="1">
        <f t="array" aca="1" ref="CE24" ca="1">IF(INDEX(FluxBins,$A24*2+1,CE$1)="","",INDEX(FluxBins,$A24*2+1,CE$1)&amp;" ("&amp;INDEX(FluxBins,$A24*2+2,CE$1)&amp;")")</f>
        <v>#N/A</v>
      </c>
      <c r="CF24" t="e" cm="1">
        <f t="array" aca="1" ref="CF24" ca="1">IF(INDEX(FluxBins,$A24*2+1,CF$1)="","",INDEX(FluxBins,$A24*2+1,CF$1)&amp;" ("&amp;INDEX(FluxBins,$A24*2+2,CF$1)&amp;")")</f>
        <v>#N/A</v>
      </c>
      <c r="CG24" t="e" cm="1">
        <f t="array" aca="1" ref="CG24" ca="1">IF(INDEX(FluxBins,$A24*2+1,CG$1)="","",INDEX(FluxBins,$A24*2+1,CG$1)&amp;" ("&amp;INDEX(FluxBins,$A24*2+2,CG$1)&amp;")")</f>
        <v>#N/A</v>
      </c>
      <c r="CH24" t="e" cm="1">
        <f t="array" aca="1" ref="CH24" ca="1">IF(INDEX(FluxBins,$A24*2+1,CH$1)="","",INDEX(FluxBins,$A24*2+1,CH$1)&amp;" ("&amp;INDEX(FluxBins,$A24*2+2,CH$1)&amp;")")</f>
        <v>#N/A</v>
      </c>
    </row>
    <row r="25" spans="1:86">
      <c r="A25" t="e">
        <f ca="1">VLOOKUP('Bulk Table'!$A27,NameIndexArray,2,FALSE)-2</f>
        <v>#N/A</v>
      </c>
      <c r="B25" t="e">
        <f>IF(I25,'Bulk Table'!$C27,MID('Bulk Table'!$B27,FIND("(",'Bulk Table'!$B27)+1,FIND(")",'Bulk Table'!$B27)-FIND("(",'Bulk Table'!$B27)-1))</f>
        <v>#VALUE!</v>
      </c>
      <c r="C25">
        <f>'Bulk Table'!$E27</f>
        <v>0</v>
      </c>
      <c r="D25">
        <f>'Bulk Table'!$F27</f>
        <v>25</v>
      </c>
      <c r="E25" t="e">
        <f t="shared" ca="1" si="8"/>
        <v>#N/A</v>
      </c>
      <c r="F25">
        <f t="shared" si="9"/>
        <v>25</v>
      </c>
      <c r="G25" t="b">
        <f t="shared" ca="1" si="10"/>
        <v>0</v>
      </c>
      <c r="H25" t="b">
        <f ca="1">IF(I25,FALSE,ISERROR(HLOOKUP('Bulk Table'!B27,$AF25:$CH25,1,FALSE)))</f>
        <v>1</v>
      </c>
      <c r="I25" t="b">
        <f>NOT('Bulk Table'!$C27=0)</f>
        <v>0</v>
      </c>
      <c r="J25" t="e">
        <f t="shared" ca="1" si="11"/>
        <v>#N/A</v>
      </c>
      <c r="K25" t="e">
        <f ca="1">X25*$C25^3+Y25*$C25^2+Z25*$C25+AA25+'Bulk Table'!$D27</f>
        <v>#N/A</v>
      </c>
      <c r="L25" t="e">
        <f t="shared" ca="1" si="12"/>
        <v>#N/A</v>
      </c>
      <c r="M25" t="e">
        <f t="shared" ca="1" si="13"/>
        <v>#N/A</v>
      </c>
      <c r="N25" t="e">
        <f t="shared" ca="1" si="14"/>
        <v>#N/A</v>
      </c>
      <c r="O25" t="e">
        <f t="shared" ca="1" si="15"/>
        <v>#N/A</v>
      </c>
      <c r="P25" t="e">
        <f t="shared" ca="1" si="16"/>
        <v>#N/A</v>
      </c>
      <c r="Q25" t="e">
        <f t="shared" ca="1" si="17"/>
        <v>#N/A</v>
      </c>
      <c r="R25" t="e" cm="1">
        <f t="array" aca="1" ref="R25" ca="1">INDEX(ModelsData,$A25*2+1,R$1)</f>
        <v>#N/A</v>
      </c>
      <c r="S25" t="e" cm="1">
        <f t="array" aca="1" ref="S25" ca="1">INDEX(ModelsData,$A25*2+1,S$1)</f>
        <v>#N/A</v>
      </c>
      <c r="T25" t="e" cm="1">
        <f t="array" aca="1" ref="T25" ca="1">INDEX(ModelsData,$A25*2+1,T$1)</f>
        <v>#N/A</v>
      </c>
      <c r="U25" t="e" cm="1">
        <f t="array" aca="1" ref="U25" ca="1">INDEX(ModelsData,$A25*2+1,U$1)</f>
        <v>#N/A</v>
      </c>
      <c r="V25" t="e" cm="1">
        <f t="array" aca="1" ref="V25" ca="1">INDEX(ModelsData,$A25*2+1,V$1)</f>
        <v>#N/A</v>
      </c>
      <c r="W25" t="e" cm="1">
        <f t="array" aca="1" ref="W25" ca="1">INDEX(ModelsData,$A25*2+1,W$1)</f>
        <v>#N/A</v>
      </c>
      <c r="X25" t="e" cm="1">
        <f t="array" aca="1" ref="X25" ca="1">INDEX(ModelsData,$A25*2+1,X$1)</f>
        <v>#N/A</v>
      </c>
      <c r="Y25" t="e" cm="1">
        <f t="array" aca="1" ref="Y25" ca="1">INDEX(ModelsData,$A25*2+1,Y$1)</f>
        <v>#N/A</v>
      </c>
      <c r="Z25" t="e" cm="1">
        <f t="array" aca="1" ref="Z25" ca="1">INDEX(ModelsData,$A25*2+1,Z$1)</f>
        <v>#N/A</v>
      </c>
      <c r="AA25" t="e" cm="1">
        <f t="array" aca="1" ref="AA25" ca="1">INDEX(ModelsData,$A25*2+1,AA$1)</f>
        <v>#N/A</v>
      </c>
      <c r="AB25" t="e" cm="1">
        <f t="array" aca="1" ref="AB25" ca="1">INDEX(ModelsData,$A25*2+1,AB$1)</f>
        <v>#N/A</v>
      </c>
      <c r="AC25" t="e" cm="1">
        <f t="array" aca="1" ref="AC25" ca="1">INDEX(ModelsData,$A25*2+1,AC$1)</f>
        <v>#N/A</v>
      </c>
      <c r="AD25" t="e" cm="1">
        <f t="array" aca="1" ref="AD25" ca="1">INDEX(ModelsData,$A25*2+1,AD$1)</f>
        <v>#N/A</v>
      </c>
      <c r="AE25" t="e" cm="1">
        <f t="array" aca="1" ref="AE25" ca="1">INDEX(ModelsData,$A25*2+1,AE$1)</f>
        <v>#N/A</v>
      </c>
      <c r="AF25" t="e" cm="1">
        <f t="array" aca="1" ref="AF25" ca="1">IF(INDEX(FluxBins,$A25*2+1,AF$1)="","",INDEX(FluxBins,$A25*2+1,AF$1)&amp;" ("&amp;INDEX(FluxBins,$A25*2+2,AF$1)&amp;")")</f>
        <v>#N/A</v>
      </c>
      <c r="AG25" t="e" cm="1">
        <f t="array" aca="1" ref="AG25" ca="1">IF(INDEX(FluxBins,$A25*2+1,AG$1)="","",INDEX(FluxBins,$A25*2+1,AG$1)&amp;" ("&amp;INDEX(FluxBins,$A25*2+2,AG$1)&amp;")")</f>
        <v>#N/A</v>
      </c>
      <c r="AH25" t="e" cm="1">
        <f t="array" aca="1" ref="AH25" ca="1">IF(INDEX(FluxBins,$A25*2+1,AH$1)="","",INDEX(FluxBins,$A25*2+1,AH$1)&amp;" ("&amp;INDEX(FluxBins,$A25*2+2,AH$1)&amp;")")</f>
        <v>#N/A</v>
      </c>
      <c r="AI25" t="e" cm="1">
        <f t="array" aca="1" ref="AI25" ca="1">IF(INDEX(FluxBins,$A25*2+1,AI$1)="","",INDEX(FluxBins,$A25*2+1,AI$1)&amp;" ("&amp;INDEX(FluxBins,$A25*2+2,AI$1)&amp;")")</f>
        <v>#N/A</v>
      </c>
      <c r="AJ25" t="e" cm="1">
        <f t="array" aca="1" ref="AJ25" ca="1">IF(INDEX(FluxBins,$A25*2+1,AJ$1)="","",INDEX(FluxBins,$A25*2+1,AJ$1)&amp;" ("&amp;INDEX(FluxBins,$A25*2+2,AJ$1)&amp;")")</f>
        <v>#N/A</v>
      </c>
      <c r="AK25" t="e" cm="1">
        <f t="array" aca="1" ref="AK25" ca="1">IF(INDEX(FluxBins,$A25*2+1,AK$1)="","",INDEX(FluxBins,$A25*2+1,AK$1)&amp;" ("&amp;INDEX(FluxBins,$A25*2+2,AK$1)&amp;")")</f>
        <v>#N/A</v>
      </c>
      <c r="AL25" t="e" cm="1">
        <f t="array" aca="1" ref="AL25" ca="1">IF(INDEX(FluxBins,$A25*2+1,AL$1)="","",INDEX(FluxBins,$A25*2+1,AL$1)&amp;" ("&amp;INDEX(FluxBins,$A25*2+2,AL$1)&amp;")")</f>
        <v>#N/A</v>
      </c>
      <c r="AM25" t="e" cm="1">
        <f t="array" aca="1" ref="AM25" ca="1">IF(INDEX(FluxBins,$A25*2+1,AM$1)="","",INDEX(FluxBins,$A25*2+1,AM$1)&amp;" ("&amp;INDEX(FluxBins,$A25*2+2,AM$1)&amp;")")</f>
        <v>#N/A</v>
      </c>
      <c r="AN25" t="e" cm="1">
        <f t="array" aca="1" ref="AN25" ca="1">IF(INDEX(FluxBins,$A25*2+1,AN$1)="","",INDEX(FluxBins,$A25*2+1,AN$1)&amp;" ("&amp;INDEX(FluxBins,$A25*2+2,AN$1)&amp;")")</f>
        <v>#N/A</v>
      </c>
      <c r="AO25" t="e" cm="1">
        <f t="array" aca="1" ref="AO25" ca="1">IF(INDEX(FluxBins,$A25*2+1,AO$1)="","",INDEX(FluxBins,$A25*2+1,AO$1)&amp;" ("&amp;INDEX(FluxBins,$A25*2+2,AO$1)&amp;")")</f>
        <v>#N/A</v>
      </c>
      <c r="AP25" t="e" cm="1">
        <f t="array" aca="1" ref="AP25" ca="1">IF(INDEX(FluxBins,$A25*2+1,AP$1)="","",INDEX(FluxBins,$A25*2+1,AP$1)&amp;" ("&amp;INDEX(FluxBins,$A25*2+2,AP$1)&amp;")")</f>
        <v>#N/A</v>
      </c>
      <c r="AQ25" t="e" cm="1">
        <f t="array" aca="1" ref="AQ25" ca="1">IF(INDEX(FluxBins,$A25*2+1,AQ$1)="","",INDEX(FluxBins,$A25*2+1,AQ$1)&amp;" ("&amp;INDEX(FluxBins,$A25*2+2,AQ$1)&amp;")")</f>
        <v>#N/A</v>
      </c>
      <c r="AR25" t="e" cm="1">
        <f t="array" aca="1" ref="AR25" ca="1">IF(INDEX(FluxBins,$A25*2+1,AR$1)="","",INDEX(FluxBins,$A25*2+1,AR$1)&amp;" ("&amp;INDEX(FluxBins,$A25*2+2,AR$1)&amp;")")</f>
        <v>#N/A</v>
      </c>
      <c r="AS25" t="e" cm="1">
        <f t="array" aca="1" ref="AS25" ca="1">IF(INDEX(FluxBins,$A25*2+1,AS$1)="","",INDEX(FluxBins,$A25*2+1,AS$1)&amp;" ("&amp;INDEX(FluxBins,$A25*2+2,AS$1)&amp;")")</f>
        <v>#N/A</v>
      </c>
      <c r="AT25" t="e" cm="1">
        <f t="array" aca="1" ref="AT25" ca="1">IF(INDEX(FluxBins,$A25*2+1,AT$1)="","",INDEX(FluxBins,$A25*2+1,AT$1)&amp;" ("&amp;INDEX(FluxBins,$A25*2+2,AT$1)&amp;")")</f>
        <v>#N/A</v>
      </c>
      <c r="AU25" t="e" cm="1">
        <f t="array" aca="1" ref="AU25" ca="1">IF(INDEX(FluxBins,$A25*2+1,AU$1)="","",INDEX(FluxBins,$A25*2+1,AU$1)&amp;" ("&amp;INDEX(FluxBins,$A25*2+2,AU$1)&amp;")")</f>
        <v>#N/A</v>
      </c>
      <c r="AV25" t="e" cm="1">
        <f t="array" aca="1" ref="AV25" ca="1">IF(INDEX(FluxBins,$A25*2+1,AV$1)="","",INDEX(FluxBins,$A25*2+1,AV$1)&amp;" ("&amp;INDEX(FluxBins,$A25*2+2,AV$1)&amp;")")</f>
        <v>#N/A</v>
      </c>
      <c r="AW25" t="e" cm="1">
        <f t="array" aca="1" ref="AW25" ca="1">IF(INDEX(FluxBins,$A25*2+1,AW$1)="","",INDEX(FluxBins,$A25*2+1,AW$1)&amp;" ("&amp;INDEX(FluxBins,$A25*2+2,AW$1)&amp;")")</f>
        <v>#N/A</v>
      </c>
      <c r="AX25" t="e" cm="1">
        <f t="array" aca="1" ref="AX25" ca="1">IF(INDEX(FluxBins,$A25*2+1,AX$1)="","",INDEX(FluxBins,$A25*2+1,AX$1)&amp;" ("&amp;INDEX(FluxBins,$A25*2+2,AX$1)&amp;")")</f>
        <v>#N/A</v>
      </c>
      <c r="AY25" t="e" cm="1">
        <f t="array" aca="1" ref="AY25" ca="1">IF(INDEX(FluxBins,$A25*2+1,AY$1)="","",INDEX(FluxBins,$A25*2+1,AY$1)&amp;" ("&amp;INDEX(FluxBins,$A25*2+2,AY$1)&amp;")")</f>
        <v>#N/A</v>
      </c>
      <c r="AZ25" t="e" cm="1">
        <f t="array" aca="1" ref="AZ25" ca="1">IF(INDEX(FluxBins,$A25*2+1,AZ$1)="","",INDEX(FluxBins,$A25*2+1,AZ$1)&amp;" ("&amp;INDEX(FluxBins,$A25*2+2,AZ$1)&amp;")")</f>
        <v>#N/A</v>
      </c>
      <c r="BA25" t="e" cm="1">
        <f t="array" aca="1" ref="BA25" ca="1">IF(INDEX(FluxBins,$A25*2+1,BA$1)="","",INDEX(FluxBins,$A25*2+1,BA$1)&amp;" ("&amp;INDEX(FluxBins,$A25*2+2,BA$1)&amp;")")</f>
        <v>#N/A</v>
      </c>
      <c r="BB25" t="e" cm="1">
        <f t="array" aca="1" ref="BB25" ca="1">IF(INDEX(FluxBins,$A25*2+1,BB$1)="","",INDEX(FluxBins,$A25*2+1,BB$1)&amp;" ("&amp;INDEX(FluxBins,$A25*2+2,BB$1)&amp;")")</f>
        <v>#N/A</v>
      </c>
      <c r="BC25" t="e" cm="1">
        <f t="array" aca="1" ref="BC25" ca="1">IF(INDEX(FluxBins,$A25*2+1,BC$1)="","",INDEX(FluxBins,$A25*2+1,BC$1)&amp;" ("&amp;INDEX(FluxBins,$A25*2+2,BC$1)&amp;")")</f>
        <v>#N/A</v>
      </c>
      <c r="BD25" t="e" cm="1">
        <f t="array" aca="1" ref="BD25" ca="1">IF(INDEX(FluxBins,$A25*2+1,BD$1)="","",INDEX(FluxBins,$A25*2+1,BD$1)&amp;" ("&amp;INDEX(FluxBins,$A25*2+2,BD$1)&amp;")")</f>
        <v>#N/A</v>
      </c>
      <c r="BE25" t="e" cm="1">
        <f t="array" aca="1" ref="BE25" ca="1">IF(INDEX(FluxBins,$A25*2+1,BE$1)="","",INDEX(FluxBins,$A25*2+1,BE$1)&amp;" ("&amp;INDEX(FluxBins,$A25*2+2,BE$1)&amp;")")</f>
        <v>#N/A</v>
      </c>
      <c r="BF25" t="e" cm="1">
        <f t="array" aca="1" ref="BF25" ca="1">IF(INDEX(FluxBins,$A25*2+1,BF$1)="","",INDEX(FluxBins,$A25*2+1,BF$1)&amp;" ("&amp;INDEX(FluxBins,$A25*2+2,BF$1)&amp;")")</f>
        <v>#N/A</v>
      </c>
      <c r="BG25" t="e" cm="1">
        <f t="array" aca="1" ref="BG25" ca="1">IF(INDEX(FluxBins,$A25*2+1,BG$1)="","",INDEX(FluxBins,$A25*2+1,BG$1)&amp;" ("&amp;INDEX(FluxBins,$A25*2+2,BG$1)&amp;")")</f>
        <v>#N/A</v>
      </c>
      <c r="BH25" t="e" cm="1">
        <f t="array" aca="1" ref="BH25" ca="1">IF(INDEX(FluxBins,$A25*2+1,BH$1)="","",INDEX(FluxBins,$A25*2+1,BH$1)&amp;" ("&amp;INDEX(FluxBins,$A25*2+2,BH$1)&amp;")")</f>
        <v>#N/A</v>
      </c>
      <c r="BI25" t="e" cm="1">
        <f t="array" aca="1" ref="BI25" ca="1">IF(INDEX(FluxBins,$A25*2+1,BI$1)="","",INDEX(FluxBins,$A25*2+1,BI$1)&amp;" ("&amp;INDEX(FluxBins,$A25*2+2,BI$1)&amp;")")</f>
        <v>#N/A</v>
      </c>
      <c r="BJ25" t="e" cm="1">
        <f t="array" aca="1" ref="BJ25" ca="1">IF(INDEX(FluxBins,$A25*2+1,BJ$1)="","",INDEX(FluxBins,$A25*2+1,BJ$1)&amp;" ("&amp;INDEX(FluxBins,$A25*2+2,BJ$1)&amp;")")</f>
        <v>#N/A</v>
      </c>
      <c r="BK25" t="e" cm="1">
        <f t="array" aca="1" ref="BK25" ca="1">IF(INDEX(FluxBins,$A25*2+1,BK$1)="","",INDEX(FluxBins,$A25*2+1,BK$1)&amp;" ("&amp;INDEX(FluxBins,$A25*2+2,BK$1)&amp;")")</f>
        <v>#N/A</v>
      </c>
      <c r="BL25" t="e" cm="1">
        <f t="array" aca="1" ref="BL25" ca="1">IF(INDEX(FluxBins,$A25*2+1,BL$1)="","",INDEX(FluxBins,$A25*2+1,BL$1)&amp;" ("&amp;INDEX(FluxBins,$A25*2+2,BL$1)&amp;")")</f>
        <v>#N/A</v>
      </c>
      <c r="BM25" t="e" cm="1">
        <f t="array" aca="1" ref="BM25" ca="1">IF(INDEX(FluxBins,$A25*2+1,BM$1)="","",INDEX(FluxBins,$A25*2+1,BM$1)&amp;" ("&amp;INDEX(FluxBins,$A25*2+2,BM$1)&amp;")")</f>
        <v>#N/A</v>
      </c>
      <c r="BN25" t="e" cm="1">
        <f t="array" aca="1" ref="BN25" ca="1">IF(INDEX(FluxBins,$A25*2+1,BN$1)="","",INDEX(FluxBins,$A25*2+1,BN$1)&amp;" ("&amp;INDEX(FluxBins,$A25*2+2,BN$1)&amp;")")</f>
        <v>#N/A</v>
      </c>
      <c r="BO25" t="e" cm="1">
        <f t="array" aca="1" ref="BO25" ca="1">IF(INDEX(FluxBins,$A25*2+1,BO$1)="","",INDEX(FluxBins,$A25*2+1,BO$1)&amp;" ("&amp;INDEX(FluxBins,$A25*2+2,BO$1)&amp;")")</f>
        <v>#N/A</v>
      </c>
      <c r="BP25" t="e" cm="1">
        <f t="array" aca="1" ref="BP25" ca="1">IF(INDEX(FluxBins,$A25*2+1,BP$1)="","",INDEX(FluxBins,$A25*2+1,BP$1)&amp;" ("&amp;INDEX(FluxBins,$A25*2+2,BP$1)&amp;")")</f>
        <v>#N/A</v>
      </c>
      <c r="BQ25" t="e" cm="1">
        <f t="array" aca="1" ref="BQ25" ca="1">IF(INDEX(FluxBins,$A25*2+1,BQ$1)="","",INDEX(FluxBins,$A25*2+1,BQ$1)&amp;" ("&amp;INDEX(FluxBins,$A25*2+2,BQ$1)&amp;")")</f>
        <v>#N/A</v>
      </c>
      <c r="BR25" t="e" cm="1">
        <f t="array" aca="1" ref="BR25" ca="1">IF(INDEX(FluxBins,$A25*2+1,BR$1)="","",INDEX(FluxBins,$A25*2+1,BR$1)&amp;" ("&amp;INDEX(FluxBins,$A25*2+2,BR$1)&amp;")")</f>
        <v>#N/A</v>
      </c>
      <c r="BS25" t="e" cm="1">
        <f t="array" aca="1" ref="BS25" ca="1">IF(INDEX(FluxBins,$A25*2+1,BS$1)="","",INDEX(FluxBins,$A25*2+1,BS$1)&amp;" ("&amp;INDEX(FluxBins,$A25*2+2,BS$1)&amp;")")</f>
        <v>#N/A</v>
      </c>
      <c r="BT25" t="e" cm="1">
        <f t="array" aca="1" ref="BT25" ca="1">IF(INDEX(FluxBins,$A25*2+1,BT$1)="","",INDEX(FluxBins,$A25*2+1,BT$1)&amp;" ("&amp;INDEX(FluxBins,$A25*2+2,BT$1)&amp;")")</f>
        <v>#N/A</v>
      </c>
      <c r="BU25" t="e" cm="1">
        <f t="array" aca="1" ref="BU25" ca="1">IF(INDEX(FluxBins,$A25*2+1,BU$1)="","",INDEX(FluxBins,$A25*2+1,BU$1)&amp;" ("&amp;INDEX(FluxBins,$A25*2+2,BU$1)&amp;")")</f>
        <v>#N/A</v>
      </c>
      <c r="BV25" t="e" cm="1">
        <f t="array" aca="1" ref="BV25" ca="1">IF(INDEX(FluxBins,$A25*2+1,BV$1)="","",INDEX(FluxBins,$A25*2+1,BV$1)&amp;" ("&amp;INDEX(FluxBins,$A25*2+2,BV$1)&amp;")")</f>
        <v>#N/A</v>
      </c>
      <c r="BW25" t="e" cm="1">
        <f t="array" aca="1" ref="BW25" ca="1">IF(INDEX(FluxBins,$A25*2+1,BW$1)="","",INDEX(FluxBins,$A25*2+1,BW$1)&amp;" ("&amp;INDEX(FluxBins,$A25*2+2,BW$1)&amp;")")</f>
        <v>#N/A</v>
      </c>
      <c r="BX25" t="e" cm="1">
        <f t="array" aca="1" ref="BX25" ca="1">IF(INDEX(FluxBins,$A25*2+1,BX$1)="","",INDEX(FluxBins,$A25*2+1,BX$1)&amp;" ("&amp;INDEX(FluxBins,$A25*2+2,BX$1)&amp;")")</f>
        <v>#N/A</v>
      </c>
      <c r="BY25" t="e" cm="1">
        <f t="array" aca="1" ref="BY25" ca="1">IF(INDEX(FluxBins,$A25*2+1,BY$1)="","",INDEX(FluxBins,$A25*2+1,BY$1)&amp;" ("&amp;INDEX(FluxBins,$A25*2+2,BY$1)&amp;")")</f>
        <v>#N/A</v>
      </c>
      <c r="BZ25" t="e" cm="1">
        <f t="array" aca="1" ref="BZ25" ca="1">IF(INDEX(FluxBins,$A25*2+1,BZ$1)="","",INDEX(FluxBins,$A25*2+1,BZ$1)&amp;" ("&amp;INDEX(FluxBins,$A25*2+2,BZ$1)&amp;")")</f>
        <v>#N/A</v>
      </c>
      <c r="CA25" t="e" cm="1">
        <f t="array" aca="1" ref="CA25" ca="1">IF(INDEX(FluxBins,$A25*2+1,CA$1)="","",INDEX(FluxBins,$A25*2+1,CA$1)&amp;" ("&amp;INDEX(FluxBins,$A25*2+2,CA$1)&amp;")")</f>
        <v>#N/A</v>
      </c>
      <c r="CB25" t="e" cm="1">
        <f t="array" aca="1" ref="CB25" ca="1">IF(INDEX(FluxBins,$A25*2+1,CB$1)="","",INDEX(FluxBins,$A25*2+1,CB$1)&amp;" ("&amp;INDEX(FluxBins,$A25*2+2,CB$1)&amp;")")</f>
        <v>#N/A</v>
      </c>
      <c r="CC25" t="e" cm="1">
        <f t="array" aca="1" ref="CC25" ca="1">IF(INDEX(FluxBins,$A25*2+1,CC$1)="","",INDEX(FluxBins,$A25*2+1,CC$1)&amp;" ("&amp;INDEX(FluxBins,$A25*2+2,CC$1)&amp;")")</f>
        <v>#N/A</v>
      </c>
      <c r="CD25" t="e" cm="1">
        <f t="array" aca="1" ref="CD25" ca="1">IF(INDEX(FluxBins,$A25*2+1,CD$1)="","",INDEX(FluxBins,$A25*2+1,CD$1)&amp;" ("&amp;INDEX(FluxBins,$A25*2+2,CD$1)&amp;")")</f>
        <v>#N/A</v>
      </c>
      <c r="CE25" t="e" cm="1">
        <f t="array" aca="1" ref="CE25" ca="1">IF(INDEX(FluxBins,$A25*2+1,CE$1)="","",INDEX(FluxBins,$A25*2+1,CE$1)&amp;" ("&amp;INDEX(FluxBins,$A25*2+2,CE$1)&amp;")")</f>
        <v>#N/A</v>
      </c>
      <c r="CF25" t="e" cm="1">
        <f t="array" aca="1" ref="CF25" ca="1">IF(INDEX(FluxBins,$A25*2+1,CF$1)="","",INDEX(FluxBins,$A25*2+1,CF$1)&amp;" ("&amp;INDEX(FluxBins,$A25*2+2,CF$1)&amp;")")</f>
        <v>#N/A</v>
      </c>
      <c r="CG25" t="e" cm="1">
        <f t="array" aca="1" ref="CG25" ca="1">IF(INDEX(FluxBins,$A25*2+1,CG$1)="","",INDEX(FluxBins,$A25*2+1,CG$1)&amp;" ("&amp;INDEX(FluxBins,$A25*2+2,CG$1)&amp;")")</f>
        <v>#N/A</v>
      </c>
      <c r="CH25" t="e" cm="1">
        <f t="array" aca="1" ref="CH25" ca="1">IF(INDEX(FluxBins,$A25*2+1,CH$1)="","",INDEX(FluxBins,$A25*2+1,CH$1)&amp;" ("&amp;INDEX(FluxBins,$A25*2+2,CH$1)&amp;")")</f>
        <v>#N/A</v>
      </c>
    </row>
    <row r="26" spans="1:86">
      <c r="A26" t="e">
        <f ca="1">VLOOKUP('Bulk Table'!$A28,NameIndexArray,2,FALSE)-2</f>
        <v>#N/A</v>
      </c>
      <c r="B26" t="e">
        <f>IF(I26,'Bulk Table'!$C28,MID('Bulk Table'!$B28,FIND("(",'Bulk Table'!$B28)+1,FIND(")",'Bulk Table'!$B28)-FIND("(",'Bulk Table'!$B28)-1))</f>
        <v>#VALUE!</v>
      </c>
      <c r="C26">
        <f>'Bulk Table'!$E28</f>
        <v>0</v>
      </c>
      <c r="D26">
        <f>'Bulk Table'!$F28</f>
        <v>25</v>
      </c>
      <c r="E26" t="e">
        <f t="shared" ca="1" si="8"/>
        <v>#N/A</v>
      </c>
      <c r="F26">
        <f t="shared" si="9"/>
        <v>25</v>
      </c>
      <c r="G26" t="b">
        <f t="shared" ca="1" si="10"/>
        <v>0</v>
      </c>
      <c r="H26" t="b">
        <f ca="1">IF(I26,FALSE,ISERROR(HLOOKUP('Bulk Table'!B28,$AF26:$CH26,1,FALSE)))</f>
        <v>1</v>
      </c>
      <c r="I26" t="b">
        <f>NOT('Bulk Table'!$C28=0)</f>
        <v>0</v>
      </c>
      <c r="J26" t="e">
        <f t="shared" ca="1" si="11"/>
        <v>#N/A</v>
      </c>
      <c r="K26" t="e">
        <f ca="1">X26*$C26^3+Y26*$C26^2+Z26*$C26+AA26+'Bulk Table'!$D28</f>
        <v>#N/A</v>
      </c>
      <c r="L26" t="e">
        <f t="shared" ca="1" si="12"/>
        <v>#N/A</v>
      </c>
      <c r="M26" t="e">
        <f t="shared" ca="1" si="13"/>
        <v>#N/A</v>
      </c>
      <c r="N26" t="e">
        <f t="shared" ca="1" si="14"/>
        <v>#N/A</v>
      </c>
      <c r="O26" t="e">
        <f t="shared" ca="1" si="15"/>
        <v>#N/A</v>
      </c>
      <c r="P26" t="e">
        <f t="shared" ca="1" si="16"/>
        <v>#N/A</v>
      </c>
      <c r="Q26" t="e">
        <f t="shared" ca="1" si="17"/>
        <v>#N/A</v>
      </c>
      <c r="R26" t="e" cm="1">
        <f t="array" aca="1" ref="R26" ca="1">INDEX(ModelsData,$A26*2+1,R$1)</f>
        <v>#N/A</v>
      </c>
      <c r="S26" t="e" cm="1">
        <f t="array" aca="1" ref="S26" ca="1">INDEX(ModelsData,$A26*2+1,S$1)</f>
        <v>#N/A</v>
      </c>
      <c r="T26" t="e" cm="1">
        <f t="array" aca="1" ref="T26" ca="1">INDEX(ModelsData,$A26*2+1,T$1)</f>
        <v>#N/A</v>
      </c>
      <c r="U26" t="e" cm="1">
        <f t="array" aca="1" ref="U26" ca="1">INDEX(ModelsData,$A26*2+1,U$1)</f>
        <v>#N/A</v>
      </c>
      <c r="V26" t="e" cm="1">
        <f t="array" aca="1" ref="V26" ca="1">INDEX(ModelsData,$A26*2+1,V$1)</f>
        <v>#N/A</v>
      </c>
      <c r="W26" t="e" cm="1">
        <f t="array" aca="1" ref="W26" ca="1">INDEX(ModelsData,$A26*2+1,W$1)</f>
        <v>#N/A</v>
      </c>
      <c r="X26" t="e" cm="1">
        <f t="array" aca="1" ref="X26" ca="1">INDEX(ModelsData,$A26*2+1,X$1)</f>
        <v>#N/A</v>
      </c>
      <c r="Y26" t="e" cm="1">
        <f t="array" aca="1" ref="Y26" ca="1">INDEX(ModelsData,$A26*2+1,Y$1)</f>
        <v>#N/A</v>
      </c>
      <c r="Z26" t="e" cm="1">
        <f t="array" aca="1" ref="Z26" ca="1">INDEX(ModelsData,$A26*2+1,Z$1)</f>
        <v>#N/A</v>
      </c>
      <c r="AA26" t="e" cm="1">
        <f t="array" aca="1" ref="AA26" ca="1">INDEX(ModelsData,$A26*2+1,AA$1)</f>
        <v>#N/A</v>
      </c>
      <c r="AB26" t="e" cm="1">
        <f t="array" aca="1" ref="AB26" ca="1">INDEX(ModelsData,$A26*2+1,AB$1)</f>
        <v>#N/A</v>
      </c>
      <c r="AC26" t="e" cm="1">
        <f t="array" aca="1" ref="AC26" ca="1">INDEX(ModelsData,$A26*2+1,AC$1)</f>
        <v>#N/A</v>
      </c>
      <c r="AD26" t="e" cm="1">
        <f t="array" aca="1" ref="AD26" ca="1">INDEX(ModelsData,$A26*2+1,AD$1)</f>
        <v>#N/A</v>
      </c>
      <c r="AE26" t="e" cm="1">
        <f t="array" aca="1" ref="AE26" ca="1">INDEX(ModelsData,$A26*2+1,AE$1)</f>
        <v>#N/A</v>
      </c>
      <c r="AF26" t="e" cm="1">
        <f t="array" aca="1" ref="AF26" ca="1">IF(INDEX(FluxBins,$A26*2+1,AF$1)="","",INDEX(FluxBins,$A26*2+1,AF$1)&amp;" ("&amp;INDEX(FluxBins,$A26*2+2,AF$1)&amp;")")</f>
        <v>#N/A</v>
      </c>
      <c r="AG26" t="e" cm="1">
        <f t="array" aca="1" ref="AG26" ca="1">IF(INDEX(FluxBins,$A26*2+1,AG$1)="","",INDEX(FluxBins,$A26*2+1,AG$1)&amp;" ("&amp;INDEX(FluxBins,$A26*2+2,AG$1)&amp;")")</f>
        <v>#N/A</v>
      </c>
      <c r="AH26" t="e" cm="1">
        <f t="array" aca="1" ref="AH26" ca="1">IF(INDEX(FluxBins,$A26*2+1,AH$1)="","",INDEX(FluxBins,$A26*2+1,AH$1)&amp;" ("&amp;INDEX(FluxBins,$A26*2+2,AH$1)&amp;")")</f>
        <v>#N/A</v>
      </c>
      <c r="AI26" t="e" cm="1">
        <f t="array" aca="1" ref="AI26" ca="1">IF(INDEX(FluxBins,$A26*2+1,AI$1)="","",INDEX(FluxBins,$A26*2+1,AI$1)&amp;" ("&amp;INDEX(FluxBins,$A26*2+2,AI$1)&amp;")")</f>
        <v>#N/A</v>
      </c>
      <c r="AJ26" t="e" cm="1">
        <f t="array" aca="1" ref="AJ26" ca="1">IF(INDEX(FluxBins,$A26*2+1,AJ$1)="","",INDEX(FluxBins,$A26*2+1,AJ$1)&amp;" ("&amp;INDEX(FluxBins,$A26*2+2,AJ$1)&amp;")")</f>
        <v>#N/A</v>
      </c>
      <c r="AK26" t="e" cm="1">
        <f t="array" aca="1" ref="AK26" ca="1">IF(INDEX(FluxBins,$A26*2+1,AK$1)="","",INDEX(FluxBins,$A26*2+1,AK$1)&amp;" ("&amp;INDEX(FluxBins,$A26*2+2,AK$1)&amp;")")</f>
        <v>#N/A</v>
      </c>
      <c r="AL26" t="e" cm="1">
        <f t="array" aca="1" ref="AL26" ca="1">IF(INDEX(FluxBins,$A26*2+1,AL$1)="","",INDEX(FluxBins,$A26*2+1,AL$1)&amp;" ("&amp;INDEX(FluxBins,$A26*2+2,AL$1)&amp;")")</f>
        <v>#N/A</v>
      </c>
      <c r="AM26" t="e" cm="1">
        <f t="array" aca="1" ref="AM26" ca="1">IF(INDEX(FluxBins,$A26*2+1,AM$1)="","",INDEX(FluxBins,$A26*2+1,AM$1)&amp;" ("&amp;INDEX(FluxBins,$A26*2+2,AM$1)&amp;")")</f>
        <v>#N/A</v>
      </c>
      <c r="AN26" t="e" cm="1">
        <f t="array" aca="1" ref="AN26" ca="1">IF(INDEX(FluxBins,$A26*2+1,AN$1)="","",INDEX(FluxBins,$A26*2+1,AN$1)&amp;" ("&amp;INDEX(FluxBins,$A26*2+2,AN$1)&amp;")")</f>
        <v>#N/A</v>
      </c>
      <c r="AO26" t="e" cm="1">
        <f t="array" aca="1" ref="AO26" ca="1">IF(INDEX(FluxBins,$A26*2+1,AO$1)="","",INDEX(FluxBins,$A26*2+1,AO$1)&amp;" ("&amp;INDEX(FluxBins,$A26*2+2,AO$1)&amp;")")</f>
        <v>#N/A</v>
      </c>
      <c r="AP26" t="e" cm="1">
        <f t="array" aca="1" ref="AP26" ca="1">IF(INDEX(FluxBins,$A26*2+1,AP$1)="","",INDEX(FluxBins,$A26*2+1,AP$1)&amp;" ("&amp;INDEX(FluxBins,$A26*2+2,AP$1)&amp;")")</f>
        <v>#N/A</v>
      </c>
      <c r="AQ26" t="e" cm="1">
        <f t="array" aca="1" ref="AQ26" ca="1">IF(INDEX(FluxBins,$A26*2+1,AQ$1)="","",INDEX(FluxBins,$A26*2+1,AQ$1)&amp;" ("&amp;INDEX(FluxBins,$A26*2+2,AQ$1)&amp;")")</f>
        <v>#N/A</v>
      </c>
      <c r="AR26" t="e" cm="1">
        <f t="array" aca="1" ref="AR26" ca="1">IF(INDEX(FluxBins,$A26*2+1,AR$1)="","",INDEX(FluxBins,$A26*2+1,AR$1)&amp;" ("&amp;INDEX(FluxBins,$A26*2+2,AR$1)&amp;")")</f>
        <v>#N/A</v>
      </c>
      <c r="AS26" t="e" cm="1">
        <f t="array" aca="1" ref="AS26" ca="1">IF(INDEX(FluxBins,$A26*2+1,AS$1)="","",INDEX(FluxBins,$A26*2+1,AS$1)&amp;" ("&amp;INDEX(FluxBins,$A26*2+2,AS$1)&amp;")")</f>
        <v>#N/A</v>
      </c>
      <c r="AT26" t="e" cm="1">
        <f t="array" aca="1" ref="AT26" ca="1">IF(INDEX(FluxBins,$A26*2+1,AT$1)="","",INDEX(FluxBins,$A26*2+1,AT$1)&amp;" ("&amp;INDEX(FluxBins,$A26*2+2,AT$1)&amp;")")</f>
        <v>#N/A</v>
      </c>
      <c r="AU26" t="e" cm="1">
        <f t="array" aca="1" ref="AU26" ca="1">IF(INDEX(FluxBins,$A26*2+1,AU$1)="","",INDEX(FluxBins,$A26*2+1,AU$1)&amp;" ("&amp;INDEX(FluxBins,$A26*2+2,AU$1)&amp;")")</f>
        <v>#N/A</v>
      </c>
      <c r="AV26" t="e" cm="1">
        <f t="array" aca="1" ref="AV26" ca="1">IF(INDEX(FluxBins,$A26*2+1,AV$1)="","",INDEX(FluxBins,$A26*2+1,AV$1)&amp;" ("&amp;INDEX(FluxBins,$A26*2+2,AV$1)&amp;")")</f>
        <v>#N/A</v>
      </c>
      <c r="AW26" t="e" cm="1">
        <f t="array" aca="1" ref="AW26" ca="1">IF(INDEX(FluxBins,$A26*2+1,AW$1)="","",INDEX(FluxBins,$A26*2+1,AW$1)&amp;" ("&amp;INDEX(FluxBins,$A26*2+2,AW$1)&amp;")")</f>
        <v>#N/A</v>
      </c>
      <c r="AX26" t="e" cm="1">
        <f t="array" aca="1" ref="AX26" ca="1">IF(INDEX(FluxBins,$A26*2+1,AX$1)="","",INDEX(FluxBins,$A26*2+1,AX$1)&amp;" ("&amp;INDEX(FluxBins,$A26*2+2,AX$1)&amp;")")</f>
        <v>#N/A</v>
      </c>
      <c r="AY26" t="e" cm="1">
        <f t="array" aca="1" ref="AY26" ca="1">IF(INDEX(FluxBins,$A26*2+1,AY$1)="","",INDEX(FluxBins,$A26*2+1,AY$1)&amp;" ("&amp;INDEX(FluxBins,$A26*2+2,AY$1)&amp;")")</f>
        <v>#N/A</v>
      </c>
      <c r="AZ26" t="e" cm="1">
        <f t="array" aca="1" ref="AZ26" ca="1">IF(INDEX(FluxBins,$A26*2+1,AZ$1)="","",INDEX(FluxBins,$A26*2+1,AZ$1)&amp;" ("&amp;INDEX(FluxBins,$A26*2+2,AZ$1)&amp;")")</f>
        <v>#N/A</v>
      </c>
      <c r="BA26" t="e" cm="1">
        <f t="array" aca="1" ref="BA26" ca="1">IF(INDEX(FluxBins,$A26*2+1,BA$1)="","",INDEX(FluxBins,$A26*2+1,BA$1)&amp;" ("&amp;INDEX(FluxBins,$A26*2+2,BA$1)&amp;")")</f>
        <v>#N/A</v>
      </c>
      <c r="BB26" t="e" cm="1">
        <f t="array" aca="1" ref="BB26" ca="1">IF(INDEX(FluxBins,$A26*2+1,BB$1)="","",INDEX(FluxBins,$A26*2+1,BB$1)&amp;" ("&amp;INDEX(FluxBins,$A26*2+2,BB$1)&amp;")")</f>
        <v>#N/A</v>
      </c>
      <c r="BC26" t="e" cm="1">
        <f t="array" aca="1" ref="BC26" ca="1">IF(INDEX(FluxBins,$A26*2+1,BC$1)="","",INDEX(FluxBins,$A26*2+1,BC$1)&amp;" ("&amp;INDEX(FluxBins,$A26*2+2,BC$1)&amp;")")</f>
        <v>#N/A</v>
      </c>
      <c r="BD26" t="e" cm="1">
        <f t="array" aca="1" ref="BD26" ca="1">IF(INDEX(FluxBins,$A26*2+1,BD$1)="","",INDEX(FluxBins,$A26*2+1,BD$1)&amp;" ("&amp;INDEX(FluxBins,$A26*2+2,BD$1)&amp;")")</f>
        <v>#N/A</v>
      </c>
      <c r="BE26" t="e" cm="1">
        <f t="array" aca="1" ref="BE26" ca="1">IF(INDEX(FluxBins,$A26*2+1,BE$1)="","",INDEX(FluxBins,$A26*2+1,BE$1)&amp;" ("&amp;INDEX(FluxBins,$A26*2+2,BE$1)&amp;")")</f>
        <v>#N/A</v>
      </c>
      <c r="BF26" t="e" cm="1">
        <f t="array" aca="1" ref="BF26" ca="1">IF(INDEX(FluxBins,$A26*2+1,BF$1)="","",INDEX(FluxBins,$A26*2+1,BF$1)&amp;" ("&amp;INDEX(FluxBins,$A26*2+2,BF$1)&amp;")")</f>
        <v>#N/A</v>
      </c>
      <c r="BG26" t="e" cm="1">
        <f t="array" aca="1" ref="BG26" ca="1">IF(INDEX(FluxBins,$A26*2+1,BG$1)="","",INDEX(FluxBins,$A26*2+1,BG$1)&amp;" ("&amp;INDEX(FluxBins,$A26*2+2,BG$1)&amp;")")</f>
        <v>#N/A</v>
      </c>
      <c r="BH26" t="e" cm="1">
        <f t="array" aca="1" ref="BH26" ca="1">IF(INDEX(FluxBins,$A26*2+1,BH$1)="","",INDEX(FluxBins,$A26*2+1,BH$1)&amp;" ("&amp;INDEX(FluxBins,$A26*2+2,BH$1)&amp;")")</f>
        <v>#N/A</v>
      </c>
      <c r="BI26" t="e" cm="1">
        <f t="array" aca="1" ref="BI26" ca="1">IF(INDEX(FluxBins,$A26*2+1,BI$1)="","",INDEX(FluxBins,$A26*2+1,BI$1)&amp;" ("&amp;INDEX(FluxBins,$A26*2+2,BI$1)&amp;")")</f>
        <v>#N/A</v>
      </c>
      <c r="BJ26" t="e" cm="1">
        <f t="array" aca="1" ref="BJ26" ca="1">IF(INDEX(FluxBins,$A26*2+1,BJ$1)="","",INDEX(FluxBins,$A26*2+1,BJ$1)&amp;" ("&amp;INDEX(FluxBins,$A26*2+2,BJ$1)&amp;")")</f>
        <v>#N/A</v>
      </c>
      <c r="BK26" t="e" cm="1">
        <f t="array" aca="1" ref="BK26" ca="1">IF(INDEX(FluxBins,$A26*2+1,BK$1)="","",INDEX(FluxBins,$A26*2+1,BK$1)&amp;" ("&amp;INDEX(FluxBins,$A26*2+2,BK$1)&amp;")")</f>
        <v>#N/A</v>
      </c>
      <c r="BL26" t="e" cm="1">
        <f t="array" aca="1" ref="BL26" ca="1">IF(INDEX(FluxBins,$A26*2+1,BL$1)="","",INDEX(FluxBins,$A26*2+1,BL$1)&amp;" ("&amp;INDEX(FluxBins,$A26*2+2,BL$1)&amp;")")</f>
        <v>#N/A</v>
      </c>
      <c r="BM26" t="e" cm="1">
        <f t="array" aca="1" ref="BM26" ca="1">IF(INDEX(FluxBins,$A26*2+1,BM$1)="","",INDEX(FluxBins,$A26*2+1,BM$1)&amp;" ("&amp;INDEX(FluxBins,$A26*2+2,BM$1)&amp;")")</f>
        <v>#N/A</v>
      </c>
      <c r="BN26" t="e" cm="1">
        <f t="array" aca="1" ref="BN26" ca="1">IF(INDEX(FluxBins,$A26*2+1,BN$1)="","",INDEX(FluxBins,$A26*2+1,BN$1)&amp;" ("&amp;INDEX(FluxBins,$A26*2+2,BN$1)&amp;")")</f>
        <v>#N/A</v>
      </c>
      <c r="BO26" t="e" cm="1">
        <f t="array" aca="1" ref="BO26" ca="1">IF(INDEX(FluxBins,$A26*2+1,BO$1)="","",INDEX(FluxBins,$A26*2+1,BO$1)&amp;" ("&amp;INDEX(FluxBins,$A26*2+2,BO$1)&amp;")")</f>
        <v>#N/A</v>
      </c>
      <c r="BP26" t="e" cm="1">
        <f t="array" aca="1" ref="BP26" ca="1">IF(INDEX(FluxBins,$A26*2+1,BP$1)="","",INDEX(FluxBins,$A26*2+1,BP$1)&amp;" ("&amp;INDEX(FluxBins,$A26*2+2,BP$1)&amp;")")</f>
        <v>#N/A</v>
      </c>
      <c r="BQ26" t="e" cm="1">
        <f t="array" aca="1" ref="BQ26" ca="1">IF(INDEX(FluxBins,$A26*2+1,BQ$1)="","",INDEX(FluxBins,$A26*2+1,BQ$1)&amp;" ("&amp;INDEX(FluxBins,$A26*2+2,BQ$1)&amp;")")</f>
        <v>#N/A</v>
      </c>
      <c r="BR26" t="e" cm="1">
        <f t="array" aca="1" ref="BR26" ca="1">IF(INDEX(FluxBins,$A26*2+1,BR$1)="","",INDEX(FluxBins,$A26*2+1,BR$1)&amp;" ("&amp;INDEX(FluxBins,$A26*2+2,BR$1)&amp;")")</f>
        <v>#N/A</v>
      </c>
      <c r="BS26" t="e" cm="1">
        <f t="array" aca="1" ref="BS26" ca="1">IF(INDEX(FluxBins,$A26*2+1,BS$1)="","",INDEX(FluxBins,$A26*2+1,BS$1)&amp;" ("&amp;INDEX(FluxBins,$A26*2+2,BS$1)&amp;")")</f>
        <v>#N/A</v>
      </c>
      <c r="BT26" t="e" cm="1">
        <f t="array" aca="1" ref="BT26" ca="1">IF(INDEX(FluxBins,$A26*2+1,BT$1)="","",INDEX(FluxBins,$A26*2+1,BT$1)&amp;" ("&amp;INDEX(FluxBins,$A26*2+2,BT$1)&amp;")")</f>
        <v>#N/A</v>
      </c>
      <c r="BU26" t="e" cm="1">
        <f t="array" aca="1" ref="BU26" ca="1">IF(INDEX(FluxBins,$A26*2+1,BU$1)="","",INDEX(FluxBins,$A26*2+1,BU$1)&amp;" ("&amp;INDEX(FluxBins,$A26*2+2,BU$1)&amp;")")</f>
        <v>#N/A</v>
      </c>
      <c r="BV26" t="e" cm="1">
        <f t="array" aca="1" ref="BV26" ca="1">IF(INDEX(FluxBins,$A26*2+1,BV$1)="","",INDEX(FluxBins,$A26*2+1,BV$1)&amp;" ("&amp;INDEX(FluxBins,$A26*2+2,BV$1)&amp;")")</f>
        <v>#N/A</v>
      </c>
      <c r="BW26" t="e" cm="1">
        <f t="array" aca="1" ref="BW26" ca="1">IF(INDEX(FluxBins,$A26*2+1,BW$1)="","",INDEX(FluxBins,$A26*2+1,BW$1)&amp;" ("&amp;INDEX(FluxBins,$A26*2+2,BW$1)&amp;")")</f>
        <v>#N/A</v>
      </c>
      <c r="BX26" t="e" cm="1">
        <f t="array" aca="1" ref="BX26" ca="1">IF(INDEX(FluxBins,$A26*2+1,BX$1)="","",INDEX(FluxBins,$A26*2+1,BX$1)&amp;" ("&amp;INDEX(FluxBins,$A26*2+2,BX$1)&amp;")")</f>
        <v>#N/A</v>
      </c>
      <c r="BY26" t="e" cm="1">
        <f t="array" aca="1" ref="BY26" ca="1">IF(INDEX(FluxBins,$A26*2+1,BY$1)="","",INDEX(FluxBins,$A26*2+1,BY$1)&amp;" ("&amp;INDEX(FluxBins,$A26*2+2,BY$1)&amp;")")</f>
        <v>#N/A</v>
      </c>
      <c r="BZ26" t="e" cm="1">
        <f t="array" aca="1" ref="BZ26" ca="1">IF(INDEX(FluxBins,$A26*2+1,BZ$1)="","",INDEX(FluxBins,$A26*2+1,BZ$1)&amp;" ("&amp;INDEX(FluxBins,$A26*2+2,BZ$1)&amp;")")</f>
        <v>#N/A</v>
      </c>
      <c r="CA26" t="e" cm="1">
        <f t="array" aca="1" ref="CA26" ca="1">IF(INDEX(FluxBins,$A26*2+1,CA$1)="","",INDEX(FluxBins,$A26*2+1,CA$1)&amp;" ("&amp;INDEX(FluxBins,$A26*2+2,CA$1)&amp;")")</f>
        <v>#N/A</v>
      </c>
      <c r="CB26" t="e" cm="1">
        <f t="array" aca="1" ref="CB26" ca="1">IF(INDEX(FluxBins,$A26*2+1,CB$1)="","",INDEX(FluxBins,$A26*2+1,CB$1)&amp;" ("&amp;INDEX(FluxBins,$A26*2+2,CB$1)&amp;")")</f>
        <v>#N/A</v>
      </c>
      <c r="CC26" t="e" cm="1">
        <f t="array" aca="1" ref="CC26" ca="1">IF(INDEX(FluxBins,$A26*2+1,CC$1)="","",INDEX(FluxBins,$A26*2+1,CC$1)&amp;" ("&amp;INDEX(FluxBins,$A26*2+2,CC$1)&amp;")")</f>
        <v>#N/A</v>
      </c>
      <c r="CD26" t="e" cm="1">
        <f t="array" aca="1" ref="CD26" ca="1">IF(INDEX(FluxBins,$A26*2+1,CD$1)="","",INDEX(FluxBins,$A26*2+1,CD$1)&amp;" ("&amp;INDEX(FluxBins,$A26*2+2,CD$1)&amp;")")</f>
        <v>#N/A</v>
      </c>
      <c r="CE26" t="e" cm="1">
        <f t="array" aca="1" ref="CE26" ca="1">IF(INDEX(FluxBins,$A26*2+1,CE$1)="","",INDEX(FluxBins,$A26*2+1,CE$1)&amp;" ("&amp;INDEX(FluxBins,$A26*2+2,CE$1)&amp;")")</f>
        <v>#N/A</v>
      </c>
      <c r="CF26" t="e" cm="1">
        <f t="array" aca="1" ref="CF26" ca="1">IF(INDEX(FluxBins,$A26*2+1,CF$1)="","",INDEX(FluxBins,$A26*2+1,CF$1)&amp;" ("&amp;INDEX(FluxBins,$A26*2+2,CF$1)&amp;")")</f>
        <v>#N/A</v>
      </c>
      <c r="CG26" t="e" cm="1">
        <f t="array" aca="1" ref="CG26" ca="1">IF(INDEX(FluxBins,$A26*2+1,CG$1)="","",INDEX(FluxBins,$A26*2+1,CG$1)&amp;" ("&amp;INDEX(FluxBins,$A26*2+2,CG$1)&amp;")")</f>
        <v>#N/A</v>
      </c>
      <c r="CH26" t="e" cm="1">
        <f t="array" aca="1" ref="CH26" ca="1">IF(INDEX(FluxBins,$A26*2+1,CH$1)="","",INDEX(FluxBins,$A26*2+1,CH$1)&amp;" ("&amp;INDEX(FluxBins,$A26*2+2,CH$1)&amp;")")</f>
        <v>#N/A</v>
      </c>
    </row>
    <row r="27" spans="1:86">
      <c r="A27" t="e">
        <f ca="1">VLOOKUP('Bulk Table'!$A29,NameIndexArray,2,FALSE)-2</f>
        <v>#N/A</v>
      </c>
      <c r="B27" t="e">
        <f>IF(I27,'Bulk Table'!$C29,MID('Bulk Table'!$B29,FIND("(",'Bulk Table'!$B29)+1,FIND(")",'Bulk Table'!$B29)-FIND("(",'Bulk Table'!$B29)-1))</f>
        <v>#VALUE!</v>
      </c>
      <c r="C27">
        <f>'Bulk Table'!$E29</f>
        <v>0</v>
      </c>
      <c r="D27">
        <f>'Bulk Table'!$F29</f>
        <v>25</v>
      </c>
      <c r="E27" t="e">
        <f t="shared" ca="1" si="8"/>
        <v>#N/A</v>
      </c>
      <c r="F27">
        <f t="shared" si="9"/>
        <v>25</v>
      </c>
      <c r="G27" t="b">
        <f t="shared" ca="1" si="10"/>
        <v>0</v>
      </c>
      <c r="H27" t="b">
        <f ca="1">IF(I27,FALSE,ISERROR(HLOOKUP('Bulk Table'!B29,$AF27:$CH27,1,FALSE)))</f>
        <v>1</v>
      </c>
      <c r="I27" t="b">
        <f>NOT('Bulk Table'!$C29=0)</f>
        <v>0</v>
      </c>
      <c r="J27" t="e">
        <f t="shared" ca="1" si="11"/>
        <v>#N/A</v>
      </c>
      <c r="K27" t="e">
        <f ca="1">X27*$C27^3+Y27*$C27^2+Z27*$C27+AA27+'Bulk Table'!$D29</f>
        <v>#N/A</v>
      </c>
      <c r="L27" t="e">
        <f t="shared" ca="1" si="12"/>
        <v>#N/A</v>
      </c>
      <c r="M27" t="e">
        <f t="shared" ca="1" si="13"/>
        <v>#N/A</v>
      </c>
      <c r="N27" t="e">
        <f t="shared" ca="1" si="14"/>
        <v>#N/A</v>
      </c>
      <c r="O27" t="e">
        <f t="shared" ca="1" si="15"/>
        <v>#N/A</v>
      </c>
      <c r="P27" t="e">
        <f t="shared" ca="1" si="16"/>
        <v>#N/A</v>
      </c>
      <c r="Q27" t="e">
        <f t="shared" ca="1" si="17"/>
        <v>#N/A</v>
      </c>
      <c r="R27" t="e" cm="1">
        <f t="array" aca="1" ref="R27" ca="1">INDEX(ModelsData,$A27*2+1,R$1)</f>
        <v>#N/A</v>
      </c>
      <c r="S27" t="e" cm="1">
        <f t="array" aca="1" ref="S27" ca="1">INDEX(ModelsData,$A27*2+1,S$1)</f>
        <v>#N/A</v>
      </c>
      <c r="T27" t="e" cm="1">
        <f t="array" aca="1" ref="T27" ca="1">INDEX(ModelsData,$A27*2+1,T$1)</f>
        <v>#N/A</v>
      </c>
      <c r="U27" t="e" cm="1">
        <f t="array" aca="1" ref="U27" ca="1">INDEX(ModelsData,$A27*2+1,U$1)</f>
        <v>#N/A</v>
      </c>
      <c r="V27" t="e" cm="1">
        <f t="array" aca="1" ref="V27" ca="1">INDEX(ModelsData,$A27*2+1,V$1)</f>
        <v>#N/A</v>
      </c>
      <c r="W27" t="e" cm="1">
        <f t="array" aca="1" ref="W27" ca="1">INDEX(ModelsData,$A27*2+1,W$1)</f>
        <v>#N/A</v>
      </c>
      <c r="X27" t="e" cm="1">
        <f t="array" aca="1" ref="X27" ca="1">INDEX(ModelsData,$A27*2+1,X$1)</f>
        <v>#N/A</v>
      </c>
      <c r="Y27" t="e" cm="1">
        <f t="array" aca="1" ref="Y27" ca="1">INDEX(ModelsData,$A27*2+1,Y$1)</f>
        <v>#N/A</v>
      </c>
      <c r="Z27" t="e" cm="1">
        <f t="array" aca="1" ref="Z27" ca="1">INDEX(ModelsData,$A27*2+1,Z$1)</f>
        <v>#N/A</v>
      </c>
      <c r="AA27" t="e" cm="1">
        <f t="array" aca="1" ref="AA27" ca="1">INDEX(ModelsData,$A27*2+1,AA$1)</f>
        <v>#N/A</v>
      </c>
      <c r="AB27" t="e" cm="1">
        <f t="array" aca="1" ref="AB27" ca="1">INDEX(ModelsData,$A27*2+1,AB$1)</f>
        <v>#N/A</v>
      </c>
      <c r="AC27" t="e" cm="1">
        <f t="array" aca="1" ref="AC27" ca="1">INDEX(ModelsData,$A27*2+1,AC$1)</f>
        <v>#N/A</v>
      </c>
      <c r="AD27" t="e" cm="1">
        <f t="array" aca="1" ref="AD27" ca="1">INDEX(ModelsData,$A27*2+1,AD$1)</f>
        <v>#N/A</v>
      </c>
      <c r="AE27" t="e" cm="1">
        <f t="array" aca="1" ref="AE27" ca="1">INDEX(ModelsData,$A27*2+1,AE$1)</f>
        <v>#N/A</v>
      </c>
      <c r="AF27" t="e" cm="1">
        <f t="array" aca="1" ref="AF27" ca="1">IF(INDEX(FluxBins,$A27*2+1,AF$1)="","",INDEX(FluxBins,$A27*2+1,AF$1)&amp;" ("&amp;INDEX(FluxBins,$A27*2+2,AF$1)&amp;")")</f>
        <v>#N/A</v>
      </c>
      <c r="AG27" t="e" cm="1">
        <f t="array" aca="1" ref="AG27" ca="1">IF(INDEX(FluxBins,$A27*2+1,AG$1)="","",INDEX(FluxBins,$A27*2+1,AG$1)&amp;" ("&amp;INDEX(FluxBins,$A27*2+2,AG$1)&amp;")")</f>
        <v>#N/A</v>
      </c>
      <c r="AH27" t="e" cm="1">
        <f t="array" aca="1" ref="AH27" ca="1">IF(INDEX(FluxBins,$A27*2+1,AH$1)="","",INDEX(FluxBins,$A27*2+1,AH$1)&amp;" ("&amp;INDEX(FluxBins,$A27*2+2,AH$1)&amp;")")</f>
        <v>#N/A</v>
      </c>
      <c r="AI27" t="e" cm="1">
        <f t="array" aca="1" ref="AI27" ca="1">IF(INDEX(FluxBins,$A27*2+1,AI$1)="","",INDEX(FluxBins,$A27*2+1,AI$1)&amp;" ("&amp;INDEX(FluxBins,$A27*2+2,AI$1)&amp;")")</f>
        <v>#N/A</v>
      </c>
      <c r="AJ27" t="e" cm="1">
        <f t="array" aca="1" ref="AJ27" ca="1">IF(INDEX(FluxBins,$A27*2+1,AJ$1)="","",INDEX(FluxBins,$A27*2+1,AJ$1)&amp;" ("&amp;INDEX(FluxBins,$A27*2+2,AJ$1)&amp;")")</f>
        <v>#N/A</v>
      </c>
      <c r="AK27" t="e" cm="1">
        <f t="array" aca="1" ref="AK27" ca="1">IF(INDEX(FluxBins,$A27*2+1,AK$1)="","",INDEX(FluxBins,$A27*2+1,AK$1)&amp;" ("&amp;INDEX(FluxBins,$A27*2+2,AK$1)&amp;")")</f>
        <v>#N/A</v>
      </c>
      <c r="AL27" t="e" cm="1">
        <f t="array" aca="1" ref="AL27" ca="1">IF(INDEX(FluxBins,$A27*2+1,AL$1)="","",INDEX(FluxBins,$A27*2+1,AL$1)&amp;" ("&amp;INDEX(FluxBins,$A27*2+2,AL$1)&amp;")")</f>
        <v>#N/A</v>
      </c>
      <c r="AM27" t="e" cm="1">
        <f t="array" aca="1" ref="AM27" ca="1">IF(INDEX(FluxBins,$A27*2+1,AM$1)="","",INDEX(FluxBins,$A27*2+1,AM$1)&amp;" ("&amp;INDEX(FluxBins,$A27*2+2,AM$1)&amp;")")</f>
        <v>#N/A</v>
      </c>
      <c r="AN27" t="e" cm="1">
        <f t="array" aca="1" ref="AN27" ca="1">IF(INDEX(FluxBins,$A27*2+1,AN$1)="","",INDEX(FluxBins,$A27*2+1,AN$1)&amp;" ("&amp;INDEX(FluxBins,$A27*2+2,AN$1)&amp;")")</f>
        <v>#N/A</v>
      </c>
      <c r="AO27" t="e" cm="1">
        <f t="array" aca="1" ref="AO27" ca="1">IF(INDEX(FluxBins,$A27*2+1,AO$1)="","",INDEX(FluxBins,$A27*2+1,AO$1)&amp;" ("&amp;INDEX(FluxBins,$A27*2+2,AO$1)&amp;")")</f>
        <v>#N/A</v>
      </c>
      <c r="AP27" t="e" cm="1">
        <f t="array" aca="1" ref="AP27" ca="1">IF(INDEX(FluxBins,$A27*2+1,AP$1)="","",INDEX(FluxBins,$A27*2+1,AP$1)&amp;" ("&amp;INDEX(FluxBins,$A27*2+2,AP$1)&amp;")")</f>
        <v>#N/A</v>
      </c>
      <c r="AQ27" t="e" cm="1">
        <f t="array" aca="1" ref="AQ27" ca="1">IF(INDEX(FluxBins,$A27*2+1,AQ$1)="","",INDEX(FluxBins,$A27*2+1,AQ$1)&amp;" ("&amp;INDEX(FluxBins,$A27*2+2,AQ$1)&amp;")")</f>
        <v>#N/A</v>
      </c>
      <c r="AR27" t="e" cm="1">
        <f t="array" aca="1" ref="AR27" ca="1">IF(INDEX(FluxBins,$A27*2+1,AR$1)="","",INDEX(FluxBins,$A27*2+1,AR$1)&amp;" ("&amp;INDEX(FluxBins,$A27*2+2,AR$1)&amp;")")</f>
        <v>#N/A</v>
      </c>
      <c r="AS27" t="e" cm="1">
        <f t="array" aca="1" ref="AS27" ca="1">IF(INDEX(FluxBins,$A27*2+1,AS$1)="","",INDEX(FluxBins,$A27*2+1,AS$1)&amp;" ("&amp;INDEX(FluxBins,$A27*2+2,AS$1)&amp;")")</f>
        <v>#N/A</v>
      </c>
      <c r="AT27" t="e" cm="1">
        <f t="array" aca="1" ref="AT27" ca="1">IF(INDEX(FluxBins,$A27*2+1,AT$1)="","",INDEX(FluxBins,$A27*2+1,AT$1)&amp;" ("&amp;INDEX(FluxBins,$A27*2+2,AT$1)&amp;")")</f>
        <v>#N/A</v>
      </c>
      <c r="AU27" t="e" cm="1">
        <f t="array" aca="1" ref="AU27" ca="1">IF(INDEX(FluxBins,$A27*2+1,AU$1)="","",INDEX(FluxBins,$A27*2+1,AU$1)&amp;" ("&amp;INDEX(FluxBins,$A27*2+2,AU$1)&amp;")")</f>
        <v>#N/A</v>
      </c>
      <c r="AV27" t="e" cm="1">
        <f t="array" aca="1" ref="AV27" ca="1">IF(INDEX(FluxBins,$A27*2+1,AV$1)="","",INDEX(FluxBins,$A27*2+1,AV$1)&amp;" ("&amp;INDEX(FluxBins,$A27*2+2,AV$1)&amp;")")</f>
        <v>#N/A</v>
      </c>
      <c r="AW27" t="e" cm="1">
        <f t="array" aca="1" ref="AW27" ca="1">IF(INDEX(FluxBins,$A27*2+1,AW$1)="","",INDEX(FluxBins,$A27*2+1,AW$1)&amp;" ("&amp;INDEX(FluxBins,$A27*2+2,AW$1)&amp;")")</f>
        <v>#N/A</v>
      </c>
      <c r="AX27" t="e" cm="1">
        <f t="array" aca="1" ref="AX27" ca="1">IF(INDEX(FluxBins,$A27*2+1,AX$1)="","",INDEX(FluxBins,$A27*2+1,AX$1)&amp;" ("&amp;INDEX(FluxBins,$A27*2+2,AX$1)&amp;")")</f>
        <v>#N/A</v>
      </c>
      <c r="AY27" t="e" cm="1">
        <f t="array" aca="1" ref="AY27" ca="1">IF(INDEX(FluxBins,$A27*2+1,AY$1)="","",INDEX(FluxBins,$A27*2+1,AY$1)&amp;" ("&amp;INDEX(FluxBins,$A27*2+2,AY$1)&amp;")")</f>
        <v>#N/A</v>
      </c>
      <c r="AZ27" t="e" cm="1">
        <f t="array" aca="1" ref="AZ27" ca="1">IF(INDEX(FluxBins,$A27*2+1,AZ$1)="","",INDEX(FluxBins,$A27*2+1,AZ$1)&amp;" ("&amp;INDEX(FluxBins,$A27*2+2,AZ$1)&amp;")")</f>
        <v>#N/A</v>
      </c>
      <c r="BA27" t="e" cm="1">
        <f t="array" aca="1" ref="BA27" ca="1">IF(INDEX(FluxBins,$A27*2+1,BA$1)="","",INDEX(FluxBins,$A27*2+1,BA$1)&amp;" ("&amp;INDEX(FluxBins,$A27*2+2,BA$1)&amp;")")</f>
        <v>#N/A</v>
      </c>
      <c r="BB27" t="e" cm="1">
        <f t="array" aca="1" ref="BB27" ca="1">IF(INDEX(FluxBins,$A27*2+1,BB$1)="","",INDEX(FluxBins,$A27*2+1,BB$1)&amp;" ("&amp;INDEX(FluxBins,$A27*2+2,BB$1)&amp;")")</f>
        <v>#N/A</v>
      </c>
      <c r="BC27" t="e" cm="1">
        <f t="array" aca="1" ref="BC27" ca="1">IF(INDEX(FluxBins,$A27*2+1,BC$1)="","",INDEX(FluxBins,$A27*2+1,BC$1)&amp;" ("&amp;INDEX(FluxBins,$A27*2+2,BC$1)&amp;")")</f>
        <v>#N/A</v>
      </c>
      <c r="BD27" t="e" cm="1">
        <f t="array" aca="1" ref="BD27" ca="1">IF(INDEX(FluxBins,$A27*2+1,BD$1)="","",INDEX(FluxBins,$A27*2+1,BD$1)&amp;" ("&amp;INDEX(FluxBins,$A27*2+2,BD$1)&amp;")")</f>
        <v>#N/A</v>
      </c>
      <c r="BE27" t="e" cm="1">
        <f t="array" aca="1" ref="BE27" ca="1">IF(INDEX(FluxBins,$A27*2+1,BE$1)="","",INDEX(FluxBins,$A27*2+1,BE$1)&amp;" ("&amp;INDEX(FluxBins,$A27*2+2,BE$1)&amp;")")</f>
        <v>#N/A</v>
      </c>
      <c r="BF27" t="e" cm="1">
        <f t="array" aca="1" ref="BF27" ca="1">IF(INDEX(FluxBins,$A27*2+1,BF$1)="","",INDEX(FluxBins,$A27*2+1,BF$1)&amp;" ("&amp;INDEX(FluxBins,$A27*2+2,BF$1)&amp;")")</f>
        <v>#N/A</v>
      </c>
      <c r="BG27" t="e" cm="1">
        <f t="array" aca="1" ref="BG27" ca="1">IF(INDEX(FluxBins,$A27*2+1,BG$1)="","",INDEX(FluxBins,$A27*2+1,BG$1)&amp;" ("&amp;INDEX(FluxBins,$A27*2+2,BG$1)&amp;")")</f>
        <v>#N/A</v>
      </c>
      <c r="BH27" t="e" cm="1">
        <f t="array" aca="1" ref="BH27" ca="1">IF(INDEX(FluxBins,$A27*2+1,BH$1)="","",INDEX(FluxBins,$A27*2+1,BH$1)&amp;" ("&amp;INDEX(FluxBins,$A27*2+2,BH$1)&amp;")")</f>
        <v>#N/A</v>
      </c>
      <c r="BI27" t="e" cm="1">
        <f t="array" aca="1" ref="BI27" ca="1">IF(INDEX(FluxBins,$A27*2+1,BI$1)="","",INDEX(FluxBins,$A27*2+1,BI$1)&amp;" ("&amp;INDEX(FluxBins,$A27*2+2,BI$1)&amp;")")</f>
        <v>#N/A</v>
      </c>
      <c r="BJ27" t="e" cm="1">
        <f t="array" aca="1" ref="BJ27" ca="1">IF(INDEX(FluxBins,$A27*2+1,BJ$1)="","",INDEX(FluxBins,$A27*2+1,BJ$1)&amp;" ("&amp;INDEX(FluxBins,$A27*2+2,BJ$1)&amp;")")</f>
        <v>#N/A</v>
      </c>
      <c r="BK27" t="e" cm="1">
        <f t="array" aca="1" ref="BK27" ca="1">IF(INDEX(FluxBins,$A27*2+1,BK$1)="","",INDEX(FluxBins,$A27*2+1,BK$1)&amp;" ("&amp;INDEX(FluxBins,$A27*2+2,BK$1)&amp;")")</f>
        <v>#N/A</v>
      </c>
      <c r="BL27" t="e" cm="1">
        <f t="array" aca="1" ref="BL27" ca="1">IF(INDEX(FluxBins,$A27*2+1,BL$1)="","",INDEX(FluxBins,$A27*2+1,BL$1)&amp;" ("&amp;INDEX(FluxBins,$A27*2+2,BL$1)&amp;")")</f>
        <v>#N/A</v>
      </c>
      <c r="BM27" t="e" cm="1">
        <f t="array" aca="1" ref="BM27" ca="1">IF(INDEX(FluxBins,$A27*2+1,BM$1)="","",INDEX(FluxBins,$A27*2+1,BM$1)&amp;" ("&amp;INDEX(FluxBins,$A27*2+2,BM$1)&amp;")")</f>
        <v>#N/A</v>
      </c>
      <c r="BN27" t="e" cm="1">
        <f t="array" aca="1" ref="BN27" ca="1">IF(INDEX(FluxBins,$A27*2+1,BN$1)="","",INDEX(FluxBins,$A27*2+1,BN$1)&amp;" ("&amp;INDEX(FluxBins,$A27*2+2,BN$1)&amp;")")</f>
        <v>#N/A</v>
      </c>
      <c r="BO27" t="e" cm="1">
        <f t="array" aca="1" ref="BO27" ca="1">IF(INDEX(FluxBins,$A27*2+1,BO$1)="","",INDEX(FluxBins,$A27*2+1,BO$1)&amp;" ("&amp;INDEX(FluxBins,$A27*2+2,BO$1)&amp;")")</f>
        <v>#N/A</v>
      </c>
      <c r="BP27" t="e" cm="1">
        <f t="array" aca="1" ref="BP27" ca="1">IF(INDEX(FluxBins,$A27*2+1,BP$1)="","",INDEX(FluxBins,$A27*2+1,BP$1)&amp;" ("&amp;INDEX(FluxBins,$A27*2+2,BP$1)&amp;")")</f>
        <v>#N/A</v>
      </c>
      <c r="BQ27" t="e" cm="1">
        <f t="array" aca="1" ref="BQ27" ca="1">IF(INDEX(FluxBins,$A27*2+1,BQ$1)="","",INDEX(FluxBins,$A27*2+1,BQ$1)&amp;" ("&amp;INDEX(FluxBins,$A27*2+2,BQ$1)&amp;")")</f>
        <v>#N/A</v>
      </c>
      <c r="BR27" t="e" cm="1">
        <f t="array" aca="1" ref="BR27" ca="1">IF(INDEX(FluxBins,$A27*2+1,BR$1)="","",INDEX(FluxBins,$A27*2+1,BR$1)&amp;" ("&amp;INDEX(FluxBins,$A27*2+2,BR$1)&amp;")")</f>
        <v>#N/A</v>
      </c>
      <c r="BS27" t="e" cm="1">
        <f t="array" aca="1" ref="BS27" ca="1">IF(INDEX(FluxBins,$A27*2+1,BS$1)="","",INDEX(FluxBins,$A27*2+1,BS$1)&amp;" ("&amp;INDEX(FluxBins,$A27*2+2,BS$1)&amp;")")</f>
        <v>#N/A</v>
      </c>
      <c r="BT27" t="e" cm="1">
        <f t="array" aca="1" ref="BT27" ca="1">IF(INDEX(FluxBins,$A27*2+1,BT$1)="","",INDEX(FluxBins,$A27*2+1,BT$1)&amp;" ("&amp;INDEX(FluxBins,$A27*2+2,BT$1)&amp;")")</f>
        <v>#N/A</v>
      </c>
      <c r="BU27" t="e" cm="1">
        <f t="array" aca="1" ref="BU27" ca="1">IF(INDEX(FluxBins,$A27*2+1,BU$1)="","",INDEX(FluxBins,$A27*2+1,BU$1)&amp;" ("&amp;INDEX(FluxBins,$A27*2+2,BU$1)&amp;")")</f>
        <v>#N/A</v>
      </c>
      <c r="BV27" t="e" cm="1">
        <f t="array" aca="1" ref="BV27" ca="1">IF(INDEX(FluxBins,$A27*2+1,BV$1)="","",INDEX(FluxBins,$A27*2+1,BV$1)&amp;" ("&amp;INDEX(FluxBins,$A27*2+2,BV$1)&amp;")")</f>
        <v>#N/A</v>
      </c>
      <c r="BW27" t="e" cm="1">
        <f t="array" aca="1" ref="BW27" ca="1">IF(INDEX(FluxBins,$A27*2+1,BW$1)="","",INDEX(FluxBins,$A27*2+1,BW$1)&amp;" ("&amp;INDEX(FluxBins,$A27*2+2,BW$1)&amp;")")</f>
        <v>#N/A</v>
      </c>
      <c r="BX27" t="e" cm="1">
        <f t="array" aca="1" ref="BX27" ca="1">IF(INDEX(FluxBins,$A27*2+1,BX$1)="","",INDEX(FluxBins,$A27*2+1,BX$1)&amp;" ("&amp;INDEX(FluxBins,$A27*2+2,BX$1)&amp;")")</f>
        <v>#N/A</v>
      </c>
      <c r="BY27" t="e" cm="1">
        <f t="array" aca="1" ref="BY27" ca="1">IF(INDEX(FluxBins,$A27*2+1,BY$1)="","",INDEX(FluxBins,$A27*2+1,BY$1)&amp;" ("&amp;INDEX(FluxBins,$A27*2+2,BY$1)&amp;")")</f>
        <v>#N/A</v>
      </c>
      <c r="BZ27" t="e" cm="1">
        <f t="array" aca="1" ref="BZ27" ca="1">IF(INDEX(FluxBins,$A27*2+1,BZ$1)="","",INDEX(FluxBins,$A27*2+1,BZ$1)&amp;" ("&amp;INDEX(FluxBins,$A27*2+2,BZ$1)&amp;")")</f>
        <v>#N/A</v>
      </c>
      <c r="CA27" t="e" cm="1">
        <f t="array" aca="1" ref="CA27" ca="1">IF(INDEX(FluxBins,$A27*2+1,CA$1)="","",INDEX(FluxBins,$A27*2+1,CA$1)&amp;" ("&amp;INDEX(FluxBins,$A27*2+2,CA$1)&amp;")")</f>
        <v>#N/A</v>
      </c>
      <c r="CB27" t="e" cm="1">
        <f t="array" aca="1" ref="CB27" ca="1">IF(INDEX(FluxBins,$A27*2+1,CB$1)="","",INDEX(FluxBins,$A27*2+1,CB$1)&amp;" ("&amp;INDEX(FluxBins,$A27*2+2,CB$1)&amp;")")</f>
        <v>#N/A</v>
      </c>
      <c r="CC27" t="e" cm="1">
        <f t="array" aca="1" ref="CC27" ca="1">IF(INDEX(FluxBins,$A27*2+1,CC$1)="","",INDEX(FluxBins,$A27*2+1,CC$1)&amp;" ("&amp;INDEX(FluxBins,$A27*2+2,CC$1)&amp;")")</f>
        <v>#N/A</v>
      </c>
      <c r="CD27" t="e" cm="1">
        <f t="array" aca="1" ref="CD27" ca="1">IF(INDEX(FluxBins,$A27*2+1,CD$1)="","",INDEX(FluxBins,$A27*2+1,CD$1)&amp;" ("&amp;INDEX(FluxBins,$A27*2+2,CD$1)&amp;")")</f>
        <v>#N/A</v>
      </c>
      <c r="CE27" t="e" cm="1">
        <f t="array" aca="1" ref="CE27" ca="1">IF(INDEX(FluxBins,$A27*2+1,CE$1)="","",INDEX(FluxBins,$A27*2+1,CE$1)&amp;" ("&amp;INDEX(FluxBins,$A27*2+2,CE$1)&amp;")")</f>
        <v>#N/A</v>
      </c>
      <c r="CF27" t="e" cm="1">
        <f t="array" aca="1" ref="CF27" ca="1">IF(INDEX(FluxBins,$A27*2+1,CF$1)="","",INDEX(FluxBins,$A27*2+1,CF$1)&amp;" ("&amp;INDEX(FluxBins,$A27*2+2,CF$1)&amp;")")</f>
        <v>#N/A</v>
      </c>
      <c r="CG27" t="e" cm="1">
        <f t="array" aca="1" ref="CG27" ca="1">IF(INDEX(FluxBins,$A27*2+1,CG$1)="","",INDEX(FluxBins,$A27*2+1,CG$1)&amp;" ("&amp;INDEX(FluxBins,$A27*2+2,CG$1)&amp;")")</f>
        <v>#N/A</v>
      </c>
      <c r="CH27" t="e" cm="1">
        <f t="array" aca="1" ref="CH27" ca="1">IF(INDEX(FluxBins,$A27*2+1,CH$1)="","",INDEX(FluxBins,$A27*2+1,CH$1)&amp;" ("&amp;INDEX(FluxBins,$A27*2+2,CH$1)&amp;")")</f>
        <v>#N/A</v>
      </c>
    </row>
    <row r="28" spans="1:86">
      <c r="A28" t="e">
        <f ca="1">VLOOKUP('Bulk Table'!$A30,NameIndexArray,2,FALSE)-2</f>
        <v>#N/A</v>
      </c>
      <c r="B28" t="e">
        <f>IF(I28,'Bulk Table'!$C30,MID('Bulk Table'!$B30,FIND("(",'Bulk Table'!$B30)+1,FIND(")",'Bulk Table'!$B30)-FIND("(",'Bulk Table'!$B30)-1))</f>
        <v>#VALUE!</v>
      </c>
      <c r="C28">
        <f>'Bulk Table'!$E30</f>
        <v>0</v>
      </c>
      <c r="D28">
        <f>'Bulk Table'!$F30</f>
        <v>25</v>
      </c>
      <c r="E28" t="e">
        <f t="shared" ca="1" si="8"/>
        <v>#N/A</v>
      </c>
      <c r="F28">
        <f t="shared" si="9"/>
        <v>25</v>
      </c>
      <c r="G28" t="b">
        <f t="shared" ca="1" si="10"/>
        <v>0</v>
      </c>
      <c r="H28" t="b">
        <f ca="1">IF(I28,FALSE,ISERROR(HLOOKUP('Bulk Table'!B30,$AF28:$CH28,1,FALSE)))</f>
        <v>1</v>
      </c>
      <c r="I28" t="b">
        <f>NOT('Bulk Table'!$C30=0)</f>
        <v>0</v>
      </c>
      <c r="J28" t="e">
        <f t="shared" ca="1" si="11"/>
        <v>#N/A</v>
      </c>
      <c r="K28" t="e">
        <f ca="1">X28*$C28^3+Y28*$C28^2+Z28*$C28+AA28+'Bulk Table'!$D30</f>
        <v>#N/A</v>
      </c>
      <c r="L28" t="e">
        <f t="shared" ca="1" si="12"/>
        <v>#N/A</v>
      </c>
      <c r="M28" t="e">
        <f t="shared" ca="1" si="13"/>
        <v>#N/A</v>
      </c>
      <c r="N28" t="e">
        <f t="shared" ca="1" si="14"/>
        <v>#N/A</v>
      </c>
      <c r="O28" t="e">
        <f t="shared" ca="1" si="15"/>
        <v>#N/A</v>
      </c>
      <c r="P28" t="e">
        <f t="shared" ca="1" si="16"/>
        <v>#N/A</v>
      </c>
      <c r="Q28" t="e">
        <f t="shared" ca="1" si="17"/>
        <v>#N/A</v>
      </c>
      <c r="R28" t="e" cm="1">
        <f t="array" aca="1" ref="R28" ca="1">INDEX(ModelsData,$A28*2+1,R$1)</f>
        <v>#N/A</v>
      </c>
      <c r="S28" t="e" cm="1">
        <f t="array" aca="1" ref="S28" ca="1">INDEX(ModelsData,$A28*2+1,S$1)</f>
        <v>#N/A</v>
      </c>
      <c r="T28" t="e" cm="1">
        <f t="array" aca="1" ref="T28" ca="1">INDEX(ModelsData,$A28*2+1,T$1)</f>
        <v>#N/A</v>
      </c>
      <c r="U28" t="e" cm="1">
        <f t="array" aca="1" ref="U28" ca="1">INDEX(ModelsData,$A28*2+1,U$1)</f>
        <v>#N/A</v>
      </c>
      <c r="V28" t="e" cm="1">
        <f t="array" aca="1" ref="V28" ca="1">INDEX(ModelsData,$A28*2+1,V$1)</f>
        <v>#N/A</v>
      </c>
      <c r="W28" t="e" cm="1">
        <f t="array" aca="1" ref="W28" ca="1">INDEX(ModelsData,$A28*2+1,W$1)</f>
        <v>#N/A</v>
      </c>
      <c r="X28" t="e" cm="1">
        <f t="array" aca="1" ref="X28" ca="1">INDEX(ModelsData,$A28*2+1,X$1)</f>
        <v>#N/A</v>
      </c>
      <c r="Y28" t="e" cm="1">
        <f t="array" aca="1" ref="Y28" ca="1">INDEX(ModelsData,$A28*2+1,Y$1)</f>
        <v>#N/A</v>
      </c>
      <c r="Z28" t="e" cm="1">
        <f t="array" aca="1" ref="Z28" ca="1">INDEX(ModelsData,$A28*2+1,Z$1)</f>
        <v>#N/A</v>
      </c>
      <c r="AA28" t="e" cm="1">
        <f t="array" aca="1" ref="AA28" ca="1">INDEX(ModelsData,$A28*2+1,AA$1)</f>
        <v>#N/A</v>
      </c>
      <c r="AB28" t="e" cm="1">
        <f t="array" aca="1" ref="AB28" ca="1">INDEX(ModelsData,$A28*2+1,AB$1)</f>
        <v>#N/A</v>
      </c>
      <c r="AC28" t="e" cm="1">
        <f t="array" aca="1" ref="AC28" ca="1">INDEX(ModelsData,$A28*2+1,AC$1)</f>
        <v>#N/A</v>
      </c>
      <c r="AD28" t="e" cm="1">
        <f t="array" aca="1" ref="AD28" ca="1">INDEX(ModelsData,$A28*2+1,AD$1)</f>
        <v>#N/A</v>
      </c>
      <c r="AE28" t="e" cm="1">
        <f t="array" aca="1" ref="AE28" ca="1">INDEX(ModelsData,$A28*2+1,AE$1)</f>
        <v>#N/A</v>
      </c>
      <c r="AF28" t="e" cm="1">
        <f t="array" aca="1" ref="AF28" ca="1">IF(INDEX(FluxBins,$A28*2+1,AF$1)="","",INDEX(FluxBins,$A28*2+1,AF$1)&amp;" ("&amp;INDEX(FluxBins,$A28*2+2,AF$1)&amp;")")</f>
        <v>#N/A</v>
      </c>
      <c r="AG28" t="e" cm="1">
        <f t="array" aca="1" ref="AG28" ca="1">IF(INDEX(FluxBins,$A28*2+1,AG$1)="","",INDEX(FluxBins,$A28*2+1,AG$1)&amp;" ("&amp;INDEX(FluxBins,$A28*2+2,AG$1)&amp;")")</f>
        <v>#N/A</v>
      </c>
      <c r="AH28" t="e" cm="1">
        <f t="array" aca="1" ref="AH28" ca="1">IF(INDEX(FluxBins,$A28*2+1,AH$1)="","",INDEX(FluxBins,$A28*2+1,AH$1)&amp;" ("&amp;INDEX(FluxBins,$A28*2+2,AH$1)&amp;")")</f>
        <v>#N/A</v>
      </c>
      <c r="AI28" t="e" cm="1">
        <f t="array" aca="1" ref="AI28" ca="1">IF(INDEX(FluxBins,$A28*2+1,AI$1)="","",INDEX(FluxBins,$A28*2+1,AI$1)&amp;" ("&amp;INDEX(FluxBins,$A28*2+2,AI$1)&amp;")")</f>
        <v>#N/A</v>
      </c>
      <c r="AJ28" t="e" cm="1">
        <f t="array" aca="1" ref="AJ28" ca="1">IF(INDEX(FluxBins,$A28*2+1,AJ$1)="","",INDEX(FluxBins,$A28*2+1,AJ$1)&amp;" ("&amp;INDEX(FluxBins,$A28*2+2,AJ$1)&amp;")")</f>
        <v>#N/A</v>
      </c>
      <c r="AK28" t="e" cm="1">
        <f t="array" aca="1" ref="AK28" ca="1">IF(INDEX(FluxBins,$A28*2+1,AK$1)="","",INDEX(FluxBins,$A28*2+1,AK$1)&amp;" ("&amp;INDEX(FluxBins,$A28*2+2,AK$1)&amp;")")</f>
        <v>#N/A</v>
      </c>
      <c r="AL28" t="e" cm="1">
        <f t="array" aca="1" ref="AL28" ca="1">IF(INDEX(FluxBins,$A28*2+1,AL$1)="","",INDEX(FluxBins,$A28*2+1,AL$1)&amp;" ("&amp;INDEX(FluxBins,$A28*2+2,AL$1)&amp;")")</f>
        <v>#N/A</v>
      </c>
      <c r="AM28" t="e" cm="1">
        <f t="array" aca="1" ref="AM28" ca="1">IF(INDEX(FluxBins,$A28*2+1,AM$1)="","",INDEX(FluxBins,$A28*2+1,AM$1)&amp;" ("&amp;INDEX(FluxBins,$A28*2+2,AM$1)&amp;")")</f>
        <v>#N/A</v>
      </c>
      <c r="AN28" t="e" cm="1">
        <f t="array" aca="1" ref="AN28" ca="1">IF(INDEX(FluxBins,$A28*2+1,AN$1)="","",INDEX(FluxBins,$A28*2+1,AN$1)&amp;" ("&amp;INDEX(FluxBins,$A28*2+2,AN$1)&amp;")")</f>
        <v>#N/A</v>
      </c>
      <c r="AO28" t="e" cm="1">
        <f t="array" aca="1" ref="AO28" ca="1">IF(INDEX(FluxBins,$A28*2+1,AO$1)="","",INDEX(FluxBins,$A28*2+1,AO$1)&amp;" ("&amp;INDEX(FluxBins,$A28*2+2,AO$1)&amp;")")</f>
        <v>#N/A</v>
      </c>
      <c r="AP28" t="e" cm="1">
        <f t="array" aca="1" ref="AP28" ca="1">IF(INDEX(FluxBins,$A28*2+1,AP$1)="","",INDEX(FluxBins,$A28*2+1,AP$1)&amp;" ("&amp;INDEX(FluxBins,$A28*2+2,AP$1)&amp;")")</f>
        <v>#N/A</v>
      </c>
      <c r="AQ28" t="e" cm="1">
        <f t="array" aca="1" ref="AQ28" ca="1">IF(INDEX(FluxBins,$A28*2+1,AQ$1)="","",INDEX(FluxBins,$A28*2+1,AQ$1)&amp;" ("&amp;INDEX(FluxBins,$A28*2+2,AQ$1)&amp;")")</f>
        <v>#N/A</v>
      </c>
      <c r="AR28" t="e" cm="1">
        <f t="array" aca="1" ref="AR28" ca="1">IF(INDEX(FluxBins,$A28*2+1,AR$1)="","",INDEX(FluxBins,$A28*2+1,AR$1)&amp;" ("&amp;INDEX(FluxBins,$A28*2+2,AR$1)&amp;")")</f>
        <v>#N/A</v>
      </c>
      <c r="AS28" t="e" cm="1">
        <f t="array" aca="1" ref="AS28" ca="1">IF(INDEX(FluxBins,$A28*2+1,AS$1)="","",INDEX(FluxBins,$A28*2+1,AS$1)&amp;" ("&amp;INDEX(FluxBins,$A28*2+2,AS$1)&amp;")")</f>
        <v>#N/A</v>
      </c>
      <c r="AT28" t="e" cm="1">
        <f t="array" aca="1" ref="AT28" ca="1">IF(INDEX(FluxBins,$A28*2+1,AT$1)="","",INDEX(FluxBins,$A28*2+1,AT$1)&amp;" ("&amp;INDEX(FluxBins,$A28*2+2,AT$1)&amp;")")</f>
        <v>#N/A</v>
      </c>
      <c r="AU28" t="e" cm="1">
        <f t="array" aca="1" ref="AU28" ca="1">IF(INDEX(FluxBins,$A28*2+1,AU$1)="","",INDEX(FluxBins,$A28*2+1,AU$1)&amp;" ("&amp;INDEX(FluxBins,$A28*2+2,AU$1)&amp;")")</f>
        <v>#N/A</v>
      </c>
      <c r="AV28" t="e" cm="1">
        <f t="array" aca="1" ref="AV28" ca="1">IF(INDEX(FluxBins,$A28*2+1,AV$1)="","",INDEX(FluxBins,$A28*2+1,AV$1)&amp;" ("&amp;INDEX(FluxBins,$A28*2+2,AV$1)&amp;")")</f>
        <v>#N/A</v>
      </c>
      <c r="AW28" t="e" cm="1">
        <f t="array" aca="1" ref="AW28" ca="1">IF(INDEX(FluxBins,$A28*2+1,AW$1)="","",INDEX(FluxBins,$A28*2+1,AW$1)&amp;" ("&amp;INDEX(FluxBins,$A28*2+2,AW$1)&amp;")")</f>
        <v>#N/A</v>
      </c>
      <c r="AX28" t="e" cm="1">
        <f t="array" aca="1" ref="AX28" ca="1">IF(INDEX(FluxBins,$A28*2+1,AX$1)="","",INDEX(FluxBins,$A28*2+1,AX$1)&amp;" ("&amp;INDEX(FluxBins,$A28*2+2,AX$1)&amp;")")</f>
        <v>#N/A</v>
      </c>
      <c r="AY28" t="e" cm="1">
        <f t="array" aca="1" ref="AY28" ca="1">IF(INDEX(FluxBins,$A28*2+1,AY$1)="","",INDEX(FluxBins,$A28*2+1,AY$1)&amp;" ("&amp;INDEX(FluxBins,$A28*2+2,AY$1)&amp;")")</f>
        <v>#N/A</v>
      </c>
      <c r="AZ28" t="e" cm="1">
        <f t="array" aca="1" ref="AZ28" ca="1">IF(INDEX(FluxBins,$A28*2+1,AZ$1)="","",INDEX(FluxBins,$A28*2+1,AZ$1)&amp;" ("&amp;INDEX(FluxBins,$A28*2+2,AZ$1)&amp;")")</f>
        <v>#N/A</v>
      </c>
      <c r="BA28" t="e" cm="1">
        <f t="array" aca="1" ref="BA28" ca="1">IF(INDEX(FluxBins,$A28*2+1,BA$1)="","",INDEX(FluxBins,$A28*2+1,BA$1)&amp;" ("&amp;INDEX(FluxBins,$A28*2+2,BA$1)&amp;")")</f>
        <v>#N/A</v>
      </c>
      <c r="BB28" t="e" cm="1">
        <f t="array" aca="1" ref="BB28" ca="1">IF(INDEX(FluxBins,$A28*2+1,BB$1)="","",INDEX(FluxBins,$A28*2+1,BB$1)&amp;" ("&amp;INDEX(FluxBins,$A28*2+2,BB$1)&amp;")")</f>
        <v>#N/A</v>
      </c>
      <c r="BC28" t="e" cm="1">
        <f t="array" aca="1" ref="BC28" ca="1">IF(INDEX(FluxBins,$A28*2+1,BC$1)="","",INDEX(FluxBins,$A28*2+1,BC$1)&amp;" ("&amp;INDEX(FluxBins,$A28*2+2,BC$1)&amp;")")</f>
        <v>#N/A</v>
      </c>
      <c r="BD28" t="e" cm="1">
        <f t="array" aca="1" ref="BD28" ca="1">IF(INDEX(FluxBins,$A28*2+1,BD$1)="","",INDEX(FluxBins,$A28*2+1,BD$1)&amp;" ("&amp;INDEX(FluxBins,$A28*2+2,BD$1)&amp;")")</f>
        <v>#N/A</v>
      </c>
      <c r="BE28" t="e" cm="1">
        <f t="array" aca="1" ref="BE28" ca="1">IF(INDEX(FluxBins,$A28*2+1,BE$1)="","",INDEX(FluxBins,$A28*2+1,BE$1)&amp;" ("&amp;INDEX(FluxBins,$A28*2+2,BE$1)&amp;")")</f>
        <v>#N/A</v>
      </c>
      <c r="BF28" t="e" cm="1">
        <f t="array" aca="1" ref="BF28" ca="1">IF(INDEX(FluxBins,$A28*2+1,BF$1)="","",INDEX(FluxBins,$A28*2+1,BF$1)&amp;" ("&amp;INDEX(FluxBins,$A28*2+2,BF$1)&amp;")")</f>
        <v>#N/A</v>
      </c>
      <c r="BG28" t="e" cm="1">
        <f t="array" aca="1" ref="BG28" ca="1">IF(INDEX(FluxBins,$A28*2+1,BG$1)="","",INDEX(FluxBins,$A28*2+1,BG$1)&amp;" ("&amp;INDEX(FluxBins,$A28*2+2,BG$1)&amp;")")</f>
        <v>#N/A</v>
      </c>
      <c r="BH28" t="e" cm="1">
        <f t="array" aca="1" ref="BH28" ca="1">IF(INDEX(FluxBins,$A28*2+1,BH$1)="","",INDEX(FluxBins,$A28*2+1,BH$1)&amp;" ("&amp;INDEX(FluxBins,$A28*2+2,BH$1)&amp;")")</f>
        <v>#N/A</v>
      </c>
      <c r="BI28" t="e" cm="1">
        <f t="array" aca="1" ref="BI28" ca="1">IF(INDEX(FluxBins,$A28*2+1,BI$1)="","",INDEX(FluxBins,$A28*2+1,BI$1)&amp;" ("&amp;INDEX(FluxBins,$A28*2+2,BI$1)&amp;")")</f>
        <v>#N/A</v>
      </c>
      <c r="BJ28" t="e" cm="1">
        <f t="array" aca="1" ref="BJ28" ca="1">IF(INDEX(FluxBins,$A28*2+1,BJ$1)="","",INDEX(FluxBins,$A28*2+1,BJ$1)&amp;" ("&amp;INDEX(FluxBins,$A28*2+2,BJ$1)&amp;")")</f>
        <v>#N/A</v>
      </c>
      <c r="BK28" t="e" cm="1">
        <f t="array" aca="1" ref="BK28" ca="1">IF(INDEX(FluxBins,$A28*2+1,BK$1)="","",INDEX(FluxBins,$A28*2+1,BK$1)&amp;" ("&amp;INDEX(FluxBins,$A28*2+2,BK$1)&amp;")")</f>
        <v>#N/A</v>
      </c>
      <c r="BL28" t="e" cm="1">
        <f t="array" aca="1" ref="BL28" ca="1">IF(INDEX(FluxBins,$A28*2+1,BL$1)="","",INDEX(FluxBins,$A28*2+1,BL$1)&amp;" ("&amp;INDEX(FluxBins,$A28*2+2,BL$1)&amp;")")</f>
        <v>#N/A</v>
      </c>
      <c r="BM28" t="e" cm="1">
        <f t="array" aca="1" ref="BM28" ca="1">IF(INDEX(FluxBins,$A28*2+1,BM$1)="","",INDEX(FluxBins,$A28*2+1,BM$1)&amp;" ("&amp;INDEX(FluxBins,$A28*2+2,BM$1)&amp;")")</f>
        <v>#N/A</v>
      </c>
      <c r="BN28" t="e" cm="1">
        <f t="array" aca="1" ref="BN28" ca="1">IF(INDEX(FluxBins,$A28*2+1,BN$1)="","",INDEX(FluxBins,$A28*2+1,BN$1)&amp;" ("&amp;INDEX(FluxBins,$A28*2+2,BN$1)&amp;")")</f>
        <v>#N/A</v>
      </c>
      <c r="BO28" t="e" cm="1">
        <f t="array" aca="1" ref="BO28" ca="1">IF(INDEX(FluxBins,$A28*2+1,BO$1)="","",INDEX(FluxBins,$A28*2+1,BO$1)&amp;" ("&amp;INDEX(FluxBins,$A28*2+2,BO$1)&amp;")")</f>
        <v>#N/A</v>
      </c>
      <c r="BP28" t="e" cm="1">
        <f t="array" aca="1" ref="BP28" ca="1">IF(INDEX(FluxBins,$A28*2+1,BP$1)="","",INDEX(FluxBins,$A28*2+1,BP$1)&amp;" ("&amp;INDEX(FluxBins,$A28*2+2,BP$1)&amp;")")</f>
        <v>#N/A</v>
      </c>
      <c r="BQ28" t="e" cm="1">
        <f t="array" aca="1" ref="BQ28" ca="1">IF(INDEX(FluxBins,$A28*2+1,BQ$1)="","",INDEX(FluxBins,$A28*2+1,BQ$1)&amp;" ("&amp;INDEX(FluxBins,$A28*2+2,BQ$1)&amp;")")</f>
        <v>#N/A</v>
      </c>
      <c r="BR28" t="e" cm="1">
        <f t="array" aca="1" ref="BR28" ca="1">IF(INDEX(FluxBins,$A28*2+1,BR$1)="","",INDEX(FluxBins,$A28*2+1,BR$1)&amp;" ("&amp;INDEX(FluxBins,$A28*2+2,BR$1)&amp;")")</f>
        <v>#N/A</v>
      </c>
      <c r="BS28" t="e" cm="1">
        <f t="array" aca="1" ref="BS28" ca="1">IF(INDEX(FluxBins,$A28*2+1,BS$1)="","",INDEX(FluxBins,$A28*2+1,BS$1)&amp;" ("&amp;INDEX(FluxBins,$A28*2+2,BS$1)&amp;")")</f>
        <v>#N/A</v>
      </c>
      <c r="BT28" t="e" cm="1">
        <f t="array" aca="1" ref="BT28" ca="1">IF(INDEX(FluxBins,$A28*2+1,BT$1)="","",INDEX(FluxBins,$A28*2+1,BT$1)&amp;" ("&amp;INDEX(FluxBins,$A28*2+2,BT$1)&amp;")")</f>
        <v>#N/A</v>
      </c>
      <c r="BU28" t="e" cm="1">
        <f t="array" aca="1" ref="BU28" ca="1">IF(INDEX(FluxBins,$A28*2+1,BU$1)="","",INDEX(FluxBins,$A28*2+1,BU$1)&amp;" ("&amp;INDEX(FluxBins,$A28*2+2,BU$1)&amp;")")</f>
        <v>#N/A</v>
      </c>
      <c r="BV28" t="e" cm="1">
        <f t="array" aca="1" ref="BV28" ca="1">IF(INDEX(FluxBins,$A28*2+1,BV$1)="","",INDEX(FluxBins,$A28*2+1,BV$1)&amp;" ("&amp;INDEX(FluxBins,$A28*2+2,BV$1)&amp;")")</f>
        <v>#N/A</v>
      </c>
      <c r="BW28" t="e" cm="1">
        <f t="array" aca="1" ref="BW28" ca="1">IF(INDEX(FluxBins,$A28*2+1,BW$1)="","",INDEX(FluxBins,$A28*2+1,BW$1)&amp;" ("&amp;INDEX(FluxBins,$A28*2+2,BW$1)&amp;")")</f>
        <v>#N/A</v>
      </c>
      <c r="BX28" t="e" cm="1">
        <f t="array" aca="1" ref="BX28" ca="1">IF(INDEX(FluxBins,$A28*2+1,BX$1)="","",INDEX(FluxBins,$A28*2+1,BX$1)&amp;" ("&amp;INDEX(FluxBins,$A28*2+2,BX$1)&amp;")")</f>
        <v>#N/A</v>
      </c>
      <c r="BY28" t="e" cm="1">
        <f t="array" aca="1" ref="BY28" ca="1">IF(INDEX(FluxBins,$A28*2+1,BY$1)="","",INDEX(FluxBins,$A28*2+1,BY$1)&amp;" ("&amp;INDEX(FluxBins,$A28*2+2,BY$1)&amp;")")</f>
        <v>#N/A</v>
      </c>
      <c r="BZ28" t="e" cm="1">
        <f t="array" aca="1" ref="BZ28" ca="1">IF(INDEX(FluxBins,$A28*2+1,BZ$1)="","",INDEX(FluxBins,$A28*2+1,BZ$1)&amp;" ("&amp;INDEX(FluxBins,$A28*2+2,BZ$1)&amp;")")</f>
        <v>#N/A</v>
      </c>
      <c r="CA28" t="e" cm="1">
        <f t="array" aca="1" ref="CA28" ca="1">IF(INDEX(FluxBins,$A28*2+1,CA$1)="","",INDEX(FluxBins,$A28*2+1,CA$1)&amp;" ("&amp;INDEX(FluxBins,$A28*2+2,CA$1)&amp;")")</f>
        <v>#N/A</v>
      </c>
      <c r="CB28" t="e" cm="1">
        <f t="array" aca="1" ref="CB28" ca="1">IF(INDEX(FluxBins,$A28*2+1,CB$1)="","",INDEX(FluxBins,$A28*2+1,CB$1)&amp;" ("&amp;INDEX(FluxBins,$A28*2+2,CB$1)&amp;")")</f>
        <v>#N/A</v>
      </c>
      <c r="CC28" t="e" cm="1">
        <f t="array" aca="1" ref="CC28" ca="1">IF(INDEX(FluxBins,$A28*2+1,CC$1)="","",INDEX(FluxBins,$A28*2+1,CC$1)&amp;" ("&amp;INDEX(FluxBins,$A28*2+2,CC$1)&amp;")")</f>
        <v>#N/A</v>
      </c>
      <c r="CD28" t="e" cm="1">
        <f t="array" aca="1" ref="CD28" ca="1">IF(INDEX(FluxBins,$A28*2+1,CD$1)="","",INDEX(FluxBins,$A28*2+1,CD$1)&amp;" ("&amp;INDEX(FluxBins,$A28*2+2,CD$1)&amp;")")</f>
        <v>#N/A</v>
      </c>
      <c r="CE28" t="e" cm="1">
        <f t="array" aca="1" ref="CE28" ca="1">IF(INDEX(FluxBins,$A28*2+1,CE$1)="","",INDEX(FluxBins,$A28*2+1,CE$1)&amp;" ("&amp;INDEX(FluxBins,$A28*2+2,CE$1)&amp;")")</f>
        <v>#N/A</v>
      </c>
      <c r="CF28" t="e" cm="1">
        <f t="array" aca="1" ref="CF28" ca="1">IF(INDEX(FluxBins,$A28*2+1,CF$1)="","",INDEX(FluxBins,$A28*2+1,CF$1)&amp;" ("&amp;INDEX(FluxBins,$A28*2+2,CF$1)&amp;")")</f>
        <v>#N/A</v>
      </c>
      <c r="CG28" t="e" cm="1">
        <f t="array" aca="1" ref="CG28" ca="1">IF(INDEX(FluxBins,$A28*2+1,CG$1)="","",INDEX(FluxBins,$A28*2+1,CG$1)&amp;" ("&amp;INDEX(FluxBins,$A28*2+2,CG$1)&amp;")")</f>
        <v>#N/A</v>
      </c>
      <c r="CH28" t="e" cm="1">
        <f t="array" aca="1" ref="CH28" ca="1">IF(INDEX(FluxBins,$A28*2+1,CH$1)="","",INDEX(FluxBins,$A28*2+1,CH$1)&amp;" ("&amp;INDEX(FluxBins,$A28*2+2,CH$1)&amp;")")</f>
        <v>#N/A</v>
      </c>
    </row>
    <row r="29" spans="1:86">
      <c r="A29" t="e">
        <f ca="1">VLOOKUP('Bulk Table'!$A31,NameIndexArray,2,FALSE)-2</f>
        <v>#N/A</v>
      </c>
      <c r="B29" t="e">
        <f>IF(I29,'Bulk Table'!$C31,MID('Bulk Table'!$B31,FIND("(",'Bulk Table'!$B31)+1,FIND(")",'Bulk Table'!$B31)-FIND("(",'Bulk Table'!$B31)-1))</f>
        <v>#VALUE!</v>
      </c>
      <c r="C29">
        <f>'Bulk Table'!$E31</f>
        <v>0</v>
      </c>
      <c r="D29">
        <f>'Bulk Table'!$F31</f>
        <v>25</v>
      </c>
      <c r="E29" t="e">
        <f t="shared" ca="1" si="8"/>
        <v>#N/A</v>
      </c>
      <c r="F29">
        <f t="shared" si="9"/>
        <v>25</v>
      </c>
      <c r="G29" t="b">
        <f t="shared" ca="1" si="10"/>
        <v>0</v>
      </c>
      <c r="H29" t="b">
        <f ca="1">IF(I29,FALSE,ISERROR(HLOOKUP('Bulk Table'!B31,$AF29:$CH29,1,FALSE)))</f>
        <v>1</v>
      </c>
      <c r="I29" t="b">
        <f>NOT('Bulk Table'!$C31=0)</f>
        <v>0</v>
      </c>
      <c r="J29" t="e">
        <f t="shared" ca="1" si="11"/>
        <v>#N/A</v>
      </c>
      <c r="K29" t="e">
        <f ca="1">X29*$C29^3+Y29*$C29^2+Z29*$C29+AA29+'Bulk Table'!$D31</f>
        <v>#N/A</v>
      </c>
      <c r="L29" t="e">
        <f t="shared" ca="1" si="12"/>
        <v>#N/A</v>
      </c>
      <c r="M29" t="e">
        <f t="shared" ca="1" si="13"/>
        <v>#N/A</v>
      </c>
      <c r="N29" t="e">
        <f t="shared" ca="1" si="14"/>
        <v>#N/A</v>
      </c>
      <c r="O29" t="e">
        <f t="shared" ca="1" si="15"/>
        <v>#N/A</v>
      </c>
      <c r="P29" t="e">
        <f t="shared" ca="1" si="16"/>
        <v>#N/A</v>
      </c>
      <c r="Q29" t="e">
        <f t="shared" ca="1" si="17"/>
        <v>#N/A</v>
      </c>
      <c r="R29" t="e" cm="1">
        <f t="array" aca="1" ref="R29" ca="1">INDEX(ModelsData,$A29*2+1,R$1)</f>
        <v>#N/A</v>
      </c>
      <c r="S29" t="e" cm="1">
        <f t="array" aca="1" ref="S29" ca="1">INDEX(ModelsData,$A29*2+1,S$1)</f>
        <v>#N/A</v>
      </c>
      <c r="T29" t="e" cm="1">
        <f t="array" aca="1" ref="T29" ca="1">INDEX(ModelsData,$A29*2+1,T$1)</f>
        <v>#N/A</v>
      </c>
      <c r="U29" t="e" cm="1">
        <f t="array" aca="1" ref="U29" ca="1">INDEX(ModelsData,$A29*2+1,U$1)</f>
        <v>#N/A</v>
      </c>
      <c r="V29" t="e" cm="1">
        <f t="array" aca="1" ref="V29" ca="1">INDEX(ModelsData,$A29*2+1,V$1)</f>
        <v>#N/A</v>
      </c>
      <c r="W29" t="e" cm="1">
        <f t="array" aca="1" ref="W29" ca="1">INDEX(ModelsData,$A29*2+1,W$1)</f>
        <v>#N/A</v>
      </c>
      <c r="X29" t="e" cm="1">
        <f t="array" aca="1" ref="X29" ca="1">INDEX(ModelsData,$A29*2+1,X$1)</f>
        <v>#N/A</v>
      </c>
      <c r="Y29" t="e" cm="1">
        <f t="array" aca="1" ref="Y29" ca="1">INDEX(ModelsData,$A29*2+1,Y$1)</f>
        <v>#N/A</v>
      </c>
      <c r="Z29" t="e" cm="1">
        <f t="array" aca="1" ref="Z29" ca="1">INDEX(ModelsData,$A29*2+1,Z$1)</f>
        <v>#N/A</v>
      </c>
      <c r="AA29" t="e" cm="1">
        <f t="array" aca="1" ref="AA29" ca="1">INDEX(ModelsData,$A29*2+1,AA$1)</f>
        <v>#N/A</v>
      </c>
      <c r="AB29" t="e" cm="1">
        <f t="array" aca="1" ref="AB29" ca="1">INDEX(ModelsData,$A29*2+1,AB$1)</f>
        <v>#N/A</v>
      </c>
      <c r="AC29" t="e" cm="1">
        <f t="array" aca="1" ref="AC29" ca="1">INDEX(ModelsData,$A29*2+1,AC$1)</f>
        <v>#N/A</v>
      </c>
      <c r="AD29" t="e" cm="1">
        <f t="array" aca="1" ref="AD29" ca="1">INDEX(ModelsData,$A29*2+1,AD$1)</f>
        <v>#N/A</v>
      </c>
      <c r="AE29" t="e" cm="1">
        <f t="array" aca="1" ref="AE29" ca="1">INDEX(ModelsData,$A29*2+1,AE$1)</f>
        <v>#N/A</v>
      </c>
      <c r="AF29" t="e" cm="1">
        <f t="array" aca="1" ref="AF29" ca="1">IF(INDEX(FluxBins,$A29*2+1,AF$1)="","",INDEX(FluxBins,$A29*2+1,AF$1)&amp;" ("&amp;INDEX(FluxBins,$A29*2+2,AF$1)&amp;")")</f>
        <v>#N/A</v>
      </c>
      <c r="AG29" t="e" cm="1">
        <f t="array" aca="1" ref="AG29" ca="1">IF(INDEX(FluxBins,$A29*2+1,AG$1)="","",INDEX(FluxBins,$A29*2+1,AG$1)&amp;" ("&amp;INDEX(FluxBins,$A29*2+2,AG$1)&amp;")")</f>
        <v>#N/A</v>
      </c>
      <c r="AH29" t="e" cm="1">
        <f t="array" aca="1" ref="AH29" ca="1">IF(INDEX(FluxBins,$A29*2+1,AH$1)="","",INDEX(FluxBins,$A29*2+1,AH$1)&amp;" ("&amp;INDEX(FluxBins,$A29*2+2,AH$1)&amp;")")</f>
        <v>#N/A</v>
      </c>
      <c r="AI29" t="e" cm="1">
        <f t="array" aca="1" ref="AI29" ca="1">IF(INDEX(FluxBins,$A29*2+1,AI$1)="","",INDEX(FluxBins,$A29*2+1,AI$1)&amp;" ("&amp;INDEX(FluxBins,$A29*2+2,AI$1)&amp;")")</f>
        <v>#N/A</v>
      </c>
      <c r="AJ29" t="e" cm="1">
        <f t="array" aca="1" ref="AJ29" ca="1">IF(INDEX(FluxBins,$A29*2+1,AJ$1)="","",INDEX(FluxBins,$A29*2+1,AJ$1)&amp;" ("&amp;INDEX(FluxBins,$A29*2+2,AJ$1)&amp;")")</f>
        <v>#N/A</v>
      </c>
      <c r="AK29" t="e" cm="1">
        <f t="array" aca="1" ref="AK29" ca="1">IF(INDEX(FluxBins,$A29*2+1,AK$1)="","",INDEX(FluxBins,$A29*2+1,AK$1)&amp;" ("&amp;INDEX(FluxBins,$A29*2+2,AK$1)&amp;")")</f>
        <v>#N/A</v>
      </c>
      <c r="AL29" t="e" cm="1">
        <f t="array" aca="1" ref="AL29" ca="1">IF(INDEX(FluxBins,$A29*2+1,AL$1)="","",INDEX(FluxBins,$A29*2+1,AL$1)&amp;" ("&amp;INDEX(FluxBins,$A29*2+2,AL$1)&amp;")")</f>
        <v>#N/A</v>
      </c>
      <c r="AM29" t="e" cm="1">
        <f t="array" aca="1" ref="AM29" ca="1">IF(INDEX(FluxBins,$A29*2+1,AM$1)="","",INDEX(FluxBins,$A29*2+1,AM$1)&amp;" ("&amp;INDEX(FluxBins,$A29*2+2,AM$1)&amp;")")</f>
        <v>#N/A</v>
      </c>
      <c r="AN29" t="e" cm="1">
        <f t="array" aca="1" ref="AN29" ca="1">IF(INDEX(FluxBins,$A29*2+1,AN$1)="","",INDEX(FluxBins,$A29*2+1,AN$1)&amp;" ("&amp;INDEX(FluxBins,$A29*2+2,AN$1)&amp;")")</f>
        <v>#N/A</v>
      </c>
      <c r="AO29" t="e" cm="1">
        <f t="array" aca="1" ref="AO29" ca="1">IF(INDEX(FluxBins,$A29*2+1,AO$1)="","",INDEX(FluxBins,$A29*2+1,AO$1)&amp;" ("&amp;INDEX(FluxBins,$A29*2+2,AO$1)&amp;")")</f>
        <v>#N/A</v>
      </c>
      <c r="AP29" t="e" cm="1">
        <f t="array" aca="1" ref="AP29" ca="1">IF(INDEX(FluxBins,$A29*2+1,AP$1)="","",INDEX(FluxBins,$A29*2+1,AP$1)&amp;" ("&amp;INDEX(FluxBins,$A29*2+2,AP$1)&amp;")")</f>
        <v>#N/A</v>
      </c>
      <c r="AQ29" t="e" cm="1">
        <f t="array" aca="1" ref="AQ29" ca="1">IF(INDEX(FluxBins,$A29*2+1,AQ$1)="","",INDEX(FluxBins,$A29*2+1,AQ$1)&amp;" ("&amp;INDEX(FluxBins,$A29*2+2,AQ$1)&amp;")")</f>
        <v>#N/A</v>
      </c>
      <c r="AR29" t="e" cm="1">
        <f t="array" aca="1" ref="AR29" ca="1">IF(INDEX(FluxBins,$A29*2+1,AR$1)="","",INDEX(FluxBins,$A29*2+1,AR$1)&amp;" ("&amp;INDEX(FluxBins,$A29*2+2,AR$1)&amp;")")</f>
        <v>#N/A</v>
      </c>
      <c r="AS29" t="e" cm="1">
        <f t="array" aca="1" ref="AS29" ca="1">IF(INDEX(FluxBins,$A29*2+1,AS$1)="","",INDEX(FluxBins,$A29*2+1,AS$1)&amp;" ("&amp;INDEX(FluxBins,$A29*2+2,AS$1)&amp;")")</f>
        <v>#N/A</v>
      </c>
      <c r="AT29" t="e" cm="1">
        <f t="array" aca="1" ref="AT29" ca="1">IF(INDEX(FluxBins,$A29*2+1,AT$1)="","",INDEX(FluxBins,$A29*2+1,AT$1)&amp;" ("&amp;INDEX(FluxBins,$A29*2+2,AT$1)&amp;")")</f>
        <v>#N/A</v>
      </c>
      <c r="AU29" t="e" cm="1">
        <f t="array" aca="1" ref="AU29" ca="1">IF(INDEX(FluxBins,$A29*2+1,AU$1)="","",INDEX(FluxBins,$A29*2+1,AU$1)&amp;" ("&amp;INDEX(FluxBins,$A29*2+2,AU$1)&amp;")")</f>
        <v>#N/A</v>
      </c>
      <c r="AV29" t="e" cm="1">
        <f t="array" aca="1" ref="AV29" ca="1">IF(INDEX(FluxBins,$A29*2+1,AV$1)="","",INDEX(FluxBins,$A29*2+1,AV$1)&amp;" ("&amp;INDEX(FluxBins,$A29*2+2,AV$1)&amp;")")</f>
        <v>#N/A</v>
      </c>
      <c r="AW29" t="e" cm="1">
        <f t="array" aca="1" ref="AW29" ca="1">IF(INDEX(FluxBins,$A29*2+1,AW$1)="","",INDEX(FluxBins,$A29*2+1,AW$1)&amp;" ("&amp;INDEX(FluxBins,$A29*2+2,AW$1)&amp;")")</f>
        <v>#N/A</v>
      </c>
      <c r="AX29" t="e" cm="1">
        <f t="array" aca="1" ref="AX29" ca="1">IF(INDEX(FluxBins,$A29*2+1,AX$1)="","",INDEX(FluxBins,$A29*2+1,AX$1)&amp;" ("&amp;INDEX(FluxBins,$A29*2+2,AX$1)&amp;")")</f>
        <v>#N/A</v>
      </c>
      <c r="AY29" t="e" cm="1">
        <f t="array" aca="1" ref="AY29" ca="1">IF(INDEX(FluxBins,$A29*2+1,AY$1)="","",INDEX(FluxBins,$A29*2+1,AY$1)&amp;" ("&amp;INDEX(FluxBins,$A29*2+2,AY$1)&amp;")")</f>
        <v>#N/A</v>
      </c>
      <c r="AZ29" t="e" cm="1">
        <f t="array" aca="1" ref="AZ29" ca="1">IF(INDEX(FluxBins,$A29*2+1,AZ$1)="","",INDEX(FluxBins,$A29*2+1,AZ$1)&amp;" ("&amp;INDEX(FluxBins,$A29*2+2,AZ$1)&amp;")")</f>
        <v>#N/A</v>
      </c>
      <c r="BA29" t="e" cm="1">
        <f t="array" aca="1" ref="BA29" ca="1">IF(INDEX(FluxBins,$A29*2+1,BA$1)="","",INDEX(FluxBins,$A29*2+1,BA$1)&amp;" ("&amp;INDEX(FluxBins,$A29*2+2,BA$1)&amp;")")</f>
        <v>#N/A</v>
      </c>
      <c r="BB29" t="e" cm="1">
        <f t="array" aca="1" ref="BB29" ca="1">IF(INDEX(FluxBins,$A29*2+1,BB$1)="","",INDEX(FluxBins,$A29*2+1,BB$1)&amp;" ("&amp;INDEX(FluxBins,$A29*2+2,BB$1)&amp;")")</f>
        <v>#N/A</v>
      </c>
      <c r="BC29" t="e" cm="1">
        <f t="array" aca="1" ref="BC29" ca="1">IF(INDEX(FluxBins,$A29*2+1,BC$1)="","",INDEX(FluxBins,$A29*2+1,BC$1)&amp;" ("&amp;INDEX(FluxBins,$A29*2+2,BC$1)&amp;")")</f>
        <v>#N/A</v>
      </c>
      <c r="BD29" t="e" cm="1">
        <f t="array" aca="1" ref="BD29" ca="1">IF(INDEX(FluxBins,$A29*2+1,BD$1)="","",INDEX(FluxBins,$A29*2+1,BD$1)&amp;" ("&amp;INDEX(FluxBins,$A29*2+2,BD$1)&amp;")")</f>
        <v>#N/A</v>
      </c>
      <c r="BE29" t="e" cm="1">
        <f t="array" aca="1" ref="BE29" ca="1">IF(INDEX(FluxBins,$A29*2+1,BE$1)="","",INDEX(FluxBins,$A29*2+1,BE$1)&amp;" ("&amp;INDEX(FluxBins,$A29*2+2,BE$1)&amp;")")</f>
        <v>#N/A</v>
      </c>
      <c r="BF29" t="e" cm="1">
        <f t="array" aca="1" ref="BF29" ca="1">IF(INDEX(FluxBins,$A29*2+1,BF$1)="","",INDEX(FluxBins,$A29*2+1,BF$1)&amp;" ("&amp;INDEX(FluxBins,$A29*2+2,BF$1)&amp;")")</f>
        <v>#N/A</v>
      </c>
      <c r="BG29" t="e" cm="1">
        <f t="array" aca="1" ref="BG29" ca="1">IF(INDEX(FluxBins,$A29*2+1,BG$1)="","",INDEX(FluxBins,$A29*2+1,BG$1)&amp;" ("&amp;INDEX(FluxBins,$A29*2+2,BG$1)&amp;")")</f>
        <v>#N/A</v>
      </c>
      <c r="BH29" t="e" cm="1">
        <f t="array" aca="1" ref="BH29" ca="1">IF(INDEX(FluxBins,$A29*2+1,BH$1)="","",INDEX(FluxBins,$A29*2+1,BH$1)&amp;" ("&amp;INDEX(FluxBins,$A29*2+2,BH$1)&amp;")")</f>
        <v>#N/A</v>
      </c>
      <c r="BI29" t="e" cm="1">
        <f t="array" aca="1" ref="BI29" ca="1">IF(INDEX(FluxBins,$A29*2+1,BI$1)="","",INDEX(FluxBins,$A29*2+1,BI$1)&amp;" ("&amp;INDEX(FluxBins,$A29*2+2,BI$1)&amp;")")</f>
        <v>#N/A</v>
      </c>
      <c r="BJ29" t="e" cm="1">
        <f t="array" aca="1" ref="BJ29" ca="1">IF(INDEX(FluxBins,$A29*2+1,BJ$1)="","",INDEX(FluxBins,$A29*2+1,BJ$1)&amp;" ("&amp;INDEX(FluxBins,$A29*2+2,BJ$1)&amp;")")</f>
        <v>#N/A</v>
      </c>
      <c r="BK29" t="e" cm="1">
        <f t="array" aca="1" ref="BK29" ca="1">IF(INDEX(FluxBins,$A29*2+1,BK$1)="","",INDEX(FluxBins,$A29*2+1,BK$1)&amp;" ("&amp;INDEX(FluxBins,$A29*2+2,BK$1)&amp;")")</f>
        <v>#N/A</v>
      </c>
      <c r="BL29" t="e" cm="1">
        <f t="array" aca="1" ref="BL29" ca="1">IF(INDEX(FluxBins,$A29*2+1,BL$1)="","",INDEX(FluxBins,$A29*2+1,BL$1)&amp;" ("&amp;INDEX(FluxBins,$A29*2+2,BL$1)&amp;")")</f>
        <v>#N/A</v>
      </c>
      <c r="BM29" t="e" cm="1">
        <f t="array" aca="1" ref="BM29" ca="1">IF(INDEX(FluxBins,$A29*2+1,BM$1)="","",INDEX(FluxBins,$A29*2+1,BM$1)&amp;" ("&amp;INDEX(FluxBins,$A29*2+2,BM$1)&amp;")")</f>
        <v>#N/A</v>
      </c>
      <c r="BN29" t="e" cm="1">
        <f t="array" aca="1" ref="BN29" ca="1">IF(INDEX(FluxBins,$A29*2+1,BN$1)="","",INDEX(FluxBins,$A29*2+1,BN$1)&amp;" ("&amp;INDEX(FluxBins,$A29*2+2,BN$1)&amp;")")</f>
        <v>#N/A</v>
      </c>
      <c r="BO29" t="e" cm="1">
        <f t="array" aca="1" ref="BO29" ca="1">IF(INDEX(FluxBins,$A29*2+1,BO$1)="","",INDEX(FluxBins,$A29*2+1,BO$1)&amp;" ("&amp;INDEX(FluxBins,$A29*2+2,BO$1)&amp;")")</f>
        <v>#N/A</v>
      </c>
      <c r="BP29" t="e" cm="1">
        <f t="array" aca="1" ref="BP29" ca="1">IF(INDEX(FluxBins,$A29*2+1,BP$1)="","",INDEX(FluxBins,$A29*2+1,BP$1)&amp;" ("&amp;INDEX(FluxBins,$A29*2+2,BP$1)&amp;")")</f>
        <v>#N/A</v>
      </c>
      <c r="BQ29" t="e" cm="1">
        <f t="array" aca="1" ref="BQ29" ca="1">IF(INDEX(FluxBins,$A29*2+1,BQ$1)="","",INDEX(FluxBins,$A29*2+1,BQ$1)&amp;" ("&amp;INDEX(FluxBins,$A29*2+2,BQ$1)&amp;")")</f>
        <v>#N/A</v>
      </c>
      <c r="BR29" t="e" cm="1">
        <f t="array" aca="1" ref="BR29" ca="1">IF(INDEX(FluxBins,$A29*2+1,BR$1)="","",INDEX(FluxBins,$A29*2+1,BR$1)&amp;" ("&amp;INDEX(FluxBins,$A29*2+2,BR$1)&amp;")")</f>
        <v>#N/A</v>
      </c>
      <c r="BS29" t="e" cm="1">
        <f t="array" aca="1" ref="BS29" ca="1">IF(INDEX(FluxBins,$A29*2+1,BS$1)="","",INDEX(FluxBins,$A29*2+1,BS$1)&amp;" ("&amp;INDEX(FluxBins,$A29*2+2,BS$1)&amp;")")</f>
        <v>#N/A</v>
      </c>
      <c r="BT29" t="e" cm="1">
        <f t="array" aca="1" ref="BT29" ca="1">IF(INDEX(FluxBins,$A29*2+1,BT$1)="","",INDEX(FluxBins,$A29*2+1,BT$1)&amp;" ("&amp;INDEX(FluxBins,$A29*2+2,BT$1)&amp;")")</f>
        <v>#N/A</v>
      </c>
      <c r="BU29" t="e" cm="1">
        <f t="array" aca="1" ref="BU29" ca="1">IF(INDEX(FluxBins,$A29*2+1,BU$1)="","",INDEX(FluxBins,$A29*2+1,BU$1)&amp;" ("&amp;INDEX(FluxBins,$A29*2+2,BU$1)&amp;")")</f>
        <v>#N/A</v>
      </c>
      <c r="BV29" t="e" cm="1">
        <f t="array" aca="1" ref="BV29" ca="1">IF(INDEX(FluxBins,$A29*2+1,BV$1)="","",INDEX(FluxBins,$A29*2+1,BV$1)&amp;" ("&amp;INDEX(FluxBins,$A29*2+2,BV$1)&amp;")")</f>
        <v>#N/A</v>
      </c>
      <c r="BW29" t="e" cm="1">
        <f t="array" aca="1" ref="BW29" ca="1">IF(INDEX(FluxBins,$A29*2+1,BW$1)="","",INDEX(FluxBins,$A29*2+1,BW$1)&amp;" ("&amp;INDEX(FluxBins,$A29*2+2,BW$1)&amp;")")</f>
        <v>#N/A</v>
      </c>
      <c r="BX29" t="e" cm="1">
        <f t="array" aca="1" ref="BX29" ca="1">IF(INDEX(FluxBins,$A29*2+1,BX$1)="","",INDEX(FluxBins,$A29*2+1,BX$1)&amp;" ("&amp;INDEX(FluxBins,$A29*2+2,BX$1)&amp;")")</f>
        <v>#N/A</v>
      </c>
      <c r="BY29" t="e" cm="1">
        <f t="array" aca="1" ref="BY29" ca="1">IF(INDEX(FluxBins,$A29*2+1,BY$1)="","",INDEX(FluxBins,$A29*2+1,BY$1)&amp;" ("&amp;INDEX(FluxBins,$A29*2+2,BY$1)&amp;")")</f>
        <v>#N/A</v>
      </c>
      <c r="BZ29" t="e" cm="1">
        <f t="array" aca="1" ref="BZ29" ca="1">IF(INDEX(FluxBins,$A29*2+1,BZ$1)="","",INDEX(FluxBins,$A29*2+1,BZ$1)&amp;" ("&amp;INDEX(FluxBins,$A29*2+2,BZ$1)&amp;")")</f>
        <v>#N/A</v>
      </c>
      <c r="CA29" t="e" cm="1">
        <f t="array" aca="1" ref="CA29" ca="1">IF(INDEX(FluxBins,$A29*2+1,CA$1)="","",INDEX(FluxBins,$A29*2+1,CA$1)&amp;" ("&amp;INDEX(FluxBins,$A29*2+2,CA$1)&amp;")")</f>
        <v>#N/A</v>
      </c>
      <c r="CB29" t="e" cm="1">
        <f t="array" aca="1" ref="CB29" ca="1">IF(INDEX(FluxBins,$A29*2+1,CB$1)="","",INDEX(FluxBins,$A29*2+1,CB$1)&amp;" ("&amp;INDEX(FluxBins,$A29*2+2,CB$1)&amp;")")</f>
        <v>#N/A</v>
      </c>
      <c r="CC29" t="e" cm="1">
        <f t="array" aca="1" ref="CC29" ca="1">IF(INDEX(FluxBins,$A29*2+1,CC$1)="","",INDEX(FluxBins,$A29*2+1,CC$1)&amp;" ("&amp;INDEX(FluxBins,$A29*2+2,CC$1)&amp;")")</f>
        <v>#N/A</v>
      </c>
      <c r="CD29" t="e" cm="1">
        <f t="array" aca="1" ref="CD29" ca="1">IF(INDEX(FluxBins,$A29*2+1,CD$1)="","",INDEX(FluxBins,$A29*2+1,CD$1)&amp;" ("&amp;INDEX(FluxBins,$A29*2+2,CD$1)&amp;")")</f>
        <v>#N/A</v>
      </c>
      <c r="CE29" t="e" cm="1">
        <f t="array" aca="1" ref="CE29" ca="1">IF(INDEX(FluxBins,$A29*2+1,CE$1)="","",INDEX(FluxBins,$A29*2+1,CE$1)&amp;" ("&amp;INDEX(FluxBins,$A29*2+2,CE$1)&amp;")")</f>
        <v>#N/A</v>
      </c>
      <c r="CF29" t="e" cm="1">
        <f t="array" aca="1" ref="CF29" ca="1">IF(INDEX(FluxBins,$A29*2+1,CF$1)="","",INDEX(FluxBins,$A29*2+1,CF$1)&amp;" ("&amp;INDEX(FluxBins,$A29*2+2,CF$1)&amp;")")</f>
        <v>#N/A</v>
      </c>
      <c r="CG29" t="e" cm="1">
        <f t="array" aca="1" ref="CG29" ca="1">IF(INDEX(FluxBins,$A29*2+1,CG$1)="","",INDEX(FluxBins,$A29*2+1,CG$1)&amp;" ("&amp;INDEX(FluxBins,$A29*2+2,CG$1)&amp;")")</f>
        <v>#N/A</v>
      </c>
      <c r="CH29" t="e" cm="1">
        <f t="array" aca="1" ref="CH29" ca="1">IF(INDEX(FluxBins,$A29*2+1,CH$1)="","",INDEX(FluxBins,$A29*2+1,CH$1)&amp;" ("&amp;INDEX(FluxBins,$A29*2+2,CH$1)&amp;")")</f>
        <v>#N/A</v>
      </c>
    </row>
    <row r="30" spans="1:86">
      <c r="A30" t="e">
        <f ca="1">VLOOKUP('Bulk Table'!$A32,NameIndexArray,2,FALSE)-2</f>
        <v>#N/A</v>
      </c>
      <c r="B30" t="e">
        <f>IF(I30,'Bulk Table'!$C32,MID('Bulk Table'!$B32,FIND("(",'Bulk Table'!$B32)+1,FIND(")",'Bulk Table'!$B32)-FIND("(",'Bulk Table'!$B32)-1))</f>
        <v>#VALUE!</v>
      </c>
      <c r="C30">
        <f>'Bulk Table'!$E32</f>
        <v>0</v>
      </c>
      <c r="D30">
        <f>'Bulk Table'!$F32</f>
        <v>25</v>
      </c>
      <c r="E30" t="e">
        <f t="shared" ca="1" si="8"/>
        <v>#N/A</v>
      </c>
      <c r="F30">
        <f t="shared" si="9"/>
        <v>25</v>
      </c>
      <c r="G30" t="b">
        <f t="shared" ca="1" si="10"/>
        <v>0</v>
      </c>
      <c r="H30" t="b">
        <f ca="1">IF(I30,FALSE,ISERROR(HLOOKUP('Bulk Table'!B32,$AF30:$CH30,1,FALSE)))</f>
        <v>1</v>
      </c>
      <c r="I30" t="b">
        <f>NOT('Bulk Table'!$C32=0)</f>
        <v>0</v>
      </c>
      <c r="J30" t="e">
        <f t="shared" ca="1" si="11"/>
        <v>#N/A</v>
      </c>
      <c r="K30" t="e">
        <f ca="1">X30*$C30^3+Y30*$C30^2+Z30*$C30+AA30+'Bulk Table'!$D32</f>
        <v>#N/A</v>
      </c>
      <c r="L30" t="e">
        <f t="shared" ca="1" si="12"/>
        <v>#N/A</v>
      </c>
      <c r="M30" t="e">
        <f t="shared" ca="1" si="13"/>
        <v>#N/A</v>
      </c>
      <c r="N30" t="e">
        <f t="shared" ca="1" si="14"/>
        <v>#N/A</v>
      </c>
      <c r="O30" t="e">
        <f t="shared" ca="1" si="15"/>
        <v>#N/A</v>
      </c>
      <c r="P30" t="e">
        <f t="shared" ca="1" si="16"/>
        <v>#N/A</v>
      </c>
      <c r="Q30" t="e">
        <f t="shared" ca="1" si="17"/>
        <v>#N/A</v>
      </c>
      <c r="R30" t="e" cm="1">
        <f t="array" aca="1" ref="R30" ca="1">INDEX(ModelsData,$A30*2+1,R$1)</f>
        <v>#N/A</v>
      </c>
      <c r="S30" t="e" cm="1">
        <f t="array" aca="1" ref="S30" ca="1">INDEX(ModelsData,$A30*2+1,S$1)</f>
        <v>#N/A</v>
      </c>
      <c r="T30" t="e" cm="1">
        <f t="array" aca="1" ref="T30" ca="1">INDEX(ModelsData,$A30*2+1,T$1)</f>
        <v>#N/A</v>
      </c>
      <c r="U30" t="e" cm="1">
        <f t="array" aca="1" ref="U30" ca="1">INDEX(ModelsData,$A30*2+1,U$1)</f>
        <v>#N/A</v>
      </c>
      <c r="V30" t="e" cm="1">
        <f t="array" aca="1" ref="V30" ca="1">INDEX(ModelsData,$A30*2+1,V$1)</f>
        <v>#N/A</v>
      </c>
      <c r="W30" t="e" cm="1">
        <f t="array" aca="1" ref="W30" ca="1">INDEX(ModelsData,$A30*2+1,W$1)</f>
        <v>#N/A</v>
      </c>
      <c r="X30" t="e" cm="1">
        <f t="array" aca="1" ref="X30" ca="1">INDEX(ModelsData,$A30*2+1,X$1)</f>
        <v>#N/A</v>
      </c>
      <c r="Y30" t="e" cm="1">
        <f t="array" aca="1" ref="Y30" ca="1">INDEX(ModelsData,$A30*2+1,Y$1)</f>
        <v>#N/A</v>
      </c>
      <c r="Z30" t="e" cm="1">
        <f t="array" aca="1" ref="Z30" ca="1">INDEX(ModelsData,$A30*2+1,Z$1)</f>
        <v>#N/A</v>
      </c>
      <c r="AA30" t="e" cm="1">
        <f t="array" aca="1" ref="AA30" ca="1">INDEX(ModelsData,$A30*2+1,AA$1)</f>
        <v>#N/A</v>
      </c>
      <c r="AB30" t="e" cm="1">
        <f t="array" aca="1" ref="AB30" ca="1">INDEX(ModelsData,$A30*2+1,AB$1)</f>
        <v>#N/A</v>
      </c>
      <c r="AC30" t="e" cm="1">
        <f t="array" aca="1" ref="AC30" ca="1">INDEX(ModelsData,$A30*2+1,AC$1)</f>
        <v>#N/A</v>
      </c>
      <c r="AD30" t="e" cm="1">
        <f t="array" aca="1" ref="AD30" ca="1">INDEX(ModelsData,$A30*2+1,AD$1)</f>
        <v>#N/A</v>
      </c>
      <c r="AE30" t="e" cm="1">
        <f t="array" aca="1" ref="AE30" ca="1">INDEX(ModelsData,$A30*2+1,AE$1)</f>
        <v>#N/A</v>
      </c>
      <c r="AF30" t="e" cm="1">
        <f t="array" aca="1" ref="AF30" ca="1">IF(INDEX(FluxBins,$A30*2+1,AF$1)="","",INDEX(FluxBins,$A30*2+1,AF$1)&amp;" ("&amp;INDEX(FluxBins,$A30*2+2,AF$1)&amp;")")</f>
        <v>#N/A</v>
      </c>
      <c r="AG30" t="e" cm="1">
        <f t="array" aca="1" ref="AG30" ca="1">IF(INDEX(FluxBins,$A30*2+1,AG$1)="","",INDEX(FluxBins,$A30*2+1,AG$1)&amp;" ("&amp;INDEX(FluxBins,$A30*2+2,AG$1)&amp;")")</f>
        <v>#N/A</v>
      </c>
      <c r="AH30" t="e" cm="1">
        <f t="array" aca="1" ref="AH30" ca="1">IF(INDEX(FluxBins,$A30*2+1,AH$1)="","",INDEX(FluxBins,$A30*2+1,AH$1)&amp;" ("&amp;INDEX(FluxBins,$A30*2+2,AH$1)&amp;")")</f>
        <v>#N/A</v>
      </c>
      <c r="AI30" t="e" cm="1">
        <f t="array" aca="1" ref="AI30" ca="1">IF(INDEX(FluxBins,$A30*2+1,AI$1)="","",INDEX(FluxBins,$A30*2+1,AI$1)&amp;" ("&amp;INDEX(FluxBins,$A30*2+2,AI$1)&amp;")")</f>
        <v>#N/A</v>
      </c>
      <c r="AJ30" t="e" cm="1">
        <f t="array" aca="1" ref="AJ30" ca="1">IF(INDEX(FluxBins,$A30*2+1,AJ$1)="","",INDEX(FluxBins,$A30*2+1,AJ$1)&amp;" ("&amp;INDEX(FluxBins,$A30*2+2,AJ$1)&amp;")")</f>
        <v>#N/A</v>
      </c>
      <c r="AK30" t="e" cm="1">
        <f t="array" aca="1" ref="AK30" ca="1">IF(INDEX(FluxBins,$A30*2+1,AK$1)="","",INDEX(FluxBins,$A30*2+1,AK$1)&amp;" ("&amp;INDEX(FluxBins,$A30*2+2,AK$1)&amp;")")</f>
        <v>#N/A</v>
      </c>
      <c r="AL30" t="e" cm="1">
        <f t="array" aca="1" ref="AL30" ca="1">IF(INDEX(FluxBins,$A30*2+1,AL$1)="","",INDEX(FluxBins,$A30*2+1,AL$1)&amp;" ("&amp;INDEX(FluxBins,$A30*2+2,AL$1)&amp;")")</f>
        <v>#N/A</v>
      </c>
      <c r="AM30" t="e" cm="1">
        <f t="array" aca="1" ref="AM30" ca="1">IF(INDEX(FluxBins,$A30*2+1,AM$1)="","",INDEX(FluxBins,$A30*2+1,AM$1)&amp;" ("&amp;INDEX(FluxBins,$A30*2+2,AM$1)&amp;")")</f>
        <v>#N/A</v>
      </c>
      <c r="AN30" t="e" cm="1">
        <f t="array" aca="1" ref="AN30" ca="1">IF(INDEX(FluxBins,$A30*2+1,AN$1)="","",INDEX(FluxBins,$A30*2+1,AN$1)&amp;" ("&amp;INDEX(FluxBins,$A30*2+2,AN$1)&amp;")")</f>
        <v>#N/A</v>
      </c>
      <c r="AO30" t="e" cm="1">
        <f t="array" aca="1" ref="AO30" ca="1">IF(INDEX(FluxBins,$A30*2+1,AO$1)="","",INDEX(FluxBins,$A30*2+1,AO$1)&amp;" ("&amp;INDEX(FluxBins,$A30*2+2,AO$1)&amp;")")</f>
        <v>#N/A</v>
      </c>
      <c r="AP30" t="e" cm="1">
        <f t="array" aca="1" ref="AP30" ca="1">IF(INDEX(FluxBins,$A30*2+1,AP$1)="","",INDEX(FluxBins,$A30*2+1,AP$1)&amp;" ("&amp;INDEX(FluxBins,$A30*2+2,AP$1)&amp;")")</f>
        <v>#N/A</v>
      </c>
      <c r="AQ30" t="e" cm="1">
        <f t="array" aca="1" ref="AQ30" ca="1">IF(INDEX(FluxBins,$A30*2+1,AQ$1)="","",INDEX(FluxBins,$A30*2+1,AQ$1)&amp;" ("&amp;INDEX(FluxBins,$A30*2+2,AQ$1)&amp;")")</f>
        <v>#N/A</v>
      </c>
      <c r="AR30" t="e" cm="1">
        <f t="array" aca="1" ref="AR30" ca="1">IF(INDEX(FluxBins,$A30*2+1,AR$1)="","",INDEX(FluxBins,$A30*2+1,AR$1)&amp;" ("&amp;INDEX(FluxBins,$A30*2+2,AR$1)&amp;")")</f>
        <v>#N/A</v>
      </c>
      <c r="AS30" t="e" cm="1">
        <f t="array" aca="1" ref="AS30" ca="1">IF(INDEX(FluxBins,$A30*2+1,AS$1)="","",INDEX(FluxBins,$A30*2+1,AS$1)&amp;" ("&amp;INDEX(FluxBins,$A30*2+2,AS$1)&amp;")")</f>
        <v>#N/A</v>
      </c>
      <c r="AT30" t="e" cm="1">
        <f t="array" aca="1" ref="AT30" ca="1">IF(INDEX(FluxBins,$A30*2+1,AT$1)="","",INDEX(FluxBins,$A30*2+1,AT$1)&amp;" ("&amp;INDEX(FluxBins,$A30*2+2,AT$1)&amp;")")</f>
        <v>#N/A</v>
      </c>
      <c r="AU30" t="e" cm="1">
        <f t="array" aca="1" ref="AU30" ca="1">IF(INDEX(FluxBins,$A30*2+1,AU$1)="","",INDEX(FluxBins,$A30*2+1,AU$1)&amp;" ("&amp;INDEX(FluxBins,$A30*2+2,AU$1)&amp;")")</f>
        <v>#N/A</v>
      </c>
      <c r="AV30" t="e" cm="1">
        <f t="array" aca="1" ref="AV30" ca="1">IF(INDEX(FluxBins,$A30*2+1,AV$1)="","",INDEX(FluxBins,$A30*2+1,AV$1)&amp;" ("&amp;INDEX(FluxBins,$A30*2+2,AV$1)&amp;")")</f>
        <v>#N/A</v>
      </c>
      <c r="AW30" t="e" cm="1">
        <f t="array" aca="1" ref="AW30" ca="1">IF(INDEX(FluxBins,$A30*2+1,AW$1)="","",INDEX(FluxBins,$A30*2+1,AW$1)&amp;" ("&amp;INDEX(FluxBins,$A30*2+2,AW$1)&amp;")")</f>
        <v>#N/A</v>
      </c>
      <c r="AX30" t="e" cm="1">
        <f t="array" aca="1" ref="AX30" ca="1">IF(INDEX(FluxBins,$A30*2+1,AX$1)="","",INDEX(FluxBins,$A30*2+1,AX$1)&amp;" ("&amp;INDEX(FluxBins,$A30*2+2,AX$1)&amp;")")</f>
        <v>#N/A</v>
      </c>
      <c r="AY30" t="e" cm="1">
        <f t="array" aca="1" ref="AY30" ca="1">IF(INDEX(FluxBins,$A30*2+1,AY$1)="","",INDEX(FluxBins,$A30*2+1,AY$1)&amp;" ("&amp;INDEX(FluxBins,$A30*2+2,AY$1)&amp;")")</f>
        <v>#N/A</v>
      </c>
      <c r="AZ30" t="e" cm="1">
        <f t="array" aca="1" ref="AZ30" ca="1">IF(INDEX(FluxBins,$A30*2+1,AZ$1)="","",INDEX(FluxBins,$A30*2+1,AZ$1)&amp;" ("&amp;INDEX(FluxBins,$A30*2+2,AZ$1)&amp;")")</f>
        <v>#N/A</v>
      </c>
      <c r="BA30" t="e" cm="1">
        <f t="array" aca="1" ref="BA30" ca="1">IF(INDEX(FluxBins,$A30*2+1,BA$1)="","",INDEX(FluxBins,$A30*2+1,BA$1)&amp;" ("&amp;INDEX(FluxBins,$A30*2+2,BA$1)&amp;")")</f>
        <v>#N/A</v>
      </c>
      <c r="BB30" t="e" cm="1">
        <f t="array" aca="1" ref="BB30" ca="1">IF(INDEX(FluxBins,$A30*2+1,BB$1)="","",INDEX(FluxBins,$A30*2+1,BB$1)&amp;" ("&amp;INDEX(FluxBins,$A30*2+2,BB$1)&amp;")")</f>
        <v>#N/A</v>
      </c>
      <c r="BC30" t="e" cm="1">
        <f t="array" aca="1" ref="BC30" ca="1">IF(INDEX(FluxBins,$A30*2+1,BC$1)="","",INDEX(FluxBins,$A30*2+1,BC$1)&amp;" ("&amp;INDEX(FluxBins,$A30*2+2,BC$1)&amp;")")</f>
        <v>#N/A</v>
      </c>
      <c r="BD30" t="e" cm="1">
        <f t="array" aca="1" ref="BD30" ca="1">IF(INDEX(FluxBins,$A30*2+1,BD$1)="","",INDEX(FluxBins,$A30*2+1,BD$1)&amp;" ("&amp;INDEX(FluxBins,$A30*2+2,BD$1)&amp;")")</f>
        <v>#N/A</v>
      </c>
      <c r="BE30" t="e" cm="1">
        <f t="array" aca="1" ref="BE30" ca="1">IF(INDEX(FluxBins,$A30*2+1,BE$1)="","",INDEX(FluxBins,$A30*2+1,BE$1)&amp;" ("&amp;INDEX(FluxBins,$A30*2+2,BE$1)&amp;")")</f>
        <v>#N/A</v>
      </c>
      <c r="BF30" t="e" cm="1">
        <f t="array" aca="1" ref="BF30" ca="1">IF(INDEX(FluxBins,$A30*2+1,BF$1)="","",INDEX(FluxBins,$A30*2+1,BF$1)&amp;" ("&amp;INDEX(FluxBins,$A30*2+2,BF$1)&amp;")")</f>
        <v>#N/A</v>
      </c>
      <c r="BG30" t="e" cm="1">
        <f t="array" aca="1" ref="BG30" ca="1">IF(INDEX(FluxBins,$A30*2+1,BG$1)="","",INDEX(FluxBins,$A30*2+1,BG$1)&amp;" ("&amp;INDEX(FluxBins,$A30*2+2,BG$1)&amp;")")</f>
        <v>#N/A</v>
      </c>
      <c r="BH30" t="e" cm="1">
        <f t="array" aca="1" ref="BH30" ca="1">IF(INDEX(FluxBins,$A30*2+1,BH$1)="","",INDEX(FluxBins,$A30*2+1,BH$1)&amp;" ("&amp;INDEX(FluxBins,$A30*2+2,BH$1)&amp;")")</f>
        <v>#N/A</v>
      </c>
      <c r="BI30" t="e" cm="1">
        <f t="array" aca="1" ref="BI30" ca="1">IF(INDEX(FluxBins,$A30*2+1,BI$1)="","",INDEX(FluxBins,$A30*2+1,BI$1)&amp;" ("&amp;INDEX(FluxBins,$A30*2+2,BI$1)&amp;")")</f>
        <v>#N/A</v>
      </c>
      <c r="BJ30" t="e" cm="1">
        <f t="array" aca="1" ref="BJ30" ca="1">IF(INDEX(FluxBins,$A30*2+1,BJ$1)="","",INDEX(FluxBins,$A30*2+1,BJ$1)&amp;" ("&amp;INDEX(FluxBins,$A30*2+2,BJ$1)&amp;")")</f>
        <v>#N/A</v>
      </c>
      <c r="BK30" t="e" cm="1">
        <f t="array" aca="1" ref="BK30" ca="1">IF(INDEX(FluxBins,$A30*2+1,BK$1)="","",INDEX(FluxBins,$A30*2+1,BK$1)&amp;" ("&amp;INDEX(FluxBins,$A30*2+2,BK$1)&amp;")")</f>
        <v>#N/A</v>
      </c>
      <c r="BL30" t="e" cm="1">
        <f t="array" aca="1" ref="BL30" ca="1">IF(INDEX(FluxBins,$A30*2+1,BL$1)="","",INDEX(FluxBins,$A30*2+1,BL$1)&amp;" ("&amp;INDEX(FluxBins,$A30*2+2,BL$1)&amp;")")</f>
        <v>#N/A</v>
      </c>
      <c r="BM30" t="e" cm="1">
        <f t="array" aca="1" ref="BM30" ca="1">IF(INDEX(FluxBins,$A30*2+1,BM$1)="","",INDEX(FluxBins,$A30*2+1,BM$1)&amp;" ("&amp;INDEX(FluxBins,$A30*2+2,BM$1)&amp;")")</f>
        <v>#N/A</v>
      </c>
      <c r="BN30" t="e" cm="1">
        <f t="array" aca="1" ref="BN30" ca="1">IF(INDEX(FluxBins,$A30*2+1,BN$1)="","",INDEX(FluxBins,$A30*2+1,BN$1)&amp;" ("&amp;INDEX(FluxBins,$A30*2+2,BN$1)&amp;")")</f>
        <v>#N/A</v>
      </c>
      <c r="BO30" t="e" cm="1">
        <f t="array" aca="1" ref="BO30" ca="1">IF(INDEX(FluxBins,$A30*2+1,BO$1)="","",INDEX(FluxBins,$A30*2+1,BO$1)&amp;" ("&amp;INDEX(FluxBins,$A30*2+2,BO$1)&amp;")")</f>
        <v>#N/A</v>
      </c>
      <c r="BP30" t="e" cm="1">
        <f t="array" aca="1" ref="BP30" ca="1">IF(INDEX(FluxBins,$A30*2+1,BP$1)="","",INDEX(FluxBins,$A30*2+1,BP$1)&amp;" ("&amp;INDEX(FluxBins,$A30*2+2,BP$1)&amp;")")</f>
        <v>#N/A</v>
      </c>
      <c r="BQ30" t="e" cm="1">
        <f t="array" aca="1" ref="BQ30" ca="1">IF(INDEX(FluxBins,$A30*2+1,BQ$1)="","",INDEX(FluxBins,$A30*2+1,BQ$1)&amp;" ("&amp;INDEX(FluxBins,$A30*2+2,BQ$1)&amp;")")</f>
        <v>#N/A</v>
      </c>
      <c r="BR30" t="e" cm="1">
        <f t="array" aca="1" ref="BR30" ca="1">IF(INDEX(FluxBins,$A30*2+1,BR$1)="","",INDEX(FluxBins,$A30*2+1,BR$1)&amp;" ("&amp;INDEX(FluxBins,$A30*2+2,BR$1)&amp;")")</f>
        <v>#N/A</v>
      </c>
      <c r="BS30" t="e" cm="1">
        <f t="array" aca="1" ref="BS30" ca="1">IF(INDEX(FluxBins,$A30*2+1,BS$1)="","",INDEX(FluxBins,$A30*2+1,BS$1)&amp;" ("&amp;INDEX(FluxBins,$A30*2+2,BS$1)&amp;")")</f>
        <v>#N/A</v>
      </c>
      <c r="BT30" t="e" cm="1">
        <f t="array" aca="1" ref="BT30" ca="1">IF(INDEX(FluxBins,$A30*2+1,BT$1)="","",INDEX(FluxBins,$A30*2+1,BT$1)&amp;" ("&amp;INDEX(FluxBins,$A30*2+2,BT$1)&amp;")")</f>
        <v>#N/A</v>
      </c>
      <c r="BU30" t="e" cm="1">
        <f t="array" aca="1" ref="BU30" ca="1">IF(INDEX(FluxBins,$A30*2+1,BU$1)="","",INDEX(FluxBins,$A30*2+1,BU$1)&amp;" ("&amp;INDEX(FluxBins,$A30*2+2,BU$1)&amp;")")</f>
        <v>#N/A</v>
      </c>
      <c r="BV30" t="e" cm="1">
        <f t="array" aca="1" ref="BV30" ca="1">IF(INDEX(FluxBins,$A30*2+1,BV$1)="","",INDEX(FluxBins,$A30*2+1,BV$1)&amp;" ("&amp;INDEX(FluxBins,$A30*2+2,BV$1)&amp;")")</f>
        <v>#N/A</v>
      </c>
      <c r="BW30" t="e" cm="1">
        <f t="array" aca="1" ref="BW30" ca="1">IF(INDEX(FluxBins,$A30*2+1,BW$1)="","",INDEX(FluxBins,$A30*2+1,BW$1)&amp;" ("&amp;INDEX(FluxBins,$A30*2+2,BW$1)&amp;")")</f>
        <v>#N/A</v>
      </c>
      <c r="BX30" t="e" cm="1">
        <f t="array" aca="1" ref="BX30" ca="1">IF(INDEX(FluxBins,$A30*2+1,BX$1)="","",INDEX(FluxBins,$A30*2+1,BX$1)&amp;" ("&amp;INDEX(FluxBins,$A30*2+2,BX$1)&amp;")")</f>
        <v>#N/A</v>
      </c>
      <c r="BY30" t="e" cm="1">
        <f t="array" aca="1" ref="BY30" ca="1">IF(INDEX(FluxBins,$A30*2+1,BY$1)="","",INDEX(FluxBins,$A30*2+1,BY$1)&amp;" ("&amp;INDEX(FluxBins,$A30*2+2,BY$1)&amp;")")</f>
        <v>#N/A</v>
      </c>
      <c r="BZ30" t="e" cm="1">
        <f t="array" aca="1" ref="BZ30" ca="1">IF(INDEX(FluxBins,$A30*2+1,BZ$1)="","",INDEX(FluxBins,$A30*2+1,BZ$1)&amp;" ("&amp;INDEX(FluxBins,$A30*2+2,BZ$1)&amp;")")</f>
        <v>#N/A</v>
      </c>
      <c r="CA30" t="e" cm="1">
        <f t="array" aca="1" ref="CA30" ca="1">IF(INDEX(FluxBins,$A30*2+1,CA$1)="","",INDEX(FluxBins,$A30*2+1,CA$1)&amp;" ("&amp;INDEX(FluxBins,$A30*2+2,CA$1)&amp;")")</f>
        <v>#N/A</v>
      </c>
      <c r="CB30" t="e" cm="1">
        <f t="array" aca="1" ref="CB30" ca="1">IF(INDEX(FluxBins,$A30*2+1,CB$1)="","",INDEX(FluxBins,$A30*2+1,CB$1)&amp;" ("&amp;INDEX(FluxBins,$A30*2+2,CB$1)&amp;")")</f>
        <v>#N/A</v>
      </c>
      <c r="CC30" t="e" cm="1">
        <f t="array" aca="1" ref="CC30" ca="1">IF(INDEX(FluxBins,$A30*2+1,CC$1)="","",INDEX(FluxBins,$A30*2+1,CC$1)&amp;" ("&amp;INDEX(FluxBins,$A30*2+2,CC$1)&amp;")")</f>
        <v>#N/A</v>
      </c>
      <c r="CD30" t="e" cm="1">
        <f t="array" aca="1" ref="CD30" ca="1">IF(INDEX(FluxBins,$A30*2+1,CD$1)="","",INDEX(FluxBins,$A30*2+1,CD$1)&amp;" ("&amp;INDEX(FluxBins,$A30*2+2,CD$1)&amp;")")</f>
        <v>#N/A</v>
      </c>
      <c r="CE30" t="e" cm="1">
        <f t="array" aca="1" ref="CE30" ca="1">IF(INDEX(FluxBins,$A30*2+1,CE$1)="","",INDEX(FluxBins,$A30*2+1,CE$1)&amp;" ("&amp;INDEX(FluxBins,$A30*2+2,CE$1)&amp;")")</f>
        <v>#N/A</v>
      </c>
      <c r="CF30" t="e" cm="1">
        <f t="array" aca="1" ref="CF30" ca="1">IF(INDEX(FluxBins,$A30*2+1,CF$1)="","",INDEX(FluxBins,$A30*2+1,CF$1)&amp;" ("&amp;INDEX(FluxBins,$A30*2+2,CF$1)&amp;")")</f>
        <v>#N/A</v>
      </c>
      <c r="CG30" t="e" cm="1">
        <f t="array" aca="1" ref="CG30" ca="1">IF(INDEX(FluxBins,$A30*2+1,CG$1)="","",INDEX(FluxBins,$A30*2+1,CG$1)&amp;" ("&amp;INDEX(FluxBins,$A30*2+2,CG$1)&amp;")")</f>
        <v>#N/A</v>
      </c>
      <c r="CH30" t="e" cm="1">
        <f t="array" aca="1" ref="CH30" ca="1">IF(INDEX(FluxBins,$A30*2+1,CH$1)="","",INDEX(FluxBins,$A30*2+1,CH$1)&amp;" ("&amp;INDEX(FluxBins,$A30*2+2,CH$1)&amp;")")</f>
        <v>#N/A</v>
      </c>
    </row>
    <row r="31" spans="1:86">
      <c r="A31" t="e">
        <f ca="1">VLOOKUP('Bulk Table'!$A33,NameIndexArray,2,FALSE)-2</f>
        <v>#N/A</v>
      </c>
      <c r="B31" t="e">
        <f>IF(I31,'Bulk Table'!$C33,MID('Bulk Table'!$B33,FIND("(",'Bulk Table'!$B33)+1,FIND(")",'Bulk Table'!$B33)-FIND("(",'Bulk Table'!$B33)-1))</f>
        <v>#VALUE!</v>
      </c>
      <c r="C31">
        <f>'Bulk Table'!$E33</f>
        <v>0</v>
      </c>
      <c r="D31">
        <f>'Bulk Table'!$F33</f>
        <v>25</v>
      </c>
      <c r="E31" t="e">
        <f t="shared" ca="1" si="8"/>
        <v>#N/A</v>
      </c>
      <c r="F31">
        <f t="shared" si="9"/>
        <v>25</v>
      </c>
      <c r="G31" t="b">
        <f t="shared" ca="1" si="10"/>
        <v>0</v>
      </c>
      <c r="H31" t="b">
        <f ca="1">IF(I31,FALSE,ISERROR(HLOOKUP('Bulk Table'!B33,$AF31:$CH31,1,FALSE)))</f>
        <v>1</v>
      </c>
      <c r="I31" t="b">
        <f>NOT('Bulk Table'!$C33=0)</f>
        <v>0</v>
      </c>
      <c r="J31" t="e">
        <f t="shared" ca="1" si="11"/>
        <v>#N/A</v>
      </c>
      <c r="K31" t="e">
        <f ca="1">X31*$C31^3+Y31*$C31^2+Z31*$C31+AA31+'Bulk Table'!$D33</f>
        <v>#N/A</v>
      </c>
      <c r="L31" t="e">
        <f t="shared" ca="1" si="12"/>
        <v>#N/A</v>
      </c>
      <c r="M31" t="e">
        <f t="shared" ca="1" si="13"/>
        <v>#N/A</v>
      </c>
      <c r="N31" t="e">
        <f t="shared" ca="1" si="14"/>
        <v>#N/A</v>
      </c>
      <c r="O31" t="e">
        <f t="shared" ca="1" si="15"/>
        <v>#N/A</v>
      </c>
      <c r="P31" t="e">
        <f t="shared" ca="1" si="16"/>
        <v>#N/A</v>
      </c>
      <c r="Q31" t="e">
        <f t="shared" ca="1" si="17"/>
        <v>#N/A</v>
      </c>
      <c r="R31" t="e" cm="1">
        <f t="array" aca="1" ref="R31" ca="1">INDEX(ModelsData,$A31*2+1,R$1)</f>
        <v>#N/A</v>
      </c>
      <c r="S31" t="e" cm="1">
        <f t="array" aca="1" ref="S31" ca="1">INDEX(ModelsData,$A31*2+1,S$1)</f>
        <v>#N/A</v>
      </c>
      <c r="T31" t="e" cm="1">
        <f t="array" aca="1" ref="T31" ca="1">INDEX(ModelsData,$A31*2+1,T$1)</f>
        <v>#N/A</v>
      </c>
      <c r="U31" t="e" cm="1">
        <f t="array" aca="1" ref="U31" ca="1">INDEX(ModelsData,$A31*2+1,U$1)</f>
        <v>#N/A</v>
      </c>
      <c r="V31" t="e" cm="1">
        <f t="array" aca="1" ref="V31" ca="1">INDEX(ModelsData,$A31*2+1,V$1)</f>
        <v>#N/A</v>
      </c>
      <c r="W31" t="e" cm="1">
        <f t="array" aca="1" ref="W31" ca="1">INDEX(ModelsData,$A31*2+1,W$1)</f>
        <v>#N/A</v>
      </c>
      <c r="X31" t="e" cm="1">
        <f t="array" aca="1" ref="X31" ca="1">INDEX(ModelsData,$A31*2+1,X$1)</f>
        <v>#N/A</v>
      </c>
      <c r="Y31" t="e" cm="1">
        <f t="array" aca="1" ref="Y31" ca="1">INDEX(ModelsData,$A31*2+1,Y$1)</f>
        <v>#N/A</v>
      </c>
      <c r="Z31" t="e" cm="1">
        <f t="array" aca="1" ref="Z31" ca="1">INDEX(ModelsData,$A31*2+1,Z$1)</f>
        <v>#N/A</v>
      </c>
      <c r="AA31" t="e" cm="1">
        <f t="array" aca="1" ref="AA31" ca="1">INDEX(ModelsData,$A31*2+1,AA$1)</f>
        <v>#N/A</v>
      </c>
      <c r="AB31" t="e" cm="1">
        <f t="array" aca="1" ref="AB31" ca="1">INDEX(ModelsData,$A31*2+1,AB$1)</f>
        <v>#N/A</v>
      </c>
      <c r="AC31" t="e" cm="1">
        <f t="array" aca="1" ref="AC31" ca="1">INDEX(ModelsData,$A31*2+1,AC$1)</f>
        <v>#N/A</v>
      </c>
      <c r="AD31" t="e" cm="1">
        <f t="array" aca="1" ref="AD31" ca="1">INDEX(ModelsData,$A31*2+1,AD$1)</f>
        <v>#N/A</v>
      </c>
      <c r="AE31" t="e" cm="1">
        <f t="array" aca="1" ref="AE31" ca="1">INDEX(ModelsData,$A31*2+1,AE$1)</f>
        <v>#N/A</v>
      </c>
      <c r="AF31" t="e" cm="1">
        <f t="array" aca="1" ref="AF31" ca="1">IF(INDEX(FluxBins,$A31*2+1,AF$1)="","",INDEX(FluxBins,$A31*2+1,AF$1)&amp;" ("&amp;INDEX(FluxBins,$A31*2+2,AF$1)&amp;")")</f>
        <v>#N/A</v>
      </c>
      <c r="AG31" t="e" cm="1">
        <f t="array" aca="1" ref="AG31" ca="1">IF(INDEX(FluxBins,$A31*2+1,AG$1)="","",INDEX(FluxBins,$A31*2+1,AG$1)&amp;" ("&amp;INDEX(FluxBins,$A31*2+2,AG$1)&amp;")")</f>
        <v>#N/A</v>
      </c>
      <c r="AH31" t="e" cm="1">
        <f t="array" aca="1" ref="AH31" ca="1">IF(INDEX(FluxBins,$A31*2+1,AH$1)="","",INDEX(FluxBins,$A31*2+1,AH$1)&amp;" ("&amp;INDEX(FluxBins,$A31*2+2,AH$1)&amp;")")</f>
        <v>#N/A</v>
      </c>
      <c r="AI31" t="e" cm="1">
        <f t="array" aca="1" ref="AI31" ca="1">IF(INDEX(FluxBins,$A31*2+1,AI$1)="","",INDEX(FluxBins,$A31*2+1,AI$1)&amp;" ("&amp;INDEX(FluxBins,$A31*2+2,AI$1)&amp;")")</f>
        <v>#N/A</v>
      </c>
      <c r="AJ31" t="e" cm="1">
        <f t="array" aca="1" ref="AJ31" ca="1">IF(INDEX(FluxBins,$A31*2+1,AJ$1)="","",INDEX(FluxBins,$A31*2+1,AJ$1)&amp;" ("&amp;INDEX(FluxBins,$A31*2+2,AJ$1)&amp;")")</f>
        <v>#N/A</v>
      </c>
      <c r="AK31" t="e" cm="1">
        <f t="array" aca="1" ref="AK31" ca="1">IF(INDEX(FluxBins,$A31*2+1,AK$1)="","",INDEX(FluxBins,$A31*2+1,AK$1)&amp;" ("&amp;INDEX(FluxBins,$A31*2+2,AK$1)&amp;")")</f>
        <v>#N/A</v>
      </c>
      <c r="AL31" t="e" cm="1">
        <f t="array" aca="1" ref="AL31" ca="1">IF(INDEX(FluxBins,$A31*2+1,AL$1)="","",INDEX(FluxBins,$A31*2+1,AL$1)&amp;" ("&amp;INDEX(FluxBins,$A31*2+2,AL$1)&amp;")")</f>
        <v>#N/A</v>
      </c>
      <c r="AM31" t="e" cm="1">
        <f t="array" aca="1" ref="AM31" ca="1">IF(INDEX(FluxBins,$A31*2+1,AM$1)="","",INDEX(FluxBins,$A31*2+1,AM$1)&amp;" ("&amp;INDEX(FluxBins,$A31*2+2,AM$1)&amp;")")</f>
        <v>#N/A</v>
      </c>
      <c r="AN31" t="e" cm="1">
        <f t="array" aca="1" ref="AN31" ca="1">IF(INDEX(FluxBins,$A31*2+1,AN$1)="","",INDEX(FluxBins,$A31*2+1,AN$1)&amp;" ("&amp;INDEX(FluxBins,$A31*2+2,AN$1)&amp;")")</f>
        <v>#N/A</v>
      </c>
      <c r="AO31" t="e" cm="1">
        <f t="array" aca="1" ref="AO31" ca="1">IF(INDEX(FluxBins,$A31*2+1,AO$1)="","",INDEX(FluxBins,$A31*2+1,AO$1)&amp;" ("&amp;INDEX(FluxBins,$A31*2+2,AO$1)&amp;")")</f>
        <v>#N/A</v>
      </c>
      <c r="AP31" t="e" cm="1">
        <f t="array" aca="1" ref="AP31" ca="1">IF(INDEX(FluxBins,$A31*2+1,AP$1)="","",INDEX(FluxBins,$A31*2+1,AP$1)&amp;" ("&amp;INDEX(FluxBins,$A31*2+2,AP$1)&amp;")")</f>
        <v>#N/A</v>
      </c>
      <c r="AQ31" t="e" cm="1">
        <f t="array" aca="1" ref="AQ31" ca="1">IF(INDEX(FluxBins,$A31*2+1,AQ$1)="","",INDEX(FluxBins,$A31*2+1,AQ$1)&amp;" ("&amp;INDEX(FluxBins,$A31*2+2,AQ$1)&amp;")")</f>
        <v>#N/A</v>
      </c>
      <c r="AR31" t="e" cm="1">
        <f t="array" aca="1" ref="AR31" ca="1">IF(INDEX(FluxBins,$A31*2+1,AR$1)="","",INDEX(FluxBins,$A31*2+1,AR$1)&amp;" ("&amp;INDEX(FluxBins,$A31*2+2,AR$1)&amp;")")</f>
        <v>#N/A</v>
      </c>
      <c r="AS31" t="e" cm="1">
        <f t="array" aca="1" ref="AS31" ca="1">IF(INDEX(FluxBins,$A31*2+1,AS$1)="","",INDEX(FluxBins,$A31*2+1,AS$1)&amp;" ("&amp;INDEX(FluxBins,$A31*2+2,AS$1)&amp;")")</f>
        <v>#N/A</v>
      </c>
      <c r="AT31" t="e" cm="1">
        <f t="array" aca="1" ref="AT31" ca="1">IF(INDEX(FluxBins,$A31*2+1,AT$1)="","",INDEX(FluxBins,$A31*2+1,AT$1)&amp;" ("&amp;INDEX(FluxBins,$A31*2+2,AT$1)&amp;")")</f>
        <v>#N/A</v>
      </c>
      <c r="AU31" t="e" cm="1">
        <f t="array" aca="1" ref="AU31" ca="1">IF(INDEX(FluxBins,$A31*2+1,AU$1)="","",INDEX(FluxBins,$A31*2+1,AU$1)&amp;" ("&amp;INDEX(FluxBins,$A31*2+2,AU$1)&amp;")")</f>
        <v>#N/A</v>
      </c>
      <c r="AV31" t="e" cm="1">
        <f t="array" aca="1" ref="AV31" ca="1">IF(INDEX(FluxBins,$A31*2+1,AV$1)="","",INDEX(FluxBins,$A31*2+1,AV$1)&amp;" ("&amp;INDEX(FluxBins,$A31*2+2,AV$1)&amp;")")</f>
        <v>#N/A</v>
      </c>
      <c r="AW31" t="e" cm="1">
        <f t="array" aca="1" ref="AW31" ca="1">IF(INDEX(FluxBins,$A31*2+1,AW$1)="","",INDEX(FluxBins,$A31*2+1,AW$1)&amp;" ("&amp;INDEX(FluxBins,$A31*2+2,AW$1)&amp;")")</f>
        <v>#N/A</v>
      </c>
      <c r="AX31" t="e" cm="1">
        <f t="array" aca="1" ref="AX31" ca="1">IF(INDEX(FluxBins,$A31*2+1,AX$1)="","",INDEX(FluxBins,$A31*2+1,AX$1)&amp;" ("&amp;INDEX(FluxBins,$A31*2+2,AX$1)&amp;")")</f>
        <v>#N/A</v>
      </c>
      <c r="AY31" t="e" cm="1">
        <f t="array" aca="1" ref="AY31" ca="1">IF(INDEX(FluxBins,$A31*2+1,AY$1)="","",INDEX(FluxBins,$A31*2+1,AY$1)&amp;" ("&amp;INDEX(FluxBins,$A31*2+2,AY$1)&amp;")")</f>
        <v>#N/A</v>
      </c>
      <c r="AZ31" t="e" cm="1">
        <f t="array" aca="1" ref="AZ31" ca="1">IF(INDEX(FluxBins,$A31*2+1,AZ$1)="","",INDEX(FluxBins,$A31*2+1,AZ$1)&amp;" ("&amp;INDEX(FluxBins,$A31*2+2,AZ$1)&amp;")")</f>
        <v>#N/A</v>
      </c>
      <c r="BA31" t="e" cm="1">
        <f t="array" aca="1" ref="BA31" ca="1">IF(INDEX(FluxBins,$A31*2+1,BA$1)="","",INDEX(FluxBins,$A31*2+1,BA$1)&amp;" ("&amp;INDEX(FluxBins,$A31*2+2,BA$1)&amp;")")</f>
        <v>#N/A</v>
      </c>
      <c r="BB31" t="e" cm="1">
        <f t="array" aca="1" ref="BB31" ca="1">IF(INDEX(FluxBins,$A31*2+1,BB$1)="","",INDEX(FluxBins,$A31*2+1,BB$1)&amp;" ("&amp;INDEX(FluxBins,$A31*2+2,BB$1)&amp;")")</f>
        <v>#N/A</v>
      </c>
      <c r="BC31" t="e" cm="1">
        <f t="array" aca="1" ref="BC31" ca="1">IF(INDEX(FluxBins,$A31*2+1,BC$1)="","",INDEX(FluxBins,$A31*2+1,BC$1)&amp;" ("&amp;INDEX(FluxBins,$A31*2+2,BC$1)&amp;")")</f>
        <v>#N/A</v>
      </c>
      <c r="BD31" t="e" cm="1">
        <f t="array" aca="1" ref="BD31" ca="1">IF(INDEX(FluxBins,$A31*2+1,BD$1)="","",INDEX(FluxBins,$A31*2+1,BD$1)&amp;" ("&amp;INDEX(FluxBins,$A31*2+2,BD$1)&amp;")")</f>
        <v>#N/A</v>
      </c>
      <c r="BE31" t="e" cm="1">
        <f t="array" aca="1" ref="BE31" ca="1">IF(INDEX(FluxBins,$A31*2+1,BE$1)="","",INDEX(FluxBins,$A31*2+1,BE$1)&amp;" ("&amp;INDEX(FluxBins,$A31*2+2,BE$1)&amp;")")</f>
        <v>#N/A</v>
      </c>
      <c r="BF31" t="e" cm="1">
        <f t="array" aca="1" ref="BF31" ca="1">IF(INDEX(FluxBins,$A31*2+1,BF$1)="","",INDEX(FluxBins,$A31*2+1,BF$1)&amp;" ("&amp;INDEX(FluxBins,$A31*2+2,BF$1)&amp;")")</f>
        <v>#N/A</v>
      </c>
      <c r="BG31" t="e" cm="1">
        <f t="array" aca="1" ref="BG31" ca="1">IF(INDEX(FluxBins,$A31*2+1,BG$1)="","",INDEX(FluxBins,$A31*2+1,BG$1)&amp;" ("&amp;INDEX(FluxBins,$A31*2+2,BG$1)&amp;")")</f>
        <v>#N/A</v>
      </c>
      <c r="BH31" t="e" cm="1">
        <f t="array" aca="1" ref="BH31" ca="1">IF(INDEX(FluxBins,$A31*2+1,BH$1)="","",INDEX(FluxBins,$A31*2+1,BH$1)&amp;" ("&amp;INDEX(FluxBins,$A31*2+2,BH$1)&amp;")")</f>
        <v>#N/A</v>
      </c>
      <c r="BI31" t="e" cm="1">
        <f t="array" aca="1" ref="BI31" ca="1">IF(INDEX(FluxBins,$A31*2+1,BI$1)="","",INDEX(FluxBins,$A31*2+1,BI$1)&amp;" ("&amp;INDEX(FluxBins,$A31*2+2,BI$1)&amp;")")</f>
        <v>#N/A</v>
      </c>
      <c r="BJ31" t="e" cm="1">
        <f t="array" aca="1" ref="BJ31" ca="1">IF(INDEX(FluxBins,$A31*2+1,BJ$1)="","",INDEX(FluxBins,$A31*2+1,BJ$1)&amp;" ("&amp;INDEX(FluxBins,$A31*2+2,BJ$1)&amp;")")</f>
        <v>#N/A</v>
      </c>
      <c r="BK31" t="e" cm="1">
        <f t="array" aca="1" ref="BK31" ca="1">IF(INDEX(FluxBins,$A31*2+1,BK$1)="","",INDEX(FluxBins,$A31*2+1,BK$1)&amp;" ("&amp;INDEX(FluxBins,$A31*2+2,BK$1)&amp;")")</f>
        <v>#N/A</v>
      </c>
      <c r="BL31" t="e" cm="1">
        <f t="array" aca="1" ref="BL31" ca="1">IF(INDEX(FluxBins,$A31*2+1,BL$1)="","",INDEX(FluxBins,$A31*2+1,BL$1)&amp;" ("&amp;INDEX(FluxBins,$A31*2+2,BL$1)&amp;")")</f>
        <v>#N/A</v>
      </c>
      <c r="BM31" t="e" cm="1">
        <f t="array" aca="1" ref="BM31" ca="1">IF(INDEX(FluxBins,$A31*2+1,BM$1)="","",INDEX(FluxBins,$A31*2+1,BM$1)&amp;" ("&amp;INDEX(FluxBins,$A31*2+2,BM$1)&amp;")")</f>
        <v>#N/A</v>
      </c>
      <c r="BN31" t="e" cm="1">
        <f t="array" aca="1" ref="BN31" ca="1">IF(INDEX(FluxBins,$A31*2+1,BN$1)="","",INDEX(FluxBins,$A31*2+1,BN$1)&amp;" ("&amp;INDEX(FluxBins,$A31*2+2,BN$1)&amp;")")</f>
        <v>#N/A</v>
      </c>
      <c r="BO31" t="e" cm="1">
        <f t="array" aca="1" ref="BO31" ca="1">IF(INDEX(FluxBins,$A31*2+1,BO$1)="","",INDEX(FluxBins,$A31*2+1,BO$1)&amp;" ("&amp;INDEX(FluxBins,$A31*2+2,BO$1)&amp;")")</f>
        <v>#N/A</v>
      </c>
      <c r="BP31" t="e" cm="1">
        <f t="array" aca="1" ref="BP31" ca="1">IF(INDEX(FluxBins,$A31*2+1,BP$1)="","",INDEX(FluxBins,$A31*2+1,BP$1)&amp;" ("&amp;INDEX(FluxBins,$A31*2+2,BP$1)&amp;")")</f>
        <v>#N/A</v>
      </c>
      <c r="BQ31" t="e" cm="1">
        <f t="array" aca="1" ref="BQ31" ca="1">IF(INDEX(FluxBins,$A31*2+1,BQ$1)="","",INDEX(FluxBins,$A31*2+1,BQ$1)&amp;" ("&amp;INDEX(FluxBins,$A31*2+2,BQ$1)&amp;")")</f>
        <v>#N/A</v>
      </c>
      <c r="BR31" t="e" cm="1">
        <f t="array" aca="1" ref="BR31" ca="1">IF(INDEX(FluxBins,$A31*2+1,BR$1)="","",INDEX(FluxBins,$A31*2+1,BR$1)&amp;" ("&amp;INDEX(FluxBins,$A31*2+2,BR$1)&amp;")")</f>
        <v>#N/A</v>
      </c>
      <c r="BS31" t="e" cm="1">
        <f t="array" aca="1" ref="BS31" ca="1">IF(INDEX(FluxBins,$A31*2+1,BS$1)="","",INDEX(FluxBins,$A31*2+1,BS$1)&amp;" ("&amp;INDEX(FluxBins,$A31*2+2,BS$1)&amp;")")</f>
        <v>#N/A</v>
      </c>
      <c r="BT31" t="e" cm="1">
        <f t="array" aca="1" ref="BT31" ca="1">IF(INDEX(FluxBins,$A31*2+1,BT$1)="","",INDEX(FluxBins,$A31*2+1,BT$1)&amp;" ("&amp;INDEX(FluxBins,$A31*2+2,BT$1)&amp;")")</f>
        <v>#N/A</v>
      </c>
      <c r="BU31" t="e" cm="1">
        <f t="array" aca="1" ref="BU31" ca="1">IF(INDEX(FluxBins,$A31*2+1,BU$1)="","",INDEX(FluxBins,$A31*2+1,BU$1)&amp;" ("&amp;INDEX(FluxBins,$A31*2+2,BU$1)&amp;")")</f>
        <v>#N/A</v>
      </c>
      <c r="BV31" t="e" cm="1">
        <f t="array" aca="1" ref="BV31" ca="1">IF(INDEX(FluxBins,$A31*2+1,BV$1)="","",INDEX(FluxBins,$A31*2+1,BV$1)&amp;" ("&amp;INDEX(FluxBins,$A31*2+2,BV$1)&amp;")")</f>
        <v>#N/A</v>
      </c>
      <c r="BW31" t="e" cm="1">
        <f t="array" aca="1" ref="BW31" ca="1">IF(INDEX(FluxBins,$A31*2+1,BW$1)="","",INDEX(FluxBins,$A31*2+1,BW$1)&amp;" ("&amp;INDEX(FluxBins,$A31*2+2,BW$1)&amp;")")</f>
        <v>#N/A</v>
      </c>
      <c r="BX31" t="e" cm="1">
        <f t="array" aca="1" ref="BX31" ca="1">IF(INDEX(FluxBins,$A31*2+1,BX$1)="","",INDEX(FluxBins,$A31*2+1,BX$1)&amp;" ("&amp;INDEX(FluxBins,$A31*2+2,BX$1)&amp;")")</f>
        <v>#N/A</v>
      </c>
      <c r="BY31" t="e" cm="1">
        <f t="array" aca="1" ref="BY31" ca="1">IF(INDEX(FluxBins,$A31*2+1,BY$1)="","",INDEX(FluxBins,$A31*2+1,BY$1)&amp;" ("&amp;INDEX(FluxBins,$A31*2+2,BY$1)&amp;")")</f>
        <v>#N/A</v>
      </c>
      <c r="BZ31" t="e" cm="1">
        <f t="array" aca="1" ref="BZ31" ca="1">IF(INDEX(FluxBins,$A31*2+1,BZ$1)="","",INDEX(FluxBins,$A31*2+1,BZ$1)&amp;" ("&amp;INDEX(FluxBins,$A31*2+2,BZ$1)&amp;")")</f>
        <v>#N/A</v>
      </c>
      <c r="CA31" t="e" cm="1">
        <f t="array" aca="1" ref="CA31" ca="1">IF(INDEX(FluxBins,$A31*2+1,CA$1)="","",INDEX(FluxBins,$A31*2+1,CA$1)&amp;" ("&amp;INDEX(FluxBins,$A31*2+2,CA$1)&amp;")")</f>
        <v>#N/A</v>
      </c>
      <c r="CB31" t="e" cm="1">
        <f t="array" aca="1" ref="CB31" ca="1">IF(INDEX(FluxBins,$A31*2+1,CB$1)="","",INDEX(FluxBins,$A31*2+1,CB$1)&amp;" ("&amp;INDEX(FluxBins,$A31*2+2,CB$1)&amp;")")</f>
        <v>#N/A</v>
      </c>
      <c r="CC31" t="e" cm="1">
        <f t="array" aca="1" ref="CC31" ca="1">IF(INDEX(FluxBins,$A31*2+1,CC$1)="","",INDEX(FluxBins,$A31*2+1,CC$1)&amp;" ("&amp;INDEX(FluxBins,$A31*2+2,CC$1)&amp;")")</f>
        <v>#N/A</v>
      </c>
      <c r="CD31" t="e" cm="1">
        <f t="array" aca="1" ref="CD31" ca="1">IF(INDEX(FluxBins,$A31*2+1,CD$1)="","",INDEX(FluxBins,$A31*2+1,CD$1)&amp;" ("&amp;INDEX(FluxBins,$A31*2+2,CD$1)&amp;")")</f>
        <v>#N/A</v>
      </c>
      <c r="CE31" t="e" cm="1">
        <f t="array" aca="1" ref="CE31" ca="1">IF(INDEX(FluxBins,$A31*2+1,CE$1)="","",INDEX(FluxBins,$A31*2+1,CE$1)&amp;" ("&amp;INDEX(FluxBins,$A31*2+2,CE$1)&amp;")")</f>
        <v>#N/A</v>
      </c>
      <c r="CF31" t="e" cm="1">
        <f t="array" aca="1" ref="CF31" ca="1">IF(INDEX(FluxBins,$A31*2+1,CF$1)="","",INDEX(FluxBins,$A31*2+1,CF$1)&amp;" ("&amp;INDEX(FluxBins,$A31*2+2,CF$1)&amp;")")</f>
        <v>#N/A</v>
      </c>
      <c r="CG31" t="e" cm="1">
        <f t="array" aca="1" ref="CG31" ca="1">IF(INDEX(FluxBins,$A31*2+1,CG$1)="","",INDEX(FluxBins,$A31*2+1,CG$1)&amp;" ("&amp;INDEX(FluxBins,$A31*2+2,CG$1)&amp;")")</f>
        <v>#N/A</v>
      </c>
      <c r="CH31" t="e" cm="1">
        <f t="array" aca="1" ref="CH31" ca="1">IF(INDEX(FluxBins,$A31*2+1,CH$1)="","",INDEX(FluxBins,$A31*2+1,CH$1)&amp;" ("&amp;INDEX(FluxBins,$A31*2+2,CH$1)&amp;")")</f>
        <v>#N/A</v>
      </c>
    </row>
    <row r="32" spans="1:86">
      <c r="A32" t="e">
        <f ca="1">VLOOKUP('Bulk Table'!$A34,NameIndexArray,2,FALSE)-2</f>
        <v>#N/A</v>
      </c>
      <c r="B32" t="e">
        <f>IF(I32,'Bulk Table'!$C34,MID('Bulk Table'!$B34,FIND("(",'Bulk Table'!$B34)+1,FIND(")",'Bulk Table'!$B34)-FIND("(",'Bulk Table'!$B34)-1))</f>
        <v>#VALUE!</v>
      </c>
      <c r="C32">
        <f>'Bulk Table'!$E34</f>
        <v>0</v>
      </c>
      <c r="D32">
        <f>'Bulk Table'!$F34</f>
        <v>25</v>
      </c>
      <c r="E32" t="e">
        <f t="shared" ca="1" si="8"/>
        <v>#N/A</v>
      </c>
      <c r="F32">
        <f t="shared" si="9"/>
        <v>25</v>
      </c>
      <c r="G32" t="b">
        <f t="shared" ca="1" si="10"/>
        <v>0</v>
      </c>
      <c r="H32" t="b">
        <f ca="1">IF(I32,FALSE,ISERROR(HLOOKUP('Bulk Table'!B34,$AF32:$CH32,1,FALSE)))</f>
        <v>1</v>
      </c>
      <c r="I32" t="b">
        <f>NOT('Bulk Table'!$C34=0)</f>
        <v>0</v>
      </c>
      <c r="J32" t="e">
        <f t="shared" ca="1" si="11"/>
        <v>#N/A</v>
      </c>
      <c r="K32" t="e">
        <f ca="1">X32*$C32^3+Y32*$C32^2+Z32*$C32+AA32+'Bulk Table'!$D34</f>
        <v>#N/A</v>
      </c>
      <c r="L32" t="e">
        <f t="shared" ca="1" si="12"/>
        <v>#N/A</v>
      </c>
      <c r="M32" t="e">
        <f t="shared" ca="1" si="13"/>
        <v>#N/A</v>
      </c>
      <c r="N32" t="e">
        <f t="shared" ca="1" si="14"/>
        <v>#N/A</v>
      </c>
      <c r="O32" t="e">
        <f t="shared" ca="1" si="15"/>
        <v>#N/A</v>
      </c>
      <c r="P32" t="e">
        <f t="shared" ca="1" si="16"/>
        <v>#N/A</v>
      </c>
      <c r="Q32" t="e">
        <f t="shared" ca="1" si="17"/>
        <v>#N/A</v>
      </c>
      <c r="R32" t="e" cm="1">
        <f t="array" aca="1" ref="R32" ca="1">INDEX(ModelsData,$A32*2+1,R$1)</f>
        <v>#N/A</v>
      </c>
      <c r="S32" t="e" cm="1">
        <f t="array" aca="1" ref="S32" ca="1">INDEX(ModelsData,$A32*2+1,S$1)</f>
        <v>#N/A</v>
      </c>
      <c r="T32" t="e" cm="1">
        <f t="array" aca="1" ref="T32" ca="1">INDEX(ModelsData,$A32*2+1,T$1)</f>
        <v>#N/A</v>
      </c>
      <c r="U32" t="e" cm="1">
        <f t="array" aca="1" ref="U32" ca="1">INDEX(ModelsData,$A32*2+1,U$1)</f>
        <v>#N/A</v>
      </c>
      <c r="V32" t="e" cm="1">
        <f t="array" aca="1" ref="V32" ca="1">INDEX(ModelsData,$A32*2+1,V$1)</f>
        <v>#N/A</v>
      </c>
      <c r="W32" t="e" cm="1">
        <f t="array" aca="1" ref="W32" ca="1">INDEX(ModelsData,$A32*2+1,W$1)</f>
        <v>#N/A</v>
      </c>
      <c r="X32" t="e" cm="1">
        <f t="array" aca="1" ref="X32" ca="1">INDEX(ModelsData,$A32*2+1,X$1)</f>
        <v>#N/A</v>
      </c>
      <c r="Y32" t="e" cm="1">
        <f t="array" aca="1" ref="Y32" ca="1">INDEX(ModelsData,$A32*2+1,Y$1)</f>
        <v>#N/A</v>
      </c>
      <c r="Z32" t="e" cm="1">
        <f t="array" aca="1" ref="Z32" ca="1">INDEX(ModelsData,$A32*2+1,Z$1)</f>
        <v>#N/A</v>
      </c>
      <c r="AA32" t="e" cm="1">
        <f t="array" aca="1" ref="AA32" ca="1">INDEX(ModelsData,$A32*2+1,AA$1)</f>
        <v>#N/A</v>
      </c>
      <c r="AB32" t="e" cm="1">
        <f t="array" aca="1" ref="AB32" ca="1">INDEX(ModelsData,$A32*2+1,AB$1)</f>
        <v>#N/A</v>
      </c>
      <c r="AC32" t="e" cm="1">
        <f t="array" aca="1" ref="AC32" ca="1">INDEX(ModelsData,$A32*2+1,AC$1)</f>
        <v>#N/A</v>
      </c>
      <c r="AD32" t="e" cm="1">
        <f t="array" aca="1" ref="AD32" ca="1">INDEX(ModelsData,$A32*2+1,AD$1)</f>
        <v>#N/A</v>
      </c>
      <c r="AE32" t="e" cm="1">
        <f t="array" aca="1" ref="AE32" ca="1">INDEX(ModelsData,$A32*2+1,AE$1)</f>
        <v>#N/A</v>
      </c>
      <c r="AF32" t="e" cm="1">
        <f t="array" aca="1" ref="AF32" ca="1">IF(INDEX(FluxBins,$A32*2+1,AF$1)="","",INDEX(FluxBins,$A32*2+1,AF$1)&amp;" ("&amp;INDEX(FluxBins,$A32*2+2,AF$1)&amp;")")</f>
        <v>#N/A</v>
      </c>
      <c r="AG32" t="e" cm="1">
        <f t="array" aca="1" ref="AG32" ca="1">IF(INDEX(FluxBins,$A32*2+1,AG$1)="","",INDEX(FluxBins,$A32*2+1,AG$1)&amp;" ("&amp;INDEX(FluxBins,$A32*2+2,AG$1)&amp;")")</f>
        <v>#N/A</v>
      </c>
      <c r="AH32" t="e" cm="1">
        <f t="array" aca="1" ref="AH32" ca="1">IF(INDEX(FluxBins,$A32*2+1,AH$1)="","",INDEX(FluxBins,$A32*2+1,AH$1)&amp;" ("&amp;INDEX(FluxBins,$A32*2+2,AH$1)&amp;")")</f>
        <v>#N/A</v>
      </c>
      <c r="AI32" t="e" cm="1">
        <f t="array" aca="1" ref="AI32" ca="1">IF(INDEX(FluxBins,$A32*2+1,AI$1)="","",INDEX(FluxBins,$A32*2+1,AI$1)&amp;" ("&amp;INDEX(FluxBins,$A32*2+2,AI$1)&amp;")")</f>
        <v>#N/A</v>
      </c>
      <c r="AJ32" t="e" cm="1">
        <f t="array" aca="1" ref="AJ32" ca="1">IF(INDEX(FluxBins,$A32*2+1,AJ$1)="","",INDEX(FluxBins,$A32*2+1,AJ$1)&amp;" ("&amp;INDEX(FluxBins,$A32*2+2,AJ$1)&amp;")")</f>
        <v>#N/A</v>
      </c>
      <c r="AK32" t="e" cm="1">
        <f t="array" aca="1" ref="AK32" ca="1">IF(INDEX(FluxBins,$A32*2+1,AK$1)="","",INDEX(FluxBins,$A32*2+1,AK$1)&amp;" ("&amp;INDEX(FluxBins,$A32*2+2,AK$1)&amp;")")</f>
        <v>#N/A</v>
      </c>
      <c r="AL32" t="e" cm="1">
        <f t="array" aca="1" ref="AL32" ca="1">IF(INDEX(FluxBins,$A32*2+1,AL$1)="","",INDEX(FluxBins,$A32*2+1,AL$1)&amp;" ("&amp;INDEX(FluxBins,$A32*2+2,AL$1)&amp;")")</f>
        <v>#N/A</v>
      </c>
      <c r="AM32" t="e" cm="1">
        <f t="array" aca="1" ref="AM32" ca="1">IF(INDEX(FluxBins,$A32*2+1,AM$1)="","",INDEX(FluxBins,$A32*2+1,AM$1)&amp;" ("&amp;INDEX(FluxBins,$A32*2+2,AM$1)&amp;")")</f>
        <v>#N/A</v>
      </c>
      <c r="AN32" t="e" cm="1">
        <f t="array" aca="1" ref="AN32" ca="1">IF(INDEX(FluxBins,$A32*2+1,AN$1)="","",INDEX(FluxBins,$A32*2+1,AN$1)&amp;" ("&amp;INDEX(FluxBins,$A32*2+2,AN$1)&amp;")")</f>
        <v>#N/A</v>
      </c>
      <c r="AO32" t="e" cm="1">
        <f t="array" aca="1" ref="AO32" ca="1">IF(INDEX(FluxBins,$A32*2+1,AO$1)="","",INDEX(FluxBins,$A32*2+1,AO$1)&amp;" ("&amp;INDEX(FluxBins,$A32*2+2,AO$1)&amp;")")</f>
        <v>#N/A</v>
      </c>
      <c r="AP32" t="e" cm="1">
        <f t="array" aca="1" ref="AP32" ca="1">IF(INDEX(FluxBins,$A32*2+1,AP$1)="","",INDEX(FluxBins,$A32*2+1,AP$1)&amp;" ("&amp;INDEX(FluxBins,$A32*2+2,AP$1)&amp;")")</f>
        <v>#N/A</v>
      </c>
      <c r="AQ32" t="e" cm="1">
        <f t="array" aca="1" ref="AQ32" ca="1">IF(INDEX(FluxBins,$A32*2+1,AQ$1)="","",INDEX(FluxBins,$A32*2+1,AQ$1)&amp;" ("&amp;INDEX(FluxBins,$A32*2+2,AQ$1)&amp;")")</f>
        <v>#N/A</v>
      </c>
      <c r="AR32" t="e" cm="1">
        <f t="array" aca="1" ref="AR32" ca="1">IF(INDEX(FluxBins,$A32*2+1,AR$1)="","",INDEX(FluxBins,$A32*2+1,AR$1)&amp;" ("&amp;INDEX(FluxBins,$A32*2+2,AR$1)&amp;")")</f>
        <v>#N/A</v>
      </c>
      <c r="AS32" t="e" cm="1">
        <f t="array" aca="1" ref="AS32" ca="1">IF(INDEX(FluxBins,$A32*2+1,AS$1)="","",INDEX(FluxBins,$A32*2+1,AS$1)&amp;" ("&amp;INDEX(FluxBins,$A32*2+2,AS$1)&amp;")")</f>
        <v>#N/A</v>
      </c>
      <c r="AT32" t="e" cm="1">
        <f t="array" aca="1" ref="AT32" ca="1">IF(INDEX(FluxBins,$A32*2+1,AT$1)="","",INDEX(FluxBins,$A32*2+1,AT$1)&amp;" ("&amp;INDEX(FluxBins,$A32*2+2,AT$1)&amp;")")</f>
        <v>#N/A</v>
      </c>
      <c r="AU32" t="e" cm="1">
        <f t="array" aca="1" ref="AU32" ca="1">IF(INDEX(FluxBins,$A32*2+1,AU$1)="","",INDEX(FluxBins,$A32*2+1,AU$1)&amp;" ("&amp;INDEX(FluxBins,$A32*2+2,AU$1)&amp;")")</f>
        <v>#N/A</v>
      </c>
      <c r="AV32" t="e" cm="1">
        <f t="array" aca="1" ref="AV32" ca="1">IF(INDEX(FluxBins,$A32*2+1,AV$1)="","",INDEX(FluxBins,$A32*2+1,AV$1)&amp;" ("&amp;INDEX(FluxBins,$A32*2+2,AV$1)&amp;")")</f>
        <v>#N/A</v>
      </c>
      <c r="AW32" t="e" cm="1">
        <f t="array" aca="1" ref="AW32" ca="1">IF(INDEX(FluxBins,$A32*2+1,AW$1)="","",INDEX(FluxBins,$A32*2+1,AW$1)&amp;" ("&amp;INDEX(FluxBins,$A32*2+2,AW$1)&amp;")")</f>
        <v>#N/A</v>
      </c>
      <c r="AX32" t="e" cm="1">
        <f t="array" aca="1" ref="AX32" ca="1">IF(INDEX(FluxBins,$A32*2+1,AX$1)="","",INDEX(FluxBins,$A32*2+1,AX$1)&amp;" ("&amp;INDEX(FluxBins,$A32*2+2,AX$1)&amp;")")</f>
        <v>#N/A</v>
      </c>
      <c r="AY32" t="e" cm="1">
        <f t="array" aca="1" ref="AY32" ca="1">IF(INDEX(FluxBins,$A32*2+1,AY$1)="","",INDEX(FluxBins,$A32*2+1,AY$1)&amp;" ("&amp;INDEX(FluxBins,$A32*2+2,AY$1)&amp;")")</f>
        <v>#N/A</v>
      </c>
      <c r="AZ32" t="e" cm="1">
        <f t="array" aca="1" ref="AZ32" ca="1">IF(INDEX(FluxBins,$A32*2+1,AZ$1)="","",INDEX(FluxBins,$A32*2+1,AZ$1)&amp;" ("&amp;INDEX(FluxBins,$A32*2+2,AZ$1)&amp;")")</f>
        <v>#N/A</v>
      </c>
      <c r="BA32" t="e" cm="1">
        <f t="array" aca="1" ref="BA32" ca="1">IF(INDEX(FluxBins,$A32*2+1,BA$1)="","",INDEX(FluxBins,$A32*2+1,BA$1)&amp;" ("&amp;INDEX(FluxBins,$A32*2+2,BA$1)&amp;")")</f>
        <v>#N/A</v>
      </c>
      <c r="BB32" t="e" cm="1">
        <f t="array" aca="1" ref="BB32" ca="1">IF(INDEX(FluxBins,$A32*2+1,BB$1)="","",INDEX(FluxBins,$A32*2+1,BB$1)&amp;" ("&amp;INDEX(FluxBins,$A32*2+2,BB$1)&amp;")")</f>
        <v>#N/A</v>
      </c>
      <c r="BC32" t="e" cm="1">
        <f t="array" aca="1" ref="BC32" ca="1">IF(INDEX(FluxBins,$A32*2+1,BC$1)="","",INDEX(FluxBins,$A32*2+1,BC$1)&amp;" ("&amp;INDEX(FluxBins,$A32*2+2,BC$1)&amp;")")</f>
        <v>#N/A</v>
      </c>
      <c r="BD32" t="e" cm="1">
        <f t="array" aca="1" ref="BD32" ca="1">IF(INDEX(FluxBins,$A32*2+1,BD$1)="","",INDEX(FluxBins,$A32*2+1,BD$1)&amp;" ("&amp;INDEX(FluxBins,$A32*2+2,BD$1)&amp;")")</f>
        <v>#N/A</v>
      </c>
      <c r="BE32" t="e" cm="1">
        <f t="array" aca="1" ref="BE32" ca="1">IF(INDEX(FluxBins,$A32*2+1,BE$1)="","",INDEX(FluxBins,$A32*2+1,BE$1)&amp;" ("&amp;INDEX(FluxBins,$A32*2+2,BE$1)&amp;")")</f>
        <v>#N/A</v>
      </c>
      <c r="BF32" t="e" cm="1">
        <f t="array" aca="1" ref="BF32" ca="1">IF(INDEX(FluxBins,$A32*2+1,BF$1)="","",INDEX(FluxBins,$A32*2+1,BF$1)&amp;" ("&amp;INDEX(FluxBins,$A32*2+2,BF$1)&amp;")")</f>
        <v>#N/A</v>
      </c>
      <c r="BG32" t="e" cm="1">
        <f t="array" aca="1" ref="BG32" ca="1">IF(INDEX(FluxBins,$A32*2+1,BG$1)="","",INDEX(FluxBins,$A32*2+1,BG$1)&amp;" ("&amp;INDEX(FluxBins,$A32*2+2,BG$1)&amp;")")</f>
        <v>#N/A</v>
      </c>
      <c r="BH32" t="e" cm="1">
        <f t="array" aca="1" ref="BH32" ca="1">IF(INDEX(FluxBins,$A32*2+1,BH$1)="","",INDEX(FluxBins,$A32*2+1,BH$1)&amp;" ("&amp;INDEX(FluxBins,$A32*2+2,BH$1)&amp;")")</f>
        <v>#N/A</v>
      </c>
      <c r="BI32" t="e" cm="1">
        <f t="array" aca="1" ref="BI32" ca="1">IF(INDEX(FluxBins,$A32*2+1,BI$1)="","",INDEX(FluxBins,$A32*2+1,BI$1)&amp;" ("&amp;INDEX(FluxBins,$A32*2+2,BI$1)&amp;")")</f>
        <v>#N/A</v>
      </c>
      <c r="BJ32" t="e" cm="1">
        <f t="array" aca="1" ref="BJ32" ca="1">IF(INDEX(FluxBins,$A32*2+1,BJ$1)="","",INDEX(FluxBins,$A32*2+1,BJ$1)&amp;" ("&amp;INDEX(FluxBins,$A32*2+2,BJ$1)&amp;")")</f>
        <v>#N/A</v>
      </c>
      <c r="BK32" t="e" cm="1">
        <f t="array" aca="1" ref="BK32" ca="1">IF(INDEX(FluxBins,$A32*2+1,BK$1)="","",INDEX(FluxBins,$A32*2+1,BK$1)&amp;" ("&amp;INDEX(FluxBins,$A32*2+2,BK$1)&amp;")")</f>
        <v>#N/A</v>
      </c>
      <c r="BL32" t="e" cm="1">
        <f t="array" aca="1" ref="BL32" ca="1">IF(INDEX(FluxBins,$A32*2+1,BL$1)="","",INDEX(FluxBins,$A32*2+1,BL$1)&amp;" ("&amp;INDEX(FluxBins,$A32*2+2,BL$1)&amp;")")</f>
        <v>#N/A</v>
      </c>
      <c r="BM32" t="e" cm="1">
        <f t="array" aca="1" ref="BM32" ca="1">IF(INDEX(FluxBins,$A32*2+1,BM$1)="","",INDEX(FluxBins,$A32*2+1,BM$1)&amp;" ("&amp;INDEX(FluxBins,$A32*2+2,BM$1)&amp;")")</f>
        <v>#N/A</v>
      </c>
      <c r="BN32" t="e" cm="1">
        <f t="array" aca="1" ref="BN32" ca="1">IF(INDEX(FluxBins,$A32*2+1,BN$1)="","",INDEX(FluxBins,$A32*2+1,BN$1)&amp;" ("&amp;INDEX(FluxBins,$A32*2+2,BN$1)&amp;")")</f>
        <v>#N/A</v>
      </c>
      <c r="BO32" t="e" cm="1">
        <f t="array" aca="1" ref="BO32" ca="1">IF(INDEX(FluxBins,$A32*2+1,BO$1)="","",INDEX(FluxBins,$A32*2+1,BO$1)&amp;" ("&amp;INDEX(FluxBins,$A32*2+2,BO$1)&amp;")")</f>
        <v>#N/A</v>
      </c>
      <c r="BP32" t="e" cm="1">
        <f t="array" aca="1" ref="BP32" ca="1">IF(INDEX(FluxBins,$A32*2+1,BP$1)="","",INDEX(FluxBins,$A32*2+1,BP$1)&amp;" ("&amp;INDEX(FluxBins,$A32*2+2,BP$1)&amp;")")</f>
        <v>#N/A</v>
      </c>
      <c r="BQ32" t="e" cm="1">
        <f t="array" aca="1" ref="BQ32" ca="1">IF(INDEX(FluxBins,$A32*2+1,BQ$1)="","",INDEX(FluxBins,$A32*2+1,BQ$1)&amp;" ("&amp;INDEX(FluxBins,$A32*2+2,BQ$1)&amp;")")</f>
        <v>#N/A</v>
      </c>
      <c r="BR32" t="e" cm="1">
        <f t="array" aca="1" ref="BR32" ca="1">IF(INDEX(FluxBins,$A32*2+1,BR$1)="","",INDEX(FluxBins,$A32*2+1,BR$1)&amp;" ("&amp;INDEX(FluxBins,$A32*2+2,BR$1)&amp;")")</f>
        <v>#N/A</v>
      </c>
      <c r="BS32" t="e" cm="1">
        <f t="array" aca="1" ref="BS32" ca="1">IF(INDEX(FluxBins,$A32*2+1,BS$1)="","",INDEX(FluxBins,$A32*2+1,BS$1)&amp;" ("&amp;INDEX(FluxBins,$A32*2+2,BS$1)&amp;")")</f>
        <v>#N/A</v>
      </c>
      <c r="BT32" t="e" cm="1">
        <f t="array" aca="1" ref="BT32" ca="1">IF(INDEX(FluxBins,$A32*2+1,BT$1)="","",INDEX(FluxBins,$A32*2+1,BT$1)&amp;" ("&amp;INDEX(FluxBins,$A32*2+2,BT$1)&amp;")")</f>
        <v>#N/A</v>
      </c>
      <c r="BU32" t="e" cm="1">
        <f t="array" aca="1" ref="BU32" ca="1">IF(INDEX(FluxBins,$A32*2+1,BU$1)="","",INDEX(FluxBins,$A32*2+1,BU$1)&amp;" ("&amp;INDEX(FluxBins,$A32*2+2,BU$1)&amp;")")</f>
        <v>#N/A</v>
      </c>
      <c r="BV32" t="e" cm="1">
        <f t="array" aca="1" ref="BV32" ca="1">IF(INDEX(FluxBins,$A32*2+1,BV$1)="","",INDEX(FluxBins,$A32*2+1,BV$1)&amp;" ("&amp;INDEX(FluxBins,$A32*2+2,BV$1)&amp;")")</f>
        <v>#N/A</v>
      </c>
      <c r="BW32" t="e" cm="1">
        <f t="array" aca="1" ref="BW32" ca="1">IF(INDEX(FluxBins,$A32*2+1,BW$1)="","",INDEX(FluxBins,$A32*2+1,BW$1)&amp;" ("&amp;INDEX(FluxBins,$A32*2+2,BW$1)&amp;")")</f>
        <v>#N/A</v>
      </c>
      <c r="BX32" t="e" cm="1">
        <f t="array" aca="1" ref="BX32" ca="1">IF(INDEX(FluxBins,$A32*2+1,BX$1)="","",INDEX(FluxBins,$A32*2+1,BX$1)&amp;" ("&amp;INDEX(FluxBins,$A32*2+2,BX$1)&amp;")")</f>
        <v>#N/A</v>
      </c>
      <c r="BY32" t="e" cm="1">
        <f t="array" aca="1" ref="BY32" ca="1">IF(INDEX(FluxBins,$A32*2+1,BY$1)="","",INDEX(FluxBins,$A32*2+1,BY$1)&amp;" ("&amp;INDEX(FluxBins,$A32*2+2,BY$1)&amp;")")</f>
        <v>#N/A</v>
      </c>
      <c r="BZ32" t="e" cm="1">
        <f t="array" aca="1" ref="BZ32" ca="1">IF(INDEX(FluxBins,$A32*2+1,BZ$1)="","",INDEX(FluxBins,$A32*2+1,BZ$1)&amp;" ("&amp;INDEX(FluxBins,$A32*2+2,BZ$1)&amp;")")</f>
        <v>#N/A</v>
      </c>
      <c r="CA32" t="e" cm="1">
        <f t="array" aca="1" ref="CA32" ca="1">IF(INDEX(FluxBins,$A32*2+1,CA$1)="","",INDEX(FluxBins,$A32*2+1,CA$1)&amp;" ("&amp;INDEX(FluxBins,$A32*2+2,CA$1)&amp;")")</f>
        <v>#N/A</v>
      </c>
      <c r="CB32" t="e" cm="1">
        <f t="array" aca="1" ref="CB32" ca="1">IF(INDEX(FluxBins,$A32*2+1,CB$1)="","",INDEX(FluxBins,$A32*2+1,CB$1)&amp;" ("&amp;INDEX(FluxBins,$A32*2+2,CB$1)&amp;")")</f>
        <v>#N/A</v>
      </c>
      <c r="CC32" t="e" cm="1">
        <f t="array" aca="1" ref="CC32" ca="1">IF(INDEX(FluxBins,$A32*2+1,CC$1)="","",INDEX(FluxBins,$A32*2+1,CC$1)&amp;" ("&amp;INDEX(FluxBins,$A32*2+2,CC$1)&amp;")")</f>
        <v>#N/A</v>
      </c>
      <c r="CD32" t="e" cm="1">
        <f t="array" aca="1" ref="CD32" ca="1">IF(INDEX(FluxBins,$A32*2+1,CD$1)="","",INDEX(FluxBins,$A32*2+1,CD$1)&amp;" ("&amp;INDEX(FluxBins,$A32*2+2,CD$1)&amp;")")</f>
        <v>#N/A</v>
      </c>
      <c r="CE32" t="e" cm="1">
        <f t="array" aca="1" ref="CE32" ca="1">IF(INDEX(FluxBins,$A32*2+1,CE$1)="","",INDEX(FluxBins,$A32*2+1,CE$1)&amp;" ("&amp;INDEX(FluxBins,$A32*2+2,CE$1)&amp;")")</f>
        <v>#N/A</v>
      </c>
      <c r="CF32" t="e" cm="1">
        <f t="array" aca="1" ref="CF32" ca="1">IF(INDEX(FluxBins,$A32*2+1,CF$1)="","",INDEX(FluxBins,$A32*2+1,CF$1)&amp;" ("&amp;INDEX(FluxBins,$A32*2+2,CF$1)&amp;")")</f>
        <v>#N/A</v>
      </c>
      <c r="CG32" t="e" cm="1">
        <f t="array" aca="1" ref="CG32" ca="1">IF(INDEX(FluxBins,$A32*2+1,CG$1)="","",INDEX(FluxBins,$A32*2+1,CG$1)&amp;" ("&amp;INDEX(FluxBins,$A32*2+2,CG$1)&amp;")")</f>
        <v>#N/A</v>
      </c>
      <c r="CH32" t="e" cm="1">
        <f t="array" aca="1" ref="CH32" ca="1">IF(INDEX(FluxBins,$A32*2+1,CH$1)="","",INDEX(FluxBins,$A32*2+1,CH$1)&amp;" ("&amp;INDEX(FluxBins,$A32*2+2,CH$1)&amp;")")</f>
        <v>#N/A</v>
      </c>
    </row>
    <row r="33" spans="1:86">
      <c r="A33" t="e">
        <f ca="1">VLOOKUP('Bulk Table'!$A35,NameIndexArray,2,FALSE)-2</f>
        <v>#N/A</v>
      </c>
      <c r="B33" t="e">
        <f>IF(I33,'Bulk Table'!$C35,MID('Bulk Table'!$B35,FIND("(",'Bulk Table'!$B35)+1,FIND(")",'Bulk Table'!$B35)-FIND("(",'Bulk Table'!$B35)-1))</f>
        <v>#VALUE!</v>
      </c>
      <c r="C33">
        <f>'Bulk Table'!$E35</f>
        <v>0</v>
      </c>
      <c r="D33">
        <f>'Bulk Table'!$F35</f>
        <v>25</v>
      </c>
      <c r="E33" t="e">
        <f t="shared" ca="1" si="8"/>
        <v>#N/A</v>
      </c>
      <c r="F33">
        <f t="shared" si="9"/>
        <v>25</v>
      </c>
      <c r="G33" t="b">
        <f t="shared" ca="1" si="10"/>
        <v>0</v>
      </c>
      <c r="H33" t="b">
        <f ca="1">IF(I33,FALSE,ISERROR(HLOOKUP('Bulk Table'!B35,$AF33:$CH33,1,FALSE)))</f>
        <v>1</v>
      </c>
      <c r="I33" t="b">
        <f>NOT('Bulk Table'!$C35=0)</f>
        <v>0</v>
      </c>
      <c r="J33" t="e">
        <f t="shared" ca="1" si="11"/>
        <v>#N/A</v>
      </c>
      <c r="K33" t="e">
        <f ca="1">X33*$C33^3+Y33*$C33^2+Z33*$C33+AA33+'Bulk Table'!$D35</f>
        <v>#N/A</v>
      </c>
      <c r="L33" t="e">
        <f t="shared" ca="1" si="12"/>
        <v>#N/A</v>
      </c>
      <c r="M33" t="e">
        <f t="shared" ca="1" si="13"/>
        <v>#N/A</v>
      </c>
      <c r="N33" t="e">
        <f t="shared" ca="1" si="14"/>
        <v>#N/A</v>
      </c>
      <c r="O33" t="e">
        <f t="shared" ca="1" si="15"/>
        <v>#N/A</v>
      </c>
      <c r="P33" t="e">
        <f t="shared" ca="1" si="16"/>
        <v>#N/A</v>
      </c>
      <c r="Q33" t="e">
        <f t="shared" ca="1" si="17"/>
        <v>#N/A</v>
      </c>
      <c r="R33" t="e" cm="1">
        <f t="array" aca="1" ref="R33" ca="1">INDEX(ModelsData,$A33*2+1,R$1)</f>
        <v>#N/A</v>
      </c>
      <c r="S33" t="e" cm="1">
        <f t="array" aca="1" ref="S33" ca="1">INDEX(ModelsData,$A33*2+1,S$1)</f>
        <v>#N/A</v>
      </c>
      <c r="T33" t="e" cm="1">
        <f t="array" aca="1" ref="T33" ca="1">INDEX(ModelsData,$A33*2+1,T$1)</f>
        <v>#N/A</v>
      </c>
      <c r="U33" t="e" cm="1">
        <f t="array" aca="1" ref="U33" ca="1">INDEX(ModelsData,$A33*2+1,U$1)</f>
        <v>#N/A</v>
      </c>
      <c r="V33" t="e" cm="1">
        <f t="array" aca="1" ref="V33" ca="1">INDEX(ModelsData,$A33*2+1,V$1)</f>
        <v>#N/A</v>
      </c>
      <c r="W33" t="e" cm="1">
        <f t="array" aca="1" ref="W33" ca="1">INDEX(ModelsData,$A33*2+1,W$1)</f>
        <v>#N/A</v>
      </c>
      <c r="X33" t="e" cm="1">
        <f t="array" aca="1" ref="X33" ca="1">INDEX(ModelsData,$A33*2+1,X$1)</f>
        <v>#N/A</v>
      </c>
      <c r="Y33" t="e" cm="1">
        <f t="array" aca="1" ref="Y33" ca="1">INDEX(ModelsData,$A33*2+1,Y$1)</f>
        <v>#N/A</v>
      </c>
      <c r="Z33" t="e" cm="1">
        <f t="array" aca="1" ref="Z33" ca="1">INDEX(ModelsData,$A33*2+1,Z$1)</f>
        <v>#N/A</v>
      </c>
      <c r="AA33" t="e" cm="1">
        <f t="array" aca="1" ref="AA33" ca="1">INDEX(ModelsData,$A33*2+1,AA$1)</f>
        <v>#N/A</v>
      </c>
      <c r="AB33" t="e" cm="1">
        <f t="array" aca="1" ref="AB33" ca="1">INDEX(ModelsData,$A33*2+1,AB$1)</f>
        <v>#N/A</v>
      </c>
      <c r="AC33" t="e" cm="1">
        <f t="array" aca="1" ref="AC33" ca="1">INDEX(ModelsData,$A33*2+1,AC$1)</f>
        <v>#N/A</v>
      </c>
      <c r="AD33" t="e" cm="1">
        <f t="array" aca="1" ref="AD33" ca="1">INDEX(ModelsData,$A33*2+1,AD$1)</f>
        <v>#N/A</v>
      </c>
      <c r="AE33" t="e" cm="1">
        <f t="array" aca="1" ref="AE33" ca="1">INDEX(ModelsData,$A33*2+1,AE$1)</f>
        <v>#N/A</v>
      </c>
      <c r="AF33" t="e" cm="1">
        <f t="array" aca="1" ref="AF33" ca="1">IF(INDEX(FluxBins,$A33*2+1,AF$1)="","",INDEX(FluxBins,$A33*2+1,AF$1)&amp;" ("&amp;INDEX(FluxBins,$A33*2+2,AF$1)&amp;")")</f>
        <v>#N/A</v>
      </c>
      <c r="AG33" t="e" cm="1">
        <f t="array" aca="1" ref="AG33" ca="1">IF(INDEX(FluxBins,$A33*2+1,AG$1)="","",INDEX(FluxBins,$A33*2+1,AG$1)&amp;" ("&amp;INDEX(FluxBins,$A33*2+2,AG$1)&amp;")")</f>
        <v>#N/A</v>
      </c>
      <c r="AH33" t="e" cm="1">
        <f t="array" aca="1" ref="AH33" ca="1">IF(INDEX(FluxBins,$A33*2+1,AH$1)="","",INDEX(FluxBins,$A33*2+1,AH$1)&amp;" ("&amp;INDEX(FluxBins,$A33*2+2,AH$1)&amp;")")</f>
        <v>#N/A</v>
      </c>
      <c r="AI33" t="e" cm="1">
        <f t="array" aca="1" ref="AI33" ca="1">IF(INDEX(FluxBins,$A33*2+1,AI$1)="","",INDEX(FluxBins,$A33*2+1,AI$1)&amp;" ("&amp;INDEX(FluxBins,$A33*2+2,AI$1)&amp;")")</f>
        <v>#N/A</v>
      </c>
      <c r="AJ33" t="e" cm="1">
        <f t="array" aca="1" ref="AJ33" ca="1">IF(INDEX(FluxBins,$A33*2+1,AJ$1)="","",INDEX(FluxBins,$A33*2+1,AJ$1)&amp;" ("&amp;INDEX(FluxBins,$A33*2+2,AJ$1)&amp;")")</f>
        <v>#N/A</v>
      </c>
      <c r="AK33" t="e" cm="1">
        <f t="array" aca="1" ref="AK33" ca="1">IF(INDEX(FluxBins,$A33*2+1,AK$1)="","",INDEX(FluxBins,$A33*2+1,AK$1)&amp;" ("&amp;INDEX(FluxBins,$A33*2+2,AK$1)&amp;")")</f>
        <v>#N/A</v>
      </c>
      <c r="AL33" t="e" cm="1">
        <f t="array" aca="1" ref="AL33" ca="1">IF(INDEX(FluxBins,$A33*2+1,AL$1)="","",INDEX(FluxBins,$A33*2+1,AL$1)&amp;" ("&amp;INDEX(FluxBins,$A33*2+2,AL$1)&amp;")")</f>
        <v>#N/A</v>
      </c>
      <c r="AM33" t="e" cm="1">
        <f t="array" aca="1" ref="AM33" ca="1">IF(INDEX(FluxBins,$A33*2+1,AM$1)="","",INDEX(FluxBins,$A33*2+1,AM$1)&amp;" ("&amp;INDEX(FluxBins,$A33*2+2,AM$1)&amp;")")</f>
        <v>#N/A</v>
      </c>
      <c r="AN33" t="e" cm="1">
        <f t="array" aca="1" ref="AN33" ca="1">IF(INDEX(FluxBins,$A33*2+1,AN$1)="","",INDEX(FluxBins,$A33*2+1,AN$1)&amp;" ("&amp;INDEX(FluxBins,$A33*2+2,AN$1)&amp;")")</f>
        <v>#N/A</v>
      </c>
      <c r="AO33" t="e" cm="1">
        <f t="array" aca="1" ref="AO33" ca="1">IF(INDEX(FluxBins,$A33*2+1,AO$1)="","",INDEX(FluxBins,$A33*2+1,AO$1)&amp;" ("&amp;INDEX(FluxBins,$A33*2+2,AO$1)&amp;")")</f>
        <v>#N/A</v>
      </c>
      <c r="AP33" t="e" cm="1">
        <f t="array" aca="1" ref="AP33" ca="1">IF(INDEX(FluxBins,$A33*2+1,AP$1)="","",INDEX(FluxBins,$A33*2+1,AP$1)&amp;" ("&amp;INDEX(FluxBins,$A33*2+2,AP$1)&amp;")")</f>
        <v>#N/A</v>
      </c>
      <c r="AQ33" t="e" cm="1">
        <f t="array" aca="1" ref="AQ33" ca="1">IF(INDEX(FluxBins,$A33*2+1,AQ$1)="","",INDEX(FluxBins,$A33*2+1,AQ$1)&amp;" ("&amp;INDEX(FluxBins,$A33*2+2,AQ$1)&amp;")")</f>
        <v>#N/A</v>
      </c>
      <c r="AR33" t="e" cm="1">
        <f t="array" aca="1" ref="AR33" ca="1">IF(INDEX(FluxBins,$A33*2+1,AR$1)="","",INDEX(FluxBins,$A33*2+1,AR$1)&amp;" ("&amp;INDEX(FluxBins,$A33*2+2,AR$1)&amp;")")</f>
        <v>#N/A</v>
      </c>
      <c r="AS33" t="e" cm="1">
        <f t="array" aca="1" ref="AS33" ca="1">IF(INDEX(FluxBins,$A33*2+1,AS$1)="","",INDEX(FluxBins,$A33*2+1,AS$1)&amp;" ("&amp;INDEX(FluxBins,$A33*2+2,AS$1)&amp;")")</f>
        <v>#N/A</v>
      </c>
      <c r="AT33" t="e" cm="1">
        <f t="array" aca="1" ref="AT33" ca="1">IF(INDEX(FluxBins,$A33*2+1,AT$1)="","",INDEX(FluxBins,$A33*2+1,AT$1)&amp;" ("&amp;INDEX(FluxBins,$A33*2+2,AT$1)&amp;")")</f>
        <v>#N/A</v>
      </c>
      <c r="AU33" t="e" cm="1">
        <f t="array" aca="1" ref="AU33" ca="1">IF(INDEX(FluxBins,$A33*2+1,AU$1)="","",INDEX(FluxBins,$A33*2+1,AU$1)&amp;" ("&amp;INDEX(FluxBins,$A33*2+2,AU$1)&amp;")")</f>
        <v>#N/A</v>
      </c>
      <c r="AV33" t="e" cm="1">
        <f t="array" aca="1" ref="AV33" ca="1">IF(INDEX(FluxBins,$A33*2+1,AV$1)="","",INDEX(FluxBins,$A33*2+1,AV$1)&amp;" ("&amp;INDEX(FluxBins,$A33*2+2,AV$1)&amp;")")</f>
        <v>#N/A</v>
      </c>
      <c r="AW33" t="e" cm="1">
        <f t="array" aca="1" ref="AW33" ca="1">IF(INDEX(FluxBins,$A33*2+1,AW$1)="","",INDEX(FluxBins,$A33*2+1,AW$1)&amp;" ("&amp;INDEX(FluxBins,$A33*2+2,AW$1)&amp;")")</f>
        <v>#N/A</v>
      </c>
      <c r="AX33" t="e" cm="1">
        <f t="array" aca="1" ref="AX33" ca="1">IF(INDEX(FluxBins,$A33*2+1,AX$1)="","",INDEX(FluxBins,$A33*2+1,AX$1)&amp;" ("&amp;INDEX(FluxBins,$A33*2+2,AX$1)&amp;")")</f>
        <v>#N/A</v>
      </c>
      <c r="AY33" t="e" cm="1">
        <f t="array" aca="1" ref="AY33" ca="1">IF(INDEX(FluxBins,$A33*2+1,AY$1)="","",INDEX(FluxBins,$A33*2+1,AY$1)&amp;" ("&amp;INDEX(FluxBins,$A33*2+2,AY$1)&amp;")")</f>
        <v>#N/A</v>
      </c>
      <c r="AZ33" t="e" cm="1">
        <f t="array" aca="1" ref="AZ33" ca="1">IF(INDEX(FluxBins,$A33*2+1,AZ$1)="","",INDEX(FluxBins,$A33*2+1,AZ$1)&amp;" ("&amp;INDEX(FluxBins,$A33*2+2,AZ$1)&amp;")")</f>
        <v>#N/A</v>
      </c>
      <c r="BA33" t="e" cm="1">
        <f t="array" aca="1" ref="BA33" ca="1">IF(INDEX(FluxBins,$A33*2+1,BA$1)="","",INDEX(FluxBins,$A33*2+1,BA$1)&amp;" ("&amp;INDEX(FluxBins,$A33*2+2,BA$1)&amp;")")</f>
        <v>#N/A</v>
      </c>
      <c r="BB33" t="e" cm="1">
        <f t="array" aca="1" ref="BB33" ca="1">IF(INDEX(FluxBins,$A33*2+1,BB$1)="","",INDEX(FluxBins,$A33*2+1,BB$1)&amp;" ("&amp;INDEX(FluxBins,$A33*2+2,BB$1)&amp;")")</f>
        <v>#N/A</v>
      </c>
      <c r="BC33" t="e" cm="1">
        <f t="array" aca="1" ref="BC33" ca="1">IF(INDEX(FluxBins,$A33*2+1,BC$1)="","",INDEX(FluxBins,$A33*2+1,BC$1)&amp;" ("&amp;INDEX(FluxBins,$A33*2+2,BC$1)&amp;")")</f>
        <v>#N/A</v>
      </c>
      <c r="BD33" t="e" cm="1">
        <f t="array" aca="1" ref="BD33" ca="1">IF(INDEX(FluxBins,$A33*2+1,BD$1)="","",INDEX(FluxBins,$A33*2+1,BD$1)&amp;" ("&amp;INDEX(FluxBins,$A33*2+2,BD$1)&amp;")")</f>
        <v>#N/A</v>
      </c>
      <c r="BE33" t="e" cm="1">
        <f t="array" aca="1" ref="BE33" ca="1">IF(INDEX(FluxBins,$A33*2+1,BE$1)="","",INDEX(FluxBins,$A33*2+1,BE$1)&amp;" ("&amp;INDEX(FluxBins,$A33*2+2,BE$1)&amp;")")</f>
        <v>#N/A</v>
      </c>
      <c r="BF33" t="e" cm="1">
        <f t="array" aca="1" ref="BF33" ca="1">IF(INDEX(FluxBins,$A33*2+1,BF$1)="","",INDEX(FluxBins,$A33*2+1,BF$1)&amp;" ("&amp;INDEX(FluxBins,$A33*2+2,BF$1)&amp;")")</f>
        <v>#N/A</v>
      </c>
      <c r="BG33" t="e" cm="1">
        <f t="array" aca="1" ref="BG33" ca="1">IF(INDEX(FluxBins,$A33*2+1,BG$1)="","",INDEX(FluxBins,$A33*2+1,BG$1)&amp;" ("&amp;INDEX(FluxBins,$A33*2+2,BG$1)&amp;")")</f>
        <v>#N/A</v>
      </c>
      <c r="BH33" t="e" cm="1">
        <f t="array" aca="1" ref="BH33" ca="1">IF(INDEX(FluxBins,$A33*2+1,BH$1)="","",INDEX(FluxBins,$A33*2+1,BH$1)&amp;" ("&amp;INDEX(FluxBins,$A33*2+2,BH$1)&amp;")")</f>
        <v>#N/A</v>
      </c>
      <c r="BI33" t="e" cm="1">
        <f t="array" aca="1" ref="BI33" ca="1">IF(INDEX(FluxBins,$A33*2+1,BI$1)="","",INDEX(FluxBins,$A33*2+1,BI$1)&amp;" ("&amp;INDEX(FluxBins,$A33*2+2,BI$1)&amp;")")</f>
        <v>#N/A</v>
      </c>
      <c r="BJ33" t="e" cm="1">
        <f t="array" aca="1" ref="BJ33" ca="1">IF(INDEX(FluxBins,$A33*2+1,BJ$1)="","",INDEX(FluxBins,$A33*2+1,BJ$1)&amp;" ("&amp;INDEX(FluxBins,$A33*2+2,BJ$1)&amp;")")</f>
        <v>#N/A</v>
      </c>
      <c r="BK33" t="e" cm="1">
        <f t="array" aca="1" ref="BK33" ca="1">IF(INDEX(FluxBins,$A33*2+1,BK$1)="","",INDEX(FluxBins,$A33*2+1,BK$1)&amp;" ("&amp;INDEX(FluxBins,$A33*2+2,BK$1)&amp;")")</f>
        <v>#N/A</v>
      </c>
      <c r="BL33" t="e" cm="1">
        <f t="array" aca="1" ref="BL33" ca="1">IF(INDEX(FluxBins,$A33*2+1,BL$1)="","",INDEX(FluxBins,$A33*2+1,BL$1)&amp;" ("&amp;INDEX(FluxBins,$A33*2+2,BL$1)&amp;")")</f>
        <v>#N/A</v>
      </c>
      <c r="BM33" t="e" cm="1">
        <f t="array" aca="1" ref="BM33" ca="1">IF(INDEX(FluxBins,$A33*2+1,BM$1)="","",INDEX(FluxBins,$A33*2+1,BM$1)&amp;" ("&amp;INDEX(FluxBins,$A33*2+2,BM$1)&amp;")")</f>
        <v>#N/A</v>
      </c>
      <c r="BN33" t="e" cm="1">
        <f t="array" aca="1" ref="BN33" ca="1">IF(INDEX(FluxBins,$A33*2+1,BN$1)="","",INDEX(FluxBins,$A33*2+1,BN$1)&amp;" ("&amp;INDEX(FluxBins,$A33*2+2,BN$1)&amp;")")</f>
        <v>#N/A</v>
      </c>
      <c r="BO33" t="e" cm="1">
        <f t="array" aca="1" ref="BO33" ca="1">IF(INDEX(FluxBins,$A33*2+1,BO$1)="","",INDEX(FluxBins,$A33*2+1,BO$1)&amp;" ("&amp;INDEX(FluxBins,$A33*2+2,BO$1)&amp;")")</f>
        <v>#N/A</v>
      </c>
      <c r="BP33" t="e" cm="1">
        <f t="array" aca="1" ref="BP33" ca="1">IF(INDEX(FluxBins,$A33*2+1,BP$1)="","",INDEX(FluxBins,$A33*2+1,BP$1)&amp;" ("&amp;INDEX(FluxBins,$A33*2+2,BP$1)&amp;")")</f>
        <v>#N/A</v>
      </c>
      <c r="BQ33" t="e" cm="1">
        <f t="array" aca="1" ref="BQ33" ca="1">IF(INDEX(FluxBins,$A33*2+1,BQ$1)="","",INDEX(FluxBins,$A33*2+1,BQ$1)&amp;" ("&amp;INDEX(FluxBins,$A33*2+2,BQ$1)&amp;")")</f>
        <v>#N/A</v>
      </c>
      <c r="BR33" t="e" cm="1">
        <f t="array" aca="1" ref="BR33" ca="1">IF(INDEX(FluxBins,$A33*2+1,BR$1)="","",INDEX(FluxBins,$A33*2+1,BR$1)&amp;" ("&amp;INDEX(FluxBins,$A33*2+2,BR$1)&amp;")")</f>
        <v>#N/A</v>
      </c>
      <c r="BS33" t="e" cm="1">
        <f t="array" aca="1" ref="BS33" ca="1">IF(INDEX(FluxBins,$A33*2+1,BS$1)="","",INDEX(FluxBins,$A33*2+1,BS$1)&amp;" ("&amp;INDEX(FluxBins,$A33*2+2,BS$1)&amp;")")</f>
        <v>#N/A</v>
      </c>
      <c r="BT33" t="e" cm="1">
        <f t="array" aca="1" ref="BT33" ca="1">IF(INDEX(FluxBins,$A33*2+1,BT$1)="","",INDEX(FluxBins,$A33*2+1,BT$1)&amp;" ("&amp;INDEX(FluxBins,$A33*2+2,BT$1)&amp;")")</f>
        <v>#N/A</v>
      </c>
      <c r="BU33" t="e" cm="1">
        <f t="array" aca="1" ref="BU33" ca="1">IF(INDEX(FluxBins,$A33*2+1,BU$1)="","",INDEX(FluxBins,$A33*2+1,BU$1)&amp;" ("&amp;INDEX(FluxBins,$A33*2+2,BU$1)&amp;")")</f>
        <v>#N/A</v>
      </c>
      <c r="BV33" t="e" cm="1">
        <f t="array" aca="1" ref="BV33" ca="1">IF(INDEX(FluxBins,$A33*2+1,BV$1)="","",INDEX(FluxBins,$A33*2+1,BV$1)&amp;" ("&amp;INDEX(FluxBins,$A33*2+2,BV$1)&amp;")")</f>
        <v>#N/A</v>
      </c>
      <c r="BW33" t="e" cm="1">
        <f t="array" aca="1" ref="BW33" ca="1">IF(INDEX(FluxBins,$A33*2+1,BW$1)="","",INDEX(FluxBins,$A33*2+1,BW$1)&amp;" ("&amp;INDEX(FluxBins,$A33*2+2,BW$1)&amp;")")</f>
        <v>#N/A</v>
      </c>
      <c r="BX33" t="e" cm="1">
        <f t="array" aca="1" ref="BX33" ca="1">IF(INDEX(FluxBins,$A33*2+1,BX$1)="","",INDEX(FluxBins,$A33*2+1,BX$1)&amp;" ("&amp;INDEX(FluxBins,$A33*2+2,BX$1)&amp;")")</f>
        <v>#N/A</v>
      </c>
      <c r="BY33" t="e" cm="1">
        <f t="array" aca="1" ref="BY33" ca="1">IF(INDEX(FluxBins,$A33*2+1,BY$1)="","",INDEX(FluxBins,$A33*2+1,BY$1)&amp;" ("&amp;INDEX(FluxBins,$A33*2+2,BY$1)&amp;")")</f>
        <v>#N/A</v>
      </c>
      <c r="BZ33" t="e" cm="1">
        <f t="array" aca="1" ref="BZ33" ca="1">IF(INDEX(FluxBins,$A33*2+1,BZ$1)="","",INDEX(FluxBins,$A33*2+1,BZ$1)&amp;" ("&amp;INDEX(FluxBins,$A33*2+2,BZ$1)&amp;")")</f>
        <v>#N/A</v>
      </c>
      <c r="CA33" t="e" cm="1">
        <f t="array" aca="1" ref="CA33" ca="1">IF(INDEX(FluxBins,$A33*2+1,CA$1)="","",INDEX(FluxBins,$A33*2+1,CA$1)&amp;" ("&amp;INDEX(FluxBins,$A33*2+2,CA$1)&amp;")")</f>
        <v>#N/A</v>
      </c>
      <c r="CB33" t="e" cm="1">
        <f t="array" aca="1" ref="CB33" ca="1">IF(INDEX(FluxBins,$A33*2+1,CB$1)="","",INDEX(FluxBins,$A33*2+1,CB$1)&amp;" ("&amp;INDEX(FluxBins,$A33*2+2,CB$1)&amp;")")</f>
        <v>#N/A</v>
      </c>
      <c r="CC33" t="e" cm="1">
        <f t="array" aca="1" ref="CC33" ca="1">IF(INDEX(FluxBins,$A33*2+1,CC$1)="","",INDEX(FluxBins,$A33*2+1,CC$1)&amp;" ("&amp;INDEX(FluxBins,$A33*2+2,CC$1)&amp;")")</f>
        <v>#N/A</v>
      </c>
      <c r="CD33" t="e" cm="1">
        <f t="array" aca="1" ref="CD33" ca="1">IF(INDEX(FluxBins,$A33*2+1,CD$1)="","",INDEX(FluxBins,$A33*2+1,CD$1)&amp;" ("&amp;INDEX(FluxBins,$A33*2+2,CD$1)&amp;")")</f>
        <v>#N/A</v>
      </c>
      <c r="CE33" t="e" cm="1">
        <f t="array" aca="1" ref="CE33" ca="1">IF(INDEX(FluxBins,$A33*2+1,CE$1)="","",INDEX(FluxBins,$A33*2+1,CE$1)&amp;" ("&amp;INDEX(FluxBins,$A33*2+2,CE$1)&amp;")")</f>
        <v>#N/A</v>
      </c>
      <c r="CF33" t="e" cm="1">
        <f t="array" aca="1" ref="CF33" ca="1">IF(INDEX(FluxBins,$A33*2+1,CF$1)="","",INDEX(FluxBins,$A33*2+1,CF$1)&amp;" ("&amp;INDEX(FluxBins,$A33*2+2,CF$1)&amp;")")</f>
        <v>#N/A</v>
      </c>
      <c r="CG33" t="e" cm="1">
        <f t="array" aca="1" ref="CG33" ca="1">IF(INDEX(FluxBins,$A33*2+1,CG$1)="","",INDEX(FluxBins,$A33*2+1,CG$1)&amp;" ("&amp;INDEX(FluxBins,$A33*2+2,CG$1)&amp;")")</f>
        <v>#N/A</v>
      </c>
      <c r="CH33" t="e" cm="1">
        <f t="array" aca="1" ref="CH33" ca="1">IF(INDEX(FluxBins,$A33*2+1,CH$1)="","",INDEX(FluxBins,$A33*2+1,CH$1)&amp;" ("&amp;INDEX(FluxBins,$A33*2+2,CH$1)&amp;")")</f>
        <v>#N/A</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6CE334-4422-49EE-B4E7-91AB2000AAAC}">
  <sheetPr>
    <tabColor theme="6"/>
    <pageSetUpPr fitToPage="1"/>
  </sheetPr>
  <dimension ref="A2:W36"/>
  <sheetViews>
    <sheetView zoomScaleNormal="100" workbookViewId="0"/>
  </sheetViews>
  <sheetFormatPr defaultColWidth="9.140625" defaultRowHeight="12.75"/>
  <cols>
    <col min="1" max="1" width="19.42578125" style="282" customWidth="1"/>
    <col min="2" max="2" width="31.7109375" style="282" bestFit="1" customWidth="1"/>
    <col min="3" max="3" width="21.28515625" style="282" bestFit="1" customWidth="1"/>
    <col min="4" max="5" width="7.7109375" style="282" customWidth="1"/>
    <col min="6" max="6" width="2.7109375" style="282" customWidth="1"/>
    <col min="7" max="9" width="7.7109375" style="282" customWidth="1"/>
    <col min="10" max="10" width="9.42578125" style="282" customWidth="1"/>
    <col min="11" max="13" width="7.7109375" style="282" customWidth="1"/>
    <col min="14" max="15" width="7.140625" style="296" customWidth="1"/>
    <col min="16" max="17" width="10.28515625" style="296" customWidth="1"/>
    <col min="18" max="23" width="9.28515625" style="282" customWidth="1"/>
    <col min="24" max="16384" width="9.140625" style="282"/>
  </cols>
  <sheetData>
    <row r="2" spans="1:23" s="58" customFormat="1" ht="31.5" customHeight="1">
      <c r="A2" s="81" t="s">
        <v>34</v>
      </c>
      <c r="H2" s="59"/>
    </row>
    <row r="3" spans="1:23" ht="41.25" customHeight="1">
      <c r="F3" s="405"/>
      <c r="G3" s="405"/>
      <c r="H3" s="405"/>
      <c r="I3" s="405"/>
      <c r="J3" s="405"/>
      <c r="K3" s="405"/>
      <c r="L3" s="405"/>
      <c r="M3" s="405"/>
      <c r="N3" s="406"/>
      <c r="O3" s="406"/>
      <c r="P3" s="406"/>
      <c r="Q3" s="406"/>
    </row>
    <row r="4" spans="1:23" ht="15" customHeight="1">
      <c r="A4" s="402"/>
      <c r="B4" s="443" t="s">
        <v>59</v>
      </c>
      <c r="C4" s="443"/>
      <c r="D4" s="443"/>
      <c r="E4" s="443"/>
      <c r="F4" s="405"/>
      <c r="G4" s="446" t="str">
        <f>VLOOKUP($D$23,BGCalc3!$A$1:$C$8,3,FALSE)</f>
        <v>Luminous Efficacy (lm/W)</v>
      </c>
      <c r="H4" s="68"/>
      <c r="I4" s="68"/>
      <c r="J4" s="68"/>
      <c r="K4" s="68"/>
      <c r="L4" s="68"/>
      <c r="M4" s="68"/>
      <c r="N4" s="68"/>
      <c r="O4" s="68"/>
      <c r="P4" s="68"/>
      <c r="Q4" s="68"/>
      <c r="R4" s="58"/>
      <c r="S4" s="58"/>
      <c r="T4" s="58"/>
      <c r="U4" s="58"/>
      <c r="V4" s="58"/>
      <c r="W4" s="58"/>
    </row>
    <row r="5" spans="1:23" ht="25.5">
      <c r="A5" s="319" t="s">
        <v>107</v>
      </c>
      <c r="B5" s="318" t="s">
        <v>15</v>
      </c>
      <c r="C5" s="318" t="s">
        <v>63</v>
      </c>
      <c r="D5" s="334" t="s">
        <v>64</v>
      </c>
      <c r="E5" s="319" t="s">
        <v>21</v>
      </c>
      <c r="F5" s="407"/>
      <c r="G5" s="446"/>
      <c r="H5" s="68"/>
      <c r="I5" s="405"/>
      <c r="J5" s="405"/>
      <c r="K5" s="68"/>
      <c r="L5" s="405"/>
      <c r="M5" s="405"/>
      <c r="N5" s="68"/>
      <c r="O5" s="405"/>
      <c r="P5" s="405"/>
      <c r="Q5" s="68"/>
      <c r="R5" s="58"/>
      <c r="S5" s="58"/>
      <c r="T5" s="58"/>
      <c r="U5" s="58"/>
      <c r="V5" s="58"/>
      <c r="W5" s="58"/>
    </row>
    <row r="6" spans="1:23">
      <c r="A6" s="408" t="str">
        <f>B6</f>
        <v>(none)</v>
      </c>
      <c r="B6" s="320" t="s">
        <v>16</v>
      </c>
      <c r="C6" s="320"/>
      <c r="D6" s="335"/>
      <c r="E6" s="321">
        <v>0</v>
      </c>
      <c r="F6" s="405"/>
      <c r="G6" s="446"/>
      <c r="H6" s="68"/>
      <c r="I6" s="68"/>
      <c r="J6" s="68"/>
      <c r="K6" s="68"/>
      <c r="L6" s="405"/>
      <c r="M6" s="68"/>
      <c r="N6" s="68"/>
      <c r="O6" s="68"/>
      <c r="P6" s="68"/>
      <c r="Q6" s="68"/>
      <c r="R6" s="58"/>
      <c r="S6" s="58"/>
      <c r="T6" s="58"/>
      <c r="U6" s="58"/>
      <c r="V6" s="58"/>
      <c r="W6" s="58"/>
    </row>
    <row r="7" spans="1:23">
      <c r="A7" s="408" t="str">
        <f t="shared" ref="A7:A17" si="0">B7</f>
        <v>(none)</v>
      </c>
      <c r="B7" s="322" t="s">
        <v>16</v>
      </c>
      <c r="C7" s="322"/>
      <c r="D7" s="336"/>
      <c r="E7" s="323">
        <v>0</v>
      </c>
      <c r="F7" s="405"/>
      <c r="G7" s="446"/>
      <c r="H7" s="68"/>
      <c r="I7" s="68"/>
      <c r="J7" s="68"/>
      <c r="K7" s="68"/>
      <c r="L7" s="68"/>
      <c r="M7" s="68"/>
      <c r="N7" s="68"/>
      <c r="O7" s="68"/>
      <c r="P7" s="68"/>
      <c r="Q7" s="68"/>
      <c r="R7" s="58"/>
      <c r="S7" s="58"/>
      <c r="T7" s="58"/>
      <c r="U7" s="58"/>
      <c r="V7" s="58"/>
      <c r="W7" s="58"/>
    </row>
    <row r="8" spans="1:23">
      <c r="A8" s="408" t="str">
        <f t="shared" si="0"/>
        <v>(none)</v>
      </c>
      <c r="B8" s="324" t="s">
        <v>16</v>
      </c>
      <c r="C8" s="324"/>
      <c r="D8" s="337"/>
      <c r="E8" s="325">
        <v>0</v>
      </c>
      <c r="F8" s="405"/>
      <c r="G8" s="446"/>
      <c r="H8" s="68"/>
      <c r="I8" s="68"/>
      <c r="J8" s="68"/>
      <c r="K8" s="68"/>
      <c r="L8" s="68"/>
      <c r="M8" s="68"/>
      <c r="N8" s="68"/>
      <c r="O8" s="68"/>
      <c r="P8" s="68"/>
      <c r="Q8" s="68"/>
      <c r="R8" s="58"/>
      <c r="S8" s="58"/>
      <c r="T8" s="58"/>
      <c r="U8" s="58"/>
      <c r="V8" s="58"/>
      <c r="W8" s="58"/>
    </row>
    <row r="9" spans="1:23">
      <c r="A9" s="408" t="str">
        <f t="shared" si="0"/>
        <v>(none)</v>
      </c>
      <c r="B9" s="326" t="s">
        <v>16</v>
      </c>
      <c r="C9" s="326"/>
      <c r="D9" s="338"/>
      <c r="E9" s="327">
        <v>0</v>
      </c>
      <c r="F9" s="405"/>
      <c r="G9" s="446"/>
      <c r="H9" s="68"/>
      <c r="I9" s="68"/>
      <c r="J9" s="68"/>
      <c r="K9" s="68"/>
      <c r="L9" s="68"/>
      <c r="M9" s="68"/>
      <c r="N9" s="68"/>
      <c r="O9" s="68"/>
      <c r="P9" s="68"/>
      <c r="Q9" s="68"/>
      <c r="R9" s="58"/>
      <c r="S9" s="58"/>
      <c r="T9" s="58"/>
      <c r="U9" s="58"/>
      <c r="V9" s="58"/>
      <c r="W9" s="58"/>
    </row>
    <row r="10" spans="1:23">
      <c r="A10" s="408" t="str">
        <f t="shared" si="0"/>
        <v>(none)</v>
      </c>
      <c r="B10" s="328" t="s">
        <v>16</v>
      </c>
      <c r="C10" s="328"/>
      <c r="D10" s="339"/>
      <c r="E10" s="329">
        <v>0</v>
      </c>
      <c r="F10" s="405"/>
      <c r="G10" s="446"/>
      <c r="H10" s="68"/>
      <c r="I10" s="68"/>
      <c r="J10" s="68"/>
      <c r="K10" s="68"/>
      <c r="L10" s="68"/>
      <c r="M10" s="68"/>
      <c r="N10" s="68"/>
      <c r="O10" s="68"/>
      <c r="P10" s="68"/>
      <c r="Q10" s="68"/>
      <c r="R10" s="58"/>
      <c r="S10" s="58"/>
      <c r="T10" s="58"/>
      <c r="U10" s="58"/>
      <c r="V10" s="58"/>
      <c r="W10" s="58"/>
    </row>
    <row r="11" spans="1:23">
      <c r="A11" s="408" t="str">
        <f t="shared" si="0"/>
        <v>(none)</v>
      </c>
      <c r="B11" s="330" t="s">
        <v>16</v>
      </c>
      <c r="C11" s="330"/>
      <c r="D11" s="340"/>
      <c r="E11" s="331">
        <v>0</v>
      </c>
      <c r="F11" s="405"/>
      <c r="G11" s="446"/>
      <c r="H11" s="68"/>
      <c r="I11" s="68"/>
      <c r="J11" s="68"/>
      <c r="K11" s="68"/>
      <c r="L11" s="68"/>
      <c r="M11" s="68"/>
      <c r="N11" s="68"/>
      <c r="O11" s="68"/>
      <c r="P11" s="68"/>
      <c r="Q11" s="68"/>
      <c r="R11" s="58"/>
      <c r="S11" s="58"/>
      <c r="T11" s="58"/>
      <c r="U11" s="58"/>
      <c r="V11" s="58"/>
      <c r="W11" s="58"/>
    </row>
    <row r="12" spans="1:23">
      <c r="A12" s="408" t="str">
        <f t="shared" si="0"/>
        <v>(none)</v>
      </c>
      <c r="B12" s="358" t="s">
        <v>16</v>
      </c>
      <c r="C12" s="358"/>
      <c r="D12" s="359"/>
      <c r="E12" s="360">
        <v>0</v>
      </c>
      <c r="F12" s="405"/>
      <c r="G12" s="446"/>
      <c r="H12" s="68"/>
      <c r="I12" s="68"/>
      <c r="J12" s="68"/>
      <c r="K12" s="68"/>
      <c r="L12" s="68"/>
      <c r="M12" s="68"/>
      <c r="N12" s="68"/>
      <c r="O12" s="68"/>
      <c r="P12" s="68"/>
      <c r="Q12" s="68"/>
      <c r="R12" s="58"/>
      <c r="S12" s="58"/>
      <c r="T12" s="58"/>
      <c r="U12" s="58"/>
      <c r="V12" s="58"/>
      <c r="W12" s="58"/>
    </row>
    <row r="13" spans="1:23">
      <c r="A13" s="408" t="str">
        <f t="shared" si="0"/>
        <v>(none)</v>
      </c>
      <c r="B13" s="361" t="s">
        <v>16</v>
      </c>
      <c r="C13" s="361"/>
      <c r="D13" s="362"/>
      <c r="E13" s="363">
        <v>0</v>
      </c>
      <c r="F13" s="405"/>
      <c r="G13" s="446"/>
      <c r="H13" s="68"/>
      <c r="I13" s="68"/>
      <c r="J13" s="68"/>
      <c r="K13" s="68"/>
      <c r="L13" s="68"/>
      <c r="M13" s="68"/>
      <c r="N13" s="68"/>
      <c r="O13" s="68"/>
      <c r="P13" s="68"/>
      <c r="Q13" s="68"/>
      <c r="R13" s="58"/>
      <c r="S13" s="58"/>
      <c r="T13" s="58"/>
      <c r="U13" s="58"/>
      <c r="V13" s="58"/>
      <c r="W13" s="58"/>
    </row>
    <row r="14" spans="1:23">
      <c r="A14" s="408" t="str">
        <f t="shared" si="0"/>
        <v>(none)</v>
      </c>
      <c r="B14" s="364" t="s">
        <v>16</v>
      </c>
      <c r="C14" s="364"/>
      <c r="D14" s="365"/>
      <c r="E14" s="366">
        <v>0</v>
      </c>
      <c r="F14" s="405"/>
      <c r="G14" s="446"/>
      <c r="H14" s="68"/>
      <c r="I14" s="68"/>
      <c r="J14" s="68"/>
      <c r="K14" s="68"/>
      <c r="L14" s="68"/>
      <c r="M14" s="68"/>
      <c r="N14" s="68"/>
      <c r="O14" s="68"/>
      <c r="P14" s="68"/>
      <c r="Q14" s="68"/>
      <c r="R14" s="58"/>
      <c r="S14" s="58"/>
      <c r="T14" s="58"/>
      <c r="U14" s="58"/>
      <c r="V14" s="58"/>
      <c r="W14" s="58"/>
    </row>
    <row r="15" spans="1:23">
      <c r="A15" s="408" t="str">
        <f t="shared" si="0"/>
        <v>(none)</v>
      </c>
      <c r="B15" s="373" t="s">
        <v>16</v>
      </c>
      <c r="C15" s="373"/>
      <c r="D15" s="374"/>
      <c r="E15" s="375">
        <v>0</v>
      </c>
      <c r="F15" s="405"/>
      <c r="G15" s="446"/>
      <c r="H15" s="68"/>
      <c r="I15" s="68"/>
      <c r="J15" s="68"/>
      <c r="K15" s="68"/>
      <c r="L15" s="68"/>
      <c r="M15" s="68"/>
      <c r="N15" s="68"/>
      <c r="O15" s="68"/>
      <c r="P15" s="68"/>
      <c r="Q15" s="68"/>
      <c r="R15" s="58"/>
      <c r="S15" s="58"/>
      <c r="T15" s="58"/>
      <c r="U15" s="58"/>
      <c r="V15" s="58"/>
      <c r="W15" s="58"/>
    </row>
    <row r="16" spans="1:23">
      <c r="A16" s="408" t="str">
        <f t="shared" si="0"/>
        <v>(none)</v>
      </c>
      <c r="B16" s="367" t="s">
        <v>16</v>
      </c>
      <c r="C16" s="367"/>
      <c r="D16" s="368"/>
      <c r="E16" s="369">
        <v>0</v>
      </c>
      <c r="F16" s="405"/>
      <c r="G16" s="446"/>
      <c r="H16" s="68"/>
      <c r="I16" s="68"/>
      <c r="J16" s="68"/>
      <c r="K16" s="68"/>
      <c r="L16" s="68"/>
      <c r="M16" s="68"/>
      <c r="N16" s="68"/>
      <c r="O16" s="68"/>
      <c r="P16" s="68"/>
      <c r="Q16" s="68"/>
      <c r="R16" s="58"/>
      <c r="S16" s="58"/>
      <c r="T16" s="58"/>
      <c r="U16" s="58"/>
      <c r="V16" s="58"/>
      <c r="W16" s="58"/>
    </row>
    <row r="17" spans="1:23">
      <c r="A17" s="408" t="str">
        <f t="shared" si="0"/>
        <v>(none)</v>
      </c>
      <c r="B17" s="370" t="s">
        <v>16</v>
      </c>
      <c r="C17" s="370"/>
      <c r="D17" s="371"/>
      <c r="E17" s="372">
        <v>0</v>
      </c>
      <c r="F17" s="405"/>
      <c r="G17" s="446"/>
      <c r="H17" s="68"/>
      <c r="I17" s="68"/>
      <c r="J17" s="68"/>
      <c r="K17" s="68"/>
      <c r="L17" s="68"/>
      <c r="M17" s="68"/>
      <c r="N17" s="68"/>
      <c r="O17" s="68"/>
      <c r="P17" s="68"/>
      <c r="Q17" s="68"/>
      <c r="R17" s="58"/>
      <c r="S17" s="58"/>
      <c r="T17" s="58"/>
      <c r="U17" s="58"/>
      <c r="V17" s="58"/>
      <c r="W17" s="58"/>
    </row>
    <row r="18" spans="1:23">
      <c r="B18" s="58"/>
      <c r="C18" s="58"/>
      <c r="D18" s="58"/>
      <c r="E18" s="58"/>
      <c r="F18" s="405"/>
      <c r="G18" s="446"/>
      <c r="H18" s="68"/>
      <c r="I18" s="68"/>
      <c r="J18" s="68"/>
      <c r="K18" s="68"/>
      <c r="L18" s="68"/>
      <c r="M18" s="68"/>
      <c r="N18" s="68"/>
      <c r="O18" s="68"/>
      <c r="P18" s="68"/>
      <c r="Q18" s="68"/>
      <c r="R18" s="58"/>
      <c r="S18" s="58"/>
      <c r="T18" s="58"/>
      <c r="U18" s="58"/>
      <c r="V18" s="58"/>
      <c r="W18" s="58"/>
    </row>
    <row r="19" spans="1:23">
      <c r="B19" s="58"/>
      <c r="C19" s="58"/>
      <c r="D19" s="58"/>
      <c r="E19" s="58"/>
      <c r="F19" s="405"/>
      <c r="G19" s="446"/>
      <c r="H19" s="68"/>
      <c r="I19" s="68"/>
      <c r="J19" s="68"/>
      <c r="K19" s="68"/>
      <c r="L19" s="68"/>
      <c r="M19" s="68"/>
      <c r="N19" s="68"/>
      <c r="O19" s="68"/>
      <c r="P19" s="68"/>
      <c r="Q19" s="68"/>
      <c r="R19" s="58"/>
      <c r="S19" s="58"/>
      <c r="T19" s="58"/>
      <c r="U19" s="58"/>
      <c r="V19" s="58"/>
      <c r="W19" s="58"/>
    </row>
    <row r="20" spans="1:23">
      <c r="B20" s="444" t="s">
        <v>108</v>
      </c>
      <c r="C20" s="444"/>
      <c r="D20" s="444"/>
      <c r="E20" s="444"/>
      <c r="F20" s="405"/>
      <c r="G20" s="446"/>
      <c r="H20" s="68"/>
      <c r="I20" s="68"/>
      <c r="J20" s="68"/>
      <c r="K20" s="68"/>
      <c r="L20" s="68"/>
      <c r="M20" s="68"/>
      <c r="N20" s="68"/>
      <c r="O20" s="68"/>
      <c r="P20" s="68"/>
      <c r="Q20" s="68"/>
      <c r="R20" s="58"/>
      <c r="S20" s="58"/>
      <c r="T20" s="58"/>
      <c r="U20" s="58"/>
      <c r="V20" s="58"/>
      <c r="W20" s="58"/>
    </row>
    <row r="21" spans="1:23" ht="13.5" thickBot="1">
      <c r="B21" s="402"/>
      <c r="C21" s="402"/>
      <c r="D21" s="402"/>
      <c r="E21" s="402"/>
      <c r="F21" s="405"/>
      <c r="G21" s="446"/>
      <c r="H21" s="68"/>
      <c r="I21" s="68"/>
      <c r="J21" s="68"/>
      <c r="K21" s="68"/>
      <c r="L21" s="68"/>
      <c r="M21" s="68"/>
      <c r="N21" s="68"/>
      <c r="O21" s="68"/>
      <c r="P21" s="68"/>
      <c r="Q21" s="68"/>
      <c r="R21" s="58"/>
      <c r="S21" s="58"/>
      <c r="T21" s="58"/>
      <c r="U21" s="58"/>
      <c r="V21" s="58"/>
      <c r="W21" s="58"/>
    </row>
    <row r="22" spans="1:23" ht="13.5" thickBot="1">
      <c r="B22" s="402"/>
      <c r="C22" s="403" t="s">
        <v>66</v>
      </c>
      <c r="D22" s="404">
        <v>25</v>
      </c>
      <c r="E22" s="402"/>
      <c r="F22" s="405"/>
      <c r="G22" s="446"/>
      <c r="H22" s="68"/>
      <c r="I22" s="68"/>
      <c r="J22" s="68"/>
      <c r="K22" s="68"/>
      <c r="L22" s="68"/>
      <c r="M22" s="68"/>
      <c r="N22" s="68"/>
      <c r="O22" s="68"/>
      <c r="P22" s="68"/>
      <c r="Q22" s="68"/>
      <c r="R22" s="58"/>
      <c r="S22" s="58"/>
      <c r="T22" s="58"/>
      <c r="U22" s="58"/>
      <c r="V22" s="58"/>
      <c r="W22" s="58"/>
    </row>
    <row r="23" spans="1:23" ht="13.5" thickBot="1">
      <c r="B23" s="402"/>
      <c r="C23" s="402" t="s">
        <v>109</v>
      </c>
      <c r="D23" s="403" t="s">
        <v>71</v>
      </c>
      <c r="E23" s="402"/>
      <c r="F23" s="405"/>
      <c r="G23" s="446"/>
      <c r="H23" s="68"/>
      <c r="I23" s="68"/>
      <c r="J23" s="68"/>
      <c r="K23" s="68"/>
      <c r="L23" s="68"/>
      <c r="M23" s="68"/>
      <c r="N23" s="68"/>
      <c r="O23" s="68"/>
      <c r="P23" s="68"/>
      <c r="Q23" s="68"/>
      <c r="R23" s="58"/>
      <c r="S23" s="58"/>
      <c r="T23" s="58"/>
      <c r="U23" s="58"/>
      <c r="V23" s="58"/>
      <c r="W23" s="58"/>
    </row>
    <row r="24" spans="1:23" ht="13.5" thickBot="1">
      <c r="B24" s="402"/>
      <c r="C24" s="402" t="s">
        <v>110</v>
      </c>
      <c r="D24" s="403" t="s">
        <v>46</v>
      </c>
      <c r="E24" s="402"/>
      <c r="F24" s="405"/>
      <c r="G24" s="446"/>
      <c r="H24" s="68"/>
      <c r="I24" s="68"/>
      <c r="J24" s="68"/>
      <c r="K24" s="68"/>
      <c r="L24" s="68"/>
      <c r="M24" s="68"/>
      <c r="N24" s="68"/>
      <c r="O24" s="68"/>
      <c r="P24" s="68"/>
      <c r="Q24" s="68"/>
      <c r="R24" s="58"/>
      <c r="S24" s="58"/>
      <c r="T24" s="58"/>
      <c r="U24" s="58"/>
      <c r="V24" s="58"/>
      <c r="W24" s="58"/>
    </row>
    <row r="25" spans="1:23">
      <c r="B25" s="402"/>
      <c r="C25" s="402"/>
      <c r="D25" s="402"/>
      <c r="E25" s="402"/>
      <c r="F25" s="405"/>
      <c r="G25" s="446"/>
      <c r="H25" s="68"/>
      <c r="I25" s="68"/>
      <c r="J25" s="68"/>
      <c r="K25" s="68"/>
      <c r="L25" s="68"/>
      <c r="M25" s="68"/>
      <c r="N25" s="68"/>
      <c r="O25" s="68"/>
      <c r="P25" s="68"/>
      <c r="Q25" s="68"/>
      <c r="R25" s="58"/>
      <c r="S25" s="58"/>
      <c r="T25" s="58"/>
      <c r="U25" s="58"/>
      <c r="V25" s="58"/>
      <c r="W25" s="58"/>
    </row>
    <row r="26" spans="1:23">
      <c r="B26" s="58"/>
      <c r="C26" s="58"/>
      <c r="D26" s="58"/>
      <c r="E26" s="58"/>
      <c r="F26" s="405"/>
      <c r="G26" s="446"/>
      <c r="H26" s="68"/>
      <c r="I26" s="68"/>
      <c r="J26" s="68"/>
      <c r="K26" s="68"/>
      <c r="L26" s="68"/>
      <c r="M26" s="68"/>
      <c r="N26" s="68"/>
      <c r="O26" s="68"/>
      <c r="P26" s="68"/>
      <c r="Q26" s="68"/>
      <c r="R26" s="58"/>
      <c r="S26" s="58"/>
      <c r="T26" s="58"/>
      <c r="U26" s="58"/>
      <c r="V26" s="58"/>
      <c r="W26" s="58"/>
    </row>
    <row r="27" spans="1:23">
      <c r="B27" s="58"/>
      <c r="C27" s="58"/>
      <c r="D27" s="58"/>
      <c r="E27" s="58"/>
      <c r="F27" s="405"/>
      <c r="G27" s="446"/>
      <c r="H27" s="68"/>
      <c r="I27" s="68"/>
      <c r="J27" s="68"/>
      <c r="K27" s="68"/>
      <c r="L27" s="68"/>
      <c r="M27" s="68"/>
      <c r="N27" s="68"/>
      <c r="O27" s="68"/>
      <c r="P27" s="68"/>
      <c r="Q27" s="68"/>
      <c r="R27" s="58"/>
      <c r="S27" s="58"/>
      <c r="T27" s="58"/>
      <c r="U27" s="58"/>
      <c r="V27" s="58"/>
      <c r="W27" s="58"/>
    </row>
    <row r="28" spans="1:23">
      <c r="B28" s="58"/>
      <c r="C28" s="58"/>
      <c r="D28" s="58"/>
      <c r="E28" s="58"/>
      <c r="F28" s="405"/>
      <c r="G28" s="446"/>
      <c r="H28" s="68"/>
      <c r="I28" s="68"/>
      <c r="J28" s="68"/>
      <c r="K28" s="68"/>
      <c r="L28" s="68"/>
      <c r="M28" s="68"/>
      <c r="N28" s="68"/>
      <c r="O28" s="68"/>
      <c r="P28" s="68"/>
      <c r="Q28" s="68"/>
      <c r="R28" s="58"/>
      <c r="S28" s="58"/>
      <c r="T28" s="58"/>
      <c r="U28" s="58"/>
      <c r="V28" s="58"/>
      <c r="W28" s="58"/>
    </row>
    <row r="29" spans="1:23">
      <c r="B29" s="58"/>
      <c r="C29" s="58"/>
      <c r="D29" s="58"/>
      <c r="E29" s="58"/>
      <c r="F29" s="405"/>
      <c r="G29" s="446"/>
      <c r="H29" s="68"/>
      <c r="I29" s="68"/>
      <c r="J29" s="68"/>
      <c r="K29" s="68"/>
      <c r="L29" s="68"/>
      <c r="M29" s="68"/>
      <c r="N29" s="68"/>
      <c r="O29" s="68"/>
      <c r="P29" s="68"/>
      <c r="Q29" s="68"/>
      <c r="R29" s="58"/>
      <c r="S29" s="58"/>
      <c r="T29" s="58"/>
      <c r="U29" s="58"/>
      <c r="V29" s="58"/>
      <c r="W29" s="58"/>
    </row>
    <row r="30" spans="1:23">
      <c r="B30" s="58"/>
      <c r="C30" s="58"/>
      <c r="D30" s="58"/>
      <c r="E30" s="58"/>
      <c r="F30" s="405"/>
      <c r="G30" s="446"/>
      <c r="H30" s="68"/>
      <c r="I30" s="68"/>
      <c r="J30" s="68"/>
      <c r="K30" s="68"/>
      <c r="L30" s="68"/>
      <c r="M30" s="68"/>
      <c r="N30" s="68"/>
      <c r="O30" s="68"/>
      <c r="P30" s="68"/>
      <c r="Q30" s="68"/>
      <c r="R30" s="58"/>
      <c r="S30" s="58"/>
      <c r="T30" s="58"/>
      <c r="U30" s="58"/>
      <c r="V30" s="58"/>
      <c r="W30" s="58"/>
    </row>
    <row r="31" spans="1:23">
      <c r="B31" s="58"/>
      <c r="C31" s="58"/>
      <c r="D31" s="58"/>
      <c r="E31" s="58"/>
      <c r="F31" s="405"/>
      <c r="G31" s="446"/>
      <c r="H31" s="68"/>
      <c r="I31" s="68"/>
      <c r="J31" s="68"/>
      <c r="K31" s="68"/>
      <c r="L31" s="68"/>
      <c r="M31" s="68"/>
      <c r="N31" s="68"/>
      <c r="O31" s="68"/>
      <c r="P31" s="68"/>
      <c r="Q31" s="68"/>
      <c r="R31" s="58"/>
      <c r="S31" s="58"/>
      <c r="T31" s="58"/>
      <c r="U31" s="58"/>
      <c r="V31" s="58"/>
      <c r="W31" s="58"/>
    </row>
    <row r="32" spans="1:23">
      <c r="B32" s="58"/>
      <c r="C32" s="58"/>
      <c r="D32" s="58"/>
      <c r="E32" s="58"/>
      <c r="F32" s="405"/>
      <c r="G32" s="446"/>
      <c r="H32" s="68"/>
      <c r="I32" s="68"/>
      <c r="J32" s="68"/>
      <c r="K32" s="68"/>
      <c r="L32" s="68"/>
      <c r="M32" s="68"/>
      <c r="N32" s="68"/>
      <c r="O32" s="68"/>
      <c r="P32" s="68"/>
      <c r="Q32" s="68"/>
      <c r="R32" s="58"/>
      <c r="S32" s="58"/>
      <c r="T32" s="58"/>
      <c r="U32" s="58"/>
      <c r="V32" s="58"/>
      <c r="W32" s="58"/>
    </row>
    <row r="33" spans="2:23">
      <c r="B33" s="58"/>
      <c r="C33" s="58"/>
      <c r="D33" s="58"/>
      <c r="E33" s="58"/>
      <c r="F33" s="405"/>
      <c r="G33" s="446"/>
      <c r="H33" s="68"/>
      <c r="I33" s="68"/>
      <c r="J33" s="68"/>
      <c r="K33" s="68"/>
      <c r="L33" s="68"/>
      <c r="M33" s="68"/>
      <c r="N33" s="68"/>
      <c r="O33" s="68"/>
      <c r="P33" s="68"/>
      <c r="Q33" s="68"/>
      <c r="R33" s="58"/>
      <c r="S33" s="58"/>
      <c r="T33" s="58"/>
      <c r="U33" s="58"/>
      <c r="V33" s="58"/>
      <c r="W33" s="58"/>
    </row>
    <row r="34" spans="2:23">
      <c r="B34" s="58"/>
      <c r="C34" s="58"/>
      <c r="D34" s="58"/>
      <c r="E34" s="58"/>
      <c r="F34" s="405"/>
      <c r="G34" s="68"/>
      <c r="H34" s="68"/>
      <c r="I34" s="68"/>
      <c r="J34" s="68"/>
      <c r="K34" s="68"/>
      <c r="L34" s="68"/>
      <c r="M34" s="68"/>
      <c r="N34" s="68"/>
      <c r="O34" s="68"/>
      <c r="P34" s="68"/>
      <c r="Q34" s="68"/>
      <c r="R34" s="58"/>
      <c r="S34" s="58"/>
      <c r="T34" s="58"/>
      <c r="U34" s="58"/>
      <c r="V34" s="58"/>
      <c r="W34" s="58"/>
    </row>
    <row r="35" spans="2:23">
      <c r="B35" s="58"/>
      <c r="C35" s="58"/>
      <c r="D35" s="58"/>
      <c r="E35" s="58"/>
      <c r="F35" s="405"/>
      <c r="G35" s="68"/>
      <c r="H35" s="445" t="str">
        <f>VLOOKUP($D$24,BGCalc3!$A$1:$C$8,3,FALSE)</f>
        <v>Power (W)</v>
      </c>
      <c r="I35" s="445"/>
      <c r="J35" s="445"/>
      <c r="K35" s="445"/>
      <c r="L35" s="445"/>
      <c r="M35" s="445"/>
      <c r="N35" s="445"/>
      <c r="O35" s="445"/>
      <c r="P35" s="445"/>
      <c r="Q35" s="445"/>
      <c r="R35" s="58"/>
      <c r="S35" s="58"/>
      <c r="T35" s="58"/>
      <c r="U35" s="58"/>
      <c r="V35" s="58"/>
      <c r="W35" s="58"/>
    </row>
    <row r="36" spans="2:23">
      <c r="F36" s="405"/>
      <c r="G36" s="405"/>
      <c r="H36" s="405"/>
      <c r="I36" s="405"/>
      <c r="J36" s="405"/>
      <c r="K36" s="405"/>
      <c r="L36" s="405"/>
      <c r="M36" s="405"/>
      <c r="N36" s="406"/>
      <c r="O36" s="406"/>
      <c r="P36" s="406"/>
      <c r="Q36" s="406"/>
    </row>
  </sheetData>
  <mergeCells count="4">
    <mergeCell ref="B4:E4"/>
    <mergeCell ref="B20:E20"/>
    <mergeCell ref="H35:Q35"/>
    <mergeCell ref="G4:G33"/>
  </mergeCells>
  <pageMargins left="0.7" right="0.7" top="0.75" bottom="0.75" header="0.3" footer="0.3"/>
  <pageSetup scale="65" fitToHeight="0" orientation="landscape" r:id="rId1"/>
  <drawing r:id="rId2"/>
  <extLst>
    <ext xmlns:x14="http://schemas.microsoft.com/office/spreadsheetml/2009/9/main" uri="{78C0D931-6437-407d-A8EE-F0AAD7539E65}">
      <x14:conditionalFormattings>
        <x14:conditionalFormatting xmlns:xm="http://schemas.microsoft.com/office/excel/2006/main">
          <x14:cfRule type="expression" priority="1" id="{C6290D0C-54B9-4C7B-8AE6-D767D5C0FE73}">
            <xm:f>BGCalc1!$E4</xm:f>
            <x14:dxf>
              <font>
                <b val="0"/>
                <i/>
                <color theme="0" tint="-0.24994659260841701"/>
              </font>
            </x14:dxf>
          </x14:cfRule>
          <x14:cfRule type="expression" priority="3" id="{9B97AE3F-C020-4AAE-9F25-97D9479EC34F}">
            <xm:f>BGCalc1!$D4</xm:f>
            <x14:dxf>
              <font>
                <b val="0"/>
                <i/>
                <strike val="0"/>
                <color rgb="FFFF0000"/>
              </font>
            </x14:dxf>
          </x14:cfRule>
          <xm:sqref>C6:C17</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6B9ED185-A60A-4E90-BF4F-0C579DDEC0A8}">
          <x14:formula1>
            <xm:f>Lookups!$G$2:$G$1502</xm:f>
          </x14:formula1>
          <xm:sqref>B6:B17</xm:sqref>
        </x14:dataValidation>
        <x14:dataValidation type="list" allowBlank="1" showInputMessage="1" showErrorMessage="1" xr:uid="{5C6BCB82-1365-426A-B3AD-7637B8D5578A}">
          <x14:formula1>
            <xm:f>Lookups!$Z$2:$Z$3</xm:f>
          </x14:formula1>
          <xm:sqref>C22</xm:sqref>
        </x14:dataValidation>
        <x14:dataValidation type="list" allowBlank="1" showInputMessage="1" showErrorMessage="1" xr:uid="{03E4F5A9-4D98-4C8D-A856-94C2D63A70F0}">
          <x14:formula1>
            <xm:f>BGCalc3!$A$1:$A$8</xm:f>
          </x14:formula1>
          <xm:sqref>D23:D24</xm:sqref>
        </x14:dataValidation>
        <x14:dataValidation type="list" allowBlank="1" showInputMessage="1" showErrorMessage="1" xr:uid="{7BAF2C7C-F5AF-4261-B1EE-6F8BEF45ADB1}">
          <x14:formula1>
            <xm:f>BGCalc1!$T4:$BV4</xm:f>
          </x14:formula1>
          <xm:sqref>C6:C17</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D29D19-36BD-4219-8DDA-70B628243740}">
  <dimension ref="A1:BV28"/>
  <sheetViews>
    <sheetView workbookViewId="0">
      <selection activeCell="H4" sqref="H4:O28"/>
    </sheetView>
  </sheetViews>
  <sheetFormatPr defaultRowHeight="12.75"/>
  <sheetData>
    <row r="1" spans="1:74">
      <c r="C1">
        <f>IF('Bulk Graph'!C22="Tj (ºC)",1,2)</f>
        <v>2</v>
      </c>
      <c r="D1">
        <f>'Bulk Graph'!D22</f>
        <v>25</v>
      </c>
      <c r="F1">
        <v>5</v>
      </c>
      <c r="G1">
        <v>6</v>
      </c>
      <c r="H1">
        <v>7</v>
      </c>
      <c r="I1">
        <v>8</v>
      </c>
      <c r="J1">
        <v>9</v>
      </c>
      <c r="K1">
        <v>10</v>
      </c>
      <c r="L1">
        <v>11</v>
      </c>
      <c r="M1">
        <v>12</v>
      </c>
      <c r="N1">
        <v>13</v>
      </c>
      <c r="O1">
        <v>14</v>
      </c>
      <c r="P1">
        <v>15</v>
      </c>
      <c r="Q1">
        <v>16</v>
      </c>
      <c r="R1">
        <v>17</v>
      </c>
      <c r="S1">
        <v>18</v>
      </c>
      <c r="T1">
        <v>1</v>
      </c>
      <c r="U1">
        <v>2</v>
      </c>
      <c r="V1">
        <v>3</v>
      </c>
      <c r="W1">
        <v>4</v>
      </c>
      <c r="X1">
        <v>5</v>
      </c>
      <c r="Y1">
        <v>6</v>
      </c>
      <c r="Z1">
        <v>7</v>
      </c>
      <c r="AA1">
        <v>8</v>
      </c>
      <c r="AB1">
        <v>9</v>
      </c>
      <c r="AC1">
        <v>10</v>
      </c>
      <c r="AD1">
        <v>11</v>
      </c>
      <c r="AE1">
        <v>12</v>
      </c>
      <c r="AF1">
        <v>13</v>
      </c>
      <c r="AG1">
        <v>14</v>
      </c>
      <c r="AH1">
        <v>15</v>
      </c>
      <c r="AI1">
        <v>16</v>
      </c>
      <c r="AJ1">
        <v>17</v>
      </c>
      <c r="AK1">
        <v>18</v>
      </c>
      <c r="AL1">
        <v>19</v>
      </c>
      <c r="AM1">
        <v>20</v>
      </c>
      <c r="AN1">
        <v>21</v>
      </c>
      <c r="AO1">
        <v>22</v>
      </c>
      <c r="AP1">
        <v>23</v>
      </c>
      <c r="AQ1">
        <v>24</v>
      </c>
      <c r="AR1">
        <v>25</v>
      </c>
      <c r="AS1">
        <v>26</v>
      </c>
      <c r="AT1">
        <v>27</v>
      </c>
      <c r="AU1">
        <v>28</v>
      </c>
      <c r="AV1">
        <v>29</v>
      </c>
      <c r="AW1">
        <v>30</v>
      </c>
      <c r="AX1">
        <v>31</v>
      </c>
      <c r="AY1">
        <v>32</v>
      </c>
      <c r="AZ1">
        <v>33</v>
      </c>
      <c r="BA1">
        <v>34</v>
      </c>
      <c r="BB1">
        <v>35</v>
      </c>
      <c r="BC1">
        <v>36</v>
      </c>
      <c r="BD1">
        <v>37</v>
      </c>
      <c r="BE1">
        <v>38</v>
      </c>
      <c r="BF1">
        <v>39</v>
      </c>
      <c r="BG1">
        <v>40</v>
      </c>
      <c r="BH1">
        <v>41</v>
      </c>
      <c r="BI1">
        <v>42</v>
      </c>
      <c r="BJ1">
        <v>43</v>
      </c>
      <c r="BK1">
        <v>44</v>
      </c>
      <c r="BL1">
        <v>45</v>
      </c>
      <c r="BM1">
        <v>46</v>
      </c>
      <c r="BN1">
        <v>47</v>
      </c>
      <c r="BO1">
        <v>48</v>
      </c>
      <c r="BP1">
        <v>49</v>
      </c>
      <c r="BQ1">
        <v>50</v>
      </c>
      <c r="BR1">
        <v>51</v>
      </c>
      <c r="BS1">
        <v>52</v>
      </c>
      <c r="BT1">
        <v>53</v>
      </c>
      <c r="BU1">
        <v>54</v>
      </c>
      <c r="BV1">
        <v>55</v>
      </c>
    </row>
    <row r="2" spans="1:74">
      <c r="F2" s="272" t="s">
        <v>79</v>
      </c>
      <c r="G2" s="273"/>
      <c r="H2" s="272" t="s">
        <v>80</v>
      </c>
      <c r="I2" s="273"/>
      <c r="J2" s="273"/>
      <c r="K2" s="273"/>
      <c r="L2" s="272" t="s">
        <v>81</v>
      </c>
      <c r="M2" s="273"/>
      <c r="N2" s="273"/>
      <c r="O2" s="273"/>
      <c r="P2" s="272" t="s">
        <v>82</v>
      </c>
      <c r="Q2" s="274"/>
      <c r="R2" s="273"/>
      <c r="S2" s="273"/>
    </row>
    <row r="3" spans="1:74" ht="38.25">
      <c r="A3" t="s">
        <v>83</v>
      </c>
      <c r="B3" t="s">
        <v>63</v>
      </c>
      <c r="D3" t="s">
        <v>87</v>
      </c>
      <c r="E3" s="40" t="s">
        <v>88</v>
      </c>
      <c r="F3" s="276" t="s">
        <v>96</v>
      </c>
      <c r="G3" s="277" t="s">
        <v>97</v>
      </c>
      <c r="H3" s="276" t="s">
        <v>98</v>
      </c>
      <c r="I3" s="278" t="s">
        <v>99</v>
      </c>
      <c r="J3" s="278" t="s">
        <v>100</v>
      </c>
      <c r="K3" s="278" t="s">
        <v>101</v>
      </c>
      <c r="L3" s="279" t="s">
        <v>98</v>
      </c>
      <c r="M3" s="278" t="s">
        <v>99</v>
      </c>
      <c r="N3" s="278" t="s">
        <v>100</v>
      </c>
      <c r="O3" s="278" t="s">
        <v>101</v>
      </c>
      <c r="P3" s="280" t="s">
        <v>102</v>
      </c>
      <c r="Q3" s="281" t="s">
        <v>103</v>
      </c>
      <c r="R3" s="281" t="s">
        <v>104</v>
      </c>
      <c r="S3" s="281" t="s">
        <v>105</v>
      </c>
      <c r="T3" t="s">
        <v>106</v>
      </c>
    </row>
    <row r="4" spans="1:74">
      <c r="A4" t="e">
        <f ca="1">VLOOKUP('Bulk Graph'!$B6,NameIndexArray,2,FALSE)-2</f>
        <v>#N/A</v>
      </c>
      <c r="B4" t="e">
        <f>IF(E4,'Bulk Graph'!$D6,MID('Bulk Graph'!$C6,FIND("(",'Bulk Graph'!$C6)+1,FIND(")",'Bulk Graph'!$C6)-FIND("(",'Bulk Graph'!$C6)-1))</f>
        <v>#VALUE!</v>
      </c>
      <c r="D4" t="b">
        <f ca="1">IF(E4,FALSE,ISERROR(HLOOKUP('Bulk Graph'!C6,$T4:$BV4,1,FALSE)))</f>
        <v>1</v>
      </c>
      <c r="E4" t="b">
        <f>NOT('Bulk Graph'!$D6=0)</f>
        <v>0</v>
      </c>
      <c r="F4" t="e" cm="1">
        <f t="array" aca="1" ref="F4" ca="1">INDEX(ModelsData,$A4*2+1,F$1)</f>
        <v>#N/A</v>
      </c>
      <c r="G4" t="e" cm="1">
        <f t="array" aca="1" ref="G4" ca="1">INDEX(ModelsData,$A4*2+1,G$1)</f>
        <v>#N/A</v>
      </c>
      <c r="H4" t="e" cm="1">
        <f t="array" aca="1" ref="H4" ca="1">IF($D4,NA(),INDEX(ModelsData,$A4*2+1,H$1))</f>
        <v>#N/A</v>
      </c>
      <c r="I4" t="e" cm="1">
        <f t="array" aca="1" ref="I4" ca="1">IF($D4,NA(),INDEX(ModelsData,$A4*2+1,I$1))</f>
        <v>#N/A</v>
      </c>
      <c r="J4" t="e" cm="1">
        <f t="array" aca="1" ref="J4" ca="1">IF($D4,NA(),INDEX(ModelsData,$A4*2+1,J$1))</f>
        <v>#N/A</v>
      </c>
      <c r="K4" t="e" cm="1">
        <f t="array" aca="1" ref="K4" ca="1">IF($D4,NA(),INDEX(ModelsData,$A4*2+1,K$1))</f>
        <v>#N/A</v>
      </c>
      <c r="L4" t="e" cm="1">
        <f t="array" aca="1" ref="L4" ca="1">IF($D4,NA(),INDEX(ModelsData,$A4*2+1,L$1))</f>
        <v>#N/A</v>
      </c>
      <c r="M4" t="e" cm="1">
        <f t="array" aca="1" ref="M4" ca="1">IF($D4,NA(),INDEX(ModelsData,$A4*2+1,M$1))</f>
        <v>#N/A</v>
      </c>
      <c r="N4" t="e" cm="1">
        <f t="array" aca="1" ref="N4" ca="1">IF($D4,NA(),INDEX(ModelsData,$A4*2+1,N$1))</f>
        <v>#N/A</v>
      </c>
      <c r="O4" t="e" cm="1">
        <f t="array" aca="1" ref="O4" ca="1">IF($D4,NA(),INDEX(ModelsData,$A4*2+1,O$1))</f>
        <v>#N/A</v>
      </c>
      <c r="P4" t="e" cm="1">
        <f t="array" aca="1" ref="P4" ca="1">INDEX(ModelsData,$A4*2+1,P$1)</f>
        <v>#N/A</v>
      </c>
      <c r="Q4" t="e" cm="1">
        <f t="array" aca="1" ref="Q4" ca="1">INDEX(ModelsData,$A4*2+1,Q$1)</f>
        <v>#N/A</v>
      </c>
      <c r="R4" t="e" cm="1">
        <f t="array" aca="1" ref="R4" ca="1">INDEX(ModelsData,$A4*2+1,R$1)</f>
        <v>#N/A</v>
      </c>
      <c r="S4" t="e" cm="1">
        <f t="array" aca="1" ref="S4" ca="1">INDEX(ModelsData,$A4*2+1,S$1)</f>
        <v>#N/A</v>
      </c>
      <c r="T4" t="e" cm="1">
        <f t="array" aca="1" ref="T4" ca="1">IF(INDEX(FluxBins,$A4*2+1,T$1)="","",INDEX(FluxBins,$A4*2+1,T$1)&amp;" ("&amp;INDEX(FluxBins,$A4*2+2,T$1)&amp;")")</f>
        <v>#N/A</v>
      </c>
      <c r="U4" t="e" cm="1">
        <f t="array" aca="1" ref="U4" ca="1">IF(INDEX(FluxBins,$A4*2+1,U$1)="","",INDEX(FluxBins,$A4*2+1,U$1)&amp;" ("&amp;INDEX(FluxBins,$A4*2+2,U$1)&amp;")")</f>
        <v>#N/A</v>
      </c>
      <c r="V4" t="e" cm="1">
        <f t="array" aca="1" ref="V4" ca="1">IF(INDEX(FluxBins,$A4*2+1,V$1)="","",INDEX(FluxBins,$A4*2+1,V$1)&amp;" ("&amp;INDEX(FluxBins,$A4*2+2,V$1)&amp;")")</f>
        <v>#N/A</v>
      </c>
      <c r="W4" t="e" cm="1">
        <f t="array" aca="1" ref="W4" ca="1">IF(INDEX(FluxBins,$A4*2+1,W$1)="","",INDEX(FluxBins,$A4*2+1,W$1)&amp;" ("&amp;INDEX(FluxBins,$A4*2+2,W$1)&amp;")")</f>
        <v>#N/A</v>
      </c>
      <c r="X4" t="e" cm="1">
        <f t="array" aca="1" ref="X4" ca="1">IF(INDEX(FluxBins,$A4*2+1,X$1)="","",INDEX(FluxBins,$A4*2+1,X$1)&amp;" ("&amp;INDEX(FluxBins,$A4*2+2,X$1)&amp;")")</f>
        <v>#N/A</v>
      </c>
      <c r="Y4" t="e" cm="1">
        <f t="array" aca="1" ref="Y4" ca="1">IF(INDEX(FluxBins,$A4*2+1,Y$1)="","",INDEX(FluxBins,$A4*2+1,Y$1)&amp;" ("&amp;INDEX(FluxBins,$A4*2+2,Y$1)&amp;")")</f>
        <v>#N/A</v>
      </c>
      <c r="Z4" t="e" cm="1">
        <f t="array" aca="1" ref="Z4" ca="1">IF(INDEX(FluxBins,$A4*2+1,Z$1)="","",INDEX(FluxBins,$A4*2+1,Z$1)&amp;" ("&amp;INDEX(FluxBins,$A4*2+2,Z$1)&amp;")")</f>
        <v>#N/A</v>
      </c>
      <c r="AA4" t="e" cm="1">
        <f t="array" aca="1" ref="AA4" ca="1">IF(INDEX(FluxBins,$A4*2+1,AA$1)="","",INDEX(FluxBins,$A4*2+1,AA$1)&amp;" ("&amp;INDEX(FluxBins,$A4*2+2,AA$1)&amp;")")</f>
        <v>#N/A</v>
      </c>
      <c r="AB4" t="e" cm="1">
        <f t="array" aca="1" ref="AB4" ca="1">IF(INDEX(FluxBins,$A4*2+1,AB$1)="","",INDEX(FluxBins,$A4*2+1,AB$1)&amp;" ("&amp;INDEX(FluxBins,$A4*2+2,AB$1)&amp;")")</f>
        <v>#N/A</v>
      </c>
      <c r="AC4" t="e" cm="1">
        <f t="array" aca="1" ref="AC4" ca="1">IF(INDEX(FluxBins,$A4*2+1,AC$1)="","",INDEX(FluxBins,$A4*2+1,AC$1)&amp;" ("&amp;INDEX(FluxBins,$A4*2+2,AC$1)&amp;")")</f>
        <v>#N/A</v>
      </c>
      <c r="AD4" t="e" cm="1">
        <f t="array" aca="1" ref="AD4" ca="1">IF(INDEX(FluxBins,$A4*2+1,AD$1)="","",INDEX(FluxBins,$A4*2+1,AD$1)&amp;" ("&amp;INDEX(FluxBins,$A4*2+2,AD$1)&amp;")")</f>
        <v>#N/A</v>
      </c>
      <c r="AE4" t="e" cm="1">
        <f t="array" aca="1" ref="AE4" ca="1">IF(INDEX(FluxBins,$A4*2+1,AE$1)="","",INDEX(FluxBins,$A4*2+1,AE$1)&amp;" ("&amp;INDEX(FluxBins,$A4*2+2,AE$1)&amp;")")</f>
        <v>#N/A</v>
      </c>
      <c r="AF4" t="e" cm="1">
        <f t="array" aca="1" ref="AF4" ca="1">IF(INDEX(FluxBins,$A4*2+1,AF$1)="","",INDEX(FluxBins,$A4*2+1,AF$1)&amp;" ("&amp;INDEX(FluxBins,$A4*2+2,AF$1)&amp;")")</f>
        <v>#N/A</v>
      </c>
      <c r="AG4" t="e" cm="1">
        <f t="array" aca="1" ref="AG4" ca="1">IF(INDEX(FluxBins,$A4*2+1,AG$1)="","",INDEX(FluxBins,$A4*2+1,AG$1)&amp;" ("&amp;INDEX(FluxBins,$A4*2+2,AG$1)&amp;")")</f>
        <v>#N/A</v>
      </c>
      <c r="AH4" t="e" cm="1">
        <f t="array" aca="1" ref="AH4" ca="1">IF(INDEX(FluxBins,$A4*2+1,AH$1)="","",INDEX(FluxBins,$A4*2+1,AH$1)&amp;" ("&amp;INDEX(FluxBins,$A4*2+2,AH$1)&amp;")")</f>
        <v>#N/A</v>
      </c>
      <c r="AI4" t="e" cm="1">
        <f t="array" aca="1" ref="AI4" ca="1">IF(INDEX(FluxBins,$A4*2+1,AI$1)="","",INDEX(FluxBins,$A4*2+1,AI$1)&amp;" ("&amp;INDEX(FluxBins,$A4*2+2,AI$1)&amp;")")</f>
        <v>#N/A</v>
      </c>
      <c r="AJ4" t="e" cm="1">
        <f t="array" aca="1" ref="AJ4" ca="1">IF(INDEX(FluxBins,$A4*2+1,AJ$1)="","",INDEX(FluxBins,$A4*2+1,AJ$1)&amp;" ("&amp;INDEX(FluxBins,$A4*2+2,AJ$1)&amp;")")</f>
        <v>#N/A</v>
      </c>
      <c r="AK4" t="e" cm="1">
        <f t="array" aca="1" ref="AK4" ca="1">IF(INDEX(FluxBins,$A4*2+1,AK$1)="","",INDEX(FluxBins,$A4*2+1,AK$1)&amp;" ("&amp;INDEX(FluxBins,$A4*2+2,AK$1)&amp;")")</f>
        <v>#N/A</v>
      </c>
      <c r="AL4" t="e" cm="1">
        <f t="array" aca="1" ref="AL4" ca="1">IF(INDEX(FluxBins,$A4*2+1,AL$1)="","",INDEX(FluxBins,$A4*2+1,AL$1)&amp;" ("&amp;INDEX(FluxBins,$A4*2+2,AL$1)&amp;")")</f>
        <v>#N/A</v>
      </c>
      <c r="AM4" t="e" cm="1">
        <f t="array" aca="1" ref="AM4" ca="1">IF(INDEX(FluxBins,$A4*2+1,AM$1)="","",INDEX(FluxBins,$A4*2+1,AM$1)&amp;" ("&amp;INDEX(FluxBins,$A4*2+2,AM$1)&amp;")")</f>
        <v>#N/A</v>
      </c>
      <c r="AN4" t="e" cm="1">
        <f t="array" aca="1" ref="AN4" ca="1">IF(INDEX(FluxBins,$A4*2+1,AN$1)="","",INDEX(FluxBins,$A4*2+1,AN$1)&amp;" ("&amp;INDEX(FluxBins,$A4*2+2,AN$1)&amp;")")</f>
        <v>#N/A</v>
      </c>
      <c r="AO4" t="e" cm="1">
        <f t="array" aca="1" ref="AO4" ca="1">IF(INDEX(FluxBins,$A4*2+1,AO$1)="","",INDEX(FluxBins,$A4*2+1,AO$1)&amp;" ("&amp;INDEX(FluxBins,$A4*2+2,AO$1)&amp;")")</f>
        <v>#N/A</v>
      </c>
      <c r="AP4" t="e" cm="1">
        <f t="array" aca="1" ref="AP4" ca="1">IF(INDEX(FluxBins,$A4*2+1,AP$1)="","",INDEX(FluxBins,$A4*2+1,AP$1)&amp;" ("&amp;INDEX(FluxBins,$A4*2+2,AP$1)&amp;")")</f>
        <v>#N/A</v>
      </c>
      <c r="AQ4" t="e" cm="1">
        <f t="array" aca="1" ref="AQ4" ca="1">IF(INDEX(FluxBins,$A4*2+1,AQ$1)="","",INDEX(FluxBins,$A4*2+1,AQ$1)&amp;" ("&amp;INDEX(FluxBins,$A4*2+2,AQ$1)&amp;")")</f>
        <v>#N/A</v>
      </c>
      <c r="AR4" t="e" cm="1">
        <f t="array" aca="1" ref="AR4" ca="1">IF(INDEX(FluxBins,$A4*2+1,AR$1)="","",INDEX(FluxBins,$A4*2+1,AR$1)&amp;" ("&amp;INDEX(FluxBins,$A4*2+2,AR$1)&amp;")")</f>
        <v>#N/A</v>
      </c>
      <c r="AS4" t="e" cm="1">
        <f t="array" aca="1" ref="AS4" ca="1">IF(INDEX(FluxBins,$A4*2+1,AS$1)="","",INDEX(FluxBins,$A4*2+1,AS$1)&amp;" ("&amp;INDEX(FluxBins,$A4*2+2,AS$1)&amp;")")</f>
        <v>#N/A</v>
      </c>
      <c r="AT4" t="e" cm="1">
        <f t="array" aca="1" ref="AT4" ca="1">IF(INDEX(FluxBins,$A4*2+1,AT$1)="","",INDEX(FluxBins,$A4*2+1,AT$1)&amp;" ("&amp;INDEX(FluxBins,$A4*2+2,AT$1)&amp;")")</f>
        <v>#N/A</v>
      </c>
      <c r="AU4" t="e" cm="1">
        <f t="array" aca="1" ref="AU4" ca="1">IF(INDEX(FluxBins,$A4*2+1,AU$1)="","",INDEX(FluxBins,$A4*2+1,AU$1)&amp;" ("&amp;INDEX(FluxBins,$A4*2+2,AU$1)&amp;")")</f>
        <v>#N/A</v>
      </c>
      <c r="AV4" t="e" cm="1">
        <f t="array" aca="1" ref="AV4" ca="1">IF(INDEX(FluxBins,$A4*2+1,AV$1)="","",INDEX(FluxBins,$A4*2+1,AV$1)&amp;" ("&amp;INDEX(FluxBins,$A4*2+2,AV$1)&amp;")")</f>
        <v>#N/A</v>
      </c>
      <c r="AW4" t="e" cm="1">
        <f t="array" aca="1" ref="AW4" ca="1">IF(INDEX(FluxBins,$A4*2+1,AW$1)="","",INDEX(FluxBins,$A4*2+1,AW$1)&amp;" ("&amp;INDEX(FluxBins,$A4*2+2,AW$1)&amp;")")</f>
        <v>#N/A</v>
      </c>
      <c r="AX4" t="e" cm="1">
        <f t="array" aca="1" ref="AX4" ca="1">IF(INDEX(FluxBins,$A4*2+1,AX$1)="","",INDEX(FluxBins,$A4*2+1,AX$1)&amp;" ("&amp;INDEX(FluxBins,$A4*2+2,AX$1)&amp;")")</f>
        <v>#N/A</v>
      </c>
      <c r="AY4" t="e" cm="1">
        <f t="array" aca="1" ref="AY4" ca="1">IF(INDEX(FluxBins,$A4*2+1,AY$1)="","",INDEX(FluxBins,$A4*2+1,AY$1)&amp;" ("&amp;INDEX(FluxBins,$A4*2+2,AY$1)&amp;")")</f>
        <v>#N/A</v>
      </c>
      <c r="AZ4" t="e" cm="1">
        <f t="array" aca="1" ref="AZ4" ca="1">IF(INDEX(FluxBins,$A4*2+1,AZ$1)="","",INDEX(FluxBins,$A4*2+1,AZ$1)&amp;" ("&amp;INDEX(FluxBins,$A4*2+2,AZ$1)&amp;")")</f>
        <v>#N/A</v>
      </c>
      <c r="BA4" t="e" cm="1">
        <f t="array" aca="1" ref="BA4" ca="1">IF(INDEX(FluxBins,$A4*2+1,BA$1)="","",INDEX(FluxBins,$A4*2+1,BA$1)&amp;" ("&amp;INDEX(FluxBins,$A4*2+2,BA$1)&amp;")")</f>
        <v>#N/A</v>
      </c>
      <c r="BB4" t="e" cm="1">
        <f t="array" aca="1" ref="BB4" ca="1">IF(INDEX(FluxBins,$A4*2+1,BB$1)="","",INDEX(FluxBins,$A4*2+1,BB$1)&amp;" ("&amp;INDEX(FluxBins,$A4*2+2,BB$1)&amp;")")</f>
        <v>#N/A</v>
      </c>
      <c r="BC4" t="e" cm="1">
        <f t="array" aca="1" ref="BC4" ca="1">IF(INDEX(FluxBins,$A4*2+1,BC$1)="","",INDEX(FluxBins,$A4*2+1,BC$1)&amp;" ("&amp;INDEX(FluxBins,$A4*2+2,BC$1)&amp;")")</f>
        <v>#N/A</v>
      </c>
      <c r="BD4" t="e" cm="1">
        <f t="array" aca="1" ref="BD4" ca="1">IF(INDEX(FluxBins,$A4*2+1,BD$1)="","",INDEX(FluxBins,$A4*2+1,BD$1)&amp;" ("&amp;INDEX(FluxBins,$A4*2+2,BD$1)&amp;")")</f>
        <v>#N/A</v>
      </c>
      <c r="BE4" t="e" cm="1">
        <f t="array" aca="1" ref="BE4" ca="1">IF(INDEX(FluxBins,$A4*2+1,BE$1)="","",INDEX(FluxBins,$A4*2+1,BE$1)&amp;" ("&amp;INDEX(FluxBins,$A4*2+2,BE$1)&amp;")")</f>
        <v>#N/A</v>
      </c>
      <c r="BF4" t="e" cm="1">
        <f t="array" aca="1" ref="BF4" ca="1">IF(INDEX(FluxBins,$A4*2+1,BF$1)="","",INDEX(FluxBins,$A4*2+1,BF$1)&amp;" ("&amp;INDEX(FluxBins,$A4*2+2,BF$1)&amp;")")</f>
        <v>#N/A</v>
      </c>
      <c r="BG4" t="e" cm="1">
        <f t="array" aca="1" ref="BG4" ca="1">IF(INDEX(FluxBins,$A4*2+1,BG$1)="","",INDEX(FluxBins,$A4*2+1,BG$1)&amp;" ("&amp;INDEX(FluxBins,$A4*2+2,BG$1)&amp;")")</f>
        <v>#N/A</v>
      </c>
      <c r="BH4" t="e" cm="1">
        <f t="array" aca="1" ref="BH4" ca="1">IF(INDEX(FluxBins,$A4*2+1,BH$1)="","",INDEX(FluxBins,$A4*2+1,BH$1)&amp;" ("&amp;INDEX(FluxBins,$A4*2+2,BH$1)&amp;")")</f>
        <v>#N/A</v>
      </c>
      <c r="BI4" t="e" cm="1">
        <f t="array" aca="1" ref="BI4" ca="1">IF(INDEX(FluxBins,$A4*2+1,BI$1)="","",INDEX(FluxBins,$A4*2+1,BI$1)&amp;" ("&amp;INDEX(FluxBins,$A4*2+2,BI$1)&amp;")")</f>
        <v>#N/A</v>
      </c>
      <c r="BJ4" t="e" cm="1">
        <f t="array" aca="1" ref="BJ4" ca="1">IF(INDEX(FluxBins,$A4*2+1,BJ$1)="","",INDEX(FluxBins,$A4*2+1,BJ$1)&amp;" ("&amp;INDEX(FluxBins,$A4*2+2,BJ$1)&amp;")")</f>
        <v>#N/A</v>
      </c>
      <c r="BK4" t="e" cm="1">
        <f t="array" aca="1" ref="BK4" ca="1">IF(INDEX(FluxBins,$A4*2+1,BK$1)="","",INDEX(FluxBins,$A4*2+1,BK$1)&amp;" ("&amp;INDEX(FluxBins,$A4*2+2,BK$1)&amp;")")</f>
        <v>#N/A</v>
      </c>
      <c r="BL4" t="e" cm="1">
        <f t="array" aca="1" ref="BL4" ca="1">IF(INDEX(FluxBins,$A4*2+1,BL$1)="","",INDEX(FluxBins,$A4*2+1,BL$1)&amp;" ("&amp;INDEX(FluxBins,$A4*2+2,BL$1)&amp;")")</f>
        <v>#N/A</v>
      </c>
      <c r="BM4" t="e" cm="1">
        <f t="array" aca="1" ref="BM4" ca="1">IF(INDEX(FluxBins,$A4*2+1,BM$1)="","",INDEX(FluxBins,$A4*2+1,BM$1)&amp;" ("&amp;INDEX(FluxBins,$A4*2+2,BM$1)&amp;")")</f>
        <v>#N/A</v>
      </c>
      <c r="BN4" t="e" cm="1">
        <f t="array" aca="1" ref="BN4" ca="1">IF(INDEX(FluxBins,$A4*2+1,BN$1)="","",INDEX(FluxBins,$A4*2+1,BN$1)&amp;" ("&amp;INDEX(FluxBins,$A4*2+2,BN$1)&amp;")")</f>
        <v>#N/A</v>
      </c>
      <c r="BO4" t="e" cm="1">
        <f t="array" aca="1" ref="BO4" ca="1">IF(INDEX(FluxBins,$A4*2+1,BO$1)="","",INDEX(FluxBins,$A4*2+1,BO$1)&amp;" ("&amp;INDEX(FluxBins,$A4*2+2,BO$1)&amp;")")</f>
        <v>#N/A</v>
      </c>
      <c r="BP4" t="e" cm="1">
        <f t="array" aca="1" ref="BP4" ca="1">IF(INDEX(FluxBins,$A4*2+1,BP$1)="","",INDEX(FluxBins,$A4*2+1,BP$1)&amp;" ("&amp;INDEX(FluxBins,$A4*2+2,BP$1)&amp;")")</f>
        <v>#N/A</v>
      </c>
      <c r="BQ4" t="e" cm="1">
        <f t="array" aca="1" ref="BQ4" ca="1">IF(INDEX(FluxBins,$A4*2+1,BQ$1)="","",INDEX(FluxBins,$A4*2+1,BQ$1)&amp;" ("&amp;INDEX(FluxBins,$A4*2+2,BQ$1)&amp;")")</f>
        <v>#N/A</v>
      </c>
      <c r="BR4" t="e" cm="1">
        <f t="array" aca="1" ref="BR4" ca="1">IF(INDEX(FluxBins,$A4*2+1,BR$1)="","",INDEX(FluxBins,$A4*2+1,BR$1)&amp;" ("&amp;INDEX(FluxBins,$A4*2+2,BR$1)&amp;")")</f>
        <v>#N/A</v>
      </c>
      <c r="BS4" t="e" cm="1">
        <f t="array" aca="1" ref="BS4" ca="1">IF(INDEX(FluxBins,$A4*2+1,BS$1)="","",INDEX(FluxBins,$A4*2+1,BS$1)&amp;" ("&amp;INDEX(FluxBins,$A4*2+2,BS$1)&amp;")")</f>
        <v>#N/A</v>
      </c>
      <c r="BT4" t="e" cm="1">
        <f t="array" aca="1" ref="BT4" ca="1">IF(INDEX(FluxBins,$A4*2+1,BT$1)="","",INDEX(FluxBins,$A4*2+1,BT$1)&amp;" ("&amp;INDEX(FluxBins,$A4*2+2,BT$1)&amp;")")</f>
        <v>#N/A</v>
      </c>
      <c r="BU4" t="e" cm="1">
        <f t="array" aca="1" ref="BU4" ca="1">IF(INDEX(FluxBins,$A4*2+1,BU$1)="","",INDEX(FluxBins,$A4*2+1,BU$1)&amp;" ("&amp;INDEX(FluxBins,$A4*2+2,BU$1)&amp;")")</f>
        <v>#N/A</v>
      </c>
      <c r="BV4" t="e" cm="1">
        <f t="array" aca="1" ref="BV4" ca="1">IF(INDEX(FluxBins,$A4*2+1,BV$1)="","",INDEX(FluxBins,$A4*2+1,BV$1)&amp;" ("&amp;INDEX(FluxBins,$A4*2+2,BV$1)&amp;")")</f>
        <v>#N/A</v>
      </c>
    </row>
    <row r="5" spans="1:74">
      <c r="A5" t="e">
        <f ca="1">VLOOKUP('Bulk Graph'!$B7,NameIndexArray,2,FALSE)-2</f>
        <v>#N/A</v>
      </c>
      <c r="B5" t="e">
        <f>IF(E5,'Bulk Graph'!$D7,MID('Bulk Graph'!$C7,FIND("(",'Bulk Graph'!$C7)+1,FIND(")",'Bulk Graph'!$C7)-FIND("(",'Bulk Graph'!$C7)-1))</f>
        <v>#VALUE!</v>
      </c>
      <c r="D5" t="b">
        <f ca="1">IF(E5,FALSE,ISERROR(HLOOKUP('Bulk Graph'!C7,$T5:$BV5,1,FALSE)))</f>
        <v>1</v>
      </c>
      <c r="E5" t="b">
        <f>NOT('Bulk Graph'!$D7=0)</f>
        <v>0</v>
      </c>
      <c r="F5" t="e" cm="1">
        <f t="array" aca="1" ref="F5" ca="1">INDEX(ModelsData,$A5*2+1,F$1)</f>
        <v>#N/A</v>
      </c>
      <c r="G5" t="e" cm="1">
        <f t="array" aca="1" ref="G5" ca="1">INDEX(ModelsData,$A5*2+1,G$1)</f>
        <v>#N/A</v>
      </c>
      <c r="H5" t="e" cm="1">
        <f t="array" aca="1" ref="H5" ca="1">IF($D5,NA(),INDEX(ModelsData,$A5*2+1,H$1))</f>
        <v>#N/A</v>
      </c>
      <c r="I5" t="e" cm="1">
        <f t="array" aca="1" ref="I5" ca="1">IF($D5,NA(),INDEX(ModelsData,$A5*2+1,I$1))</f>
        <v>#N/A</v>
      </c>
      <c r="J5" t="e" cm="1">
        <f t="array" aca="1" ref="J5" ca="1">IF($D5,NA(),INDEX(ModelsData,$A5*2+1,J$1))</f>
        <v>#N/A</v>
      </c>
      <c r="K5" t="e" cm="1">
        <f t="array" aca="1" ref="K5" ca="1">IF($D5,NA(),INDEX(ModelsData,$A5*2+1,K$1))</f>
        <v>#N/A</v>
      </c>
      <c r="L5" t="e" cm="1">
        <f t="array" aca="1" ref="L5" ca="1">IF($D5,NA(),INDEX(ModelsData,$A5*2+1,L$1))</f>
        <v>#N/A</v>
      </c>
      <c r="M5" t="e" cm="1">
        <f t="array" aca="1" ref="M5" ca="1">IF($D5,NA(),INDEX(ModelsData,$A5*2+1,M$1))</f>
        <v>#N/A</v>
      </c>
      <c r="N5" t="e" cm="1">
        <f t="array" aca="1" ref="N5" ca="1">IF($D5,NA(),INDEX(ModelsData,$A5*2+1,N$1))</f>
        <v>#N/A</v>
      </c>
      <c r="O5" t="e" cm="1">
        <f t="array" aca="1" ref="O5" ca="1">IF($D5,NA(),INDEX(ModelsData,$A5*2+1,O$1))</f>
        <v>#N/A</v>
      </c>
      <c r="P5" t="e" cm="1">
        <f t="array" aca="1" ref="P5" ca="1">INDEX(ModelsData,$A5*2+1,P$1)</f>
        <v>#N/A</v>
      </c>
      <c r="Q5" t="e" cm="1">
        <f t="array" aca="1" ref="Q5" ca="1">INDEX(ModelsData,$A5*2+1,Q$1)</f>
        <v>#N/A</v>
      </c>
      <c r="R5" t="e" cm="1">
        <f t="array" aca="1" ref="R5" ca="1">INDEX(ModelsData,$A5*2+1,R$1)</f>
        <v>#N/A</v>
      </c>
      <c r="S5" t="e" cm="1">
        <f t="array" aca="1" ref="S5" ca="1">INDEX(ModelsData,$A5*2+1,S$1)</f>
        <v>#N/A</v>
      </c>
      <c r="T5" t="e" cm="1">
        <f t="array" aca="1" ref="T5" ca="1">IF(INDEX(FluxBins,$A5*2+1,T$1)="","",INDEX(FluxBins,$A5*2+1,T$1)&amp;" ("&amp;INDEX(FluxBins,$A5*2+2,T$1)&amp;")")</f>
        <v>#N/A</v>
      </c>
      <c r="U5" t="e" cm="1">
        <f t="array" aca="1" ref="U5" ca="1">IF(INDEX(FluxBins,$A5*2+1,U$1)="","",INDEX(FluxBins,$A5*2+1,U$1)&amp;" ("&amp;INDEX(FluxBins,$A5*2+2,U$1)&amp;")")</f>
        <v>#N/A</v>
      </c>
      <c r="V5" t="e" cm="1">
        <f t="array" aca="1" ref="V5" ca="1">IF(INDEX(FluxBins,$A5*2+1,V$1)="","",INDEX(FluxBins,$A5*2+1,V$1)&amp;" ("&amp;INDEX(FluxBins,$A5*2+2,V$1)&amp;")")</f>
        <v>#N/A</v>
      </c>
      <c r="W5" t="e" cm="1">
        <f t="array" aca="1" ref="W5" ca="1">IF(INDEX(FluxBins,$A5*2+1,W$1)="","",INDEX(FluxBins,$A5*2+1,W$1)&amp;" ("&amp;INDEX(FluxBins,$A5*2+2,W$1)&amp;")")</f>
        <v>#N/A</v>
      </c>
      <c r="X5" t="e" cm="1">
        <f t="array" aca="1" ref="X5" ca="1">IF(INDEX(FluxBins,$A5*2+1,X$1)="","",INDEX(FluxBins,$A5*2+1,X$1)&amp;" ("&amp;INDEX(FluxBins,$A5*2+2,X$1)&amp;")")</f>
        <v>#N/A</v>
      </c>
      <c r="Y5" t="e" cm="1">
        <f t="array" aca="1" ref="Y5" ca="1">IF(INDEX(FluxBins,$A5*2+1,Y$1)="","",INDEX(FluxBins,$A5*2+1,Y$1)&amp;" ("&amp;INDEX(FluxBins,$A5*2+2,Y$1)&amp;")")</f>
        <v>#N/A</v>
      </c>
      <c r="Z5" t="e" cm="1">
        <f t="array" aca="1" ref="Z5" ca="1">IF(INDEX(FluxBins,$A5*2+1,Z$1)="","",INDEX(FluxBins,$A5*2+1,Z$1)&amp;" ("&amp;INDEX(FluxBins,$A5*2+2,Z$1)&amp;")")</f>
        <v>#N/A</v>
      </c>
      <c r="AA5" t="e" cm="1">
        <f t="array" aca="1" ref="AA5" ca="1">IF(INDEX(FluxBins,$A5*2+1,AA$1)="","",INDEX(FluxBins,$A5*2+1,AA$1)&amp;" ("&amp;INDEX(FluxBins,$A5*2+2,AA$1)&amp;")")</f>
        <v>#N/A</v>
      </c>
      <c r="AB5" t="e" cm="1">
        <f t="array" aca="1" ref="AB5" ca="1">IF(INDEX(FluxBins,$A5*2+1,AB$1)="","",INDEX(FluxBins,$A5*2+1,AB$1)&amp;" ("&amp;INDEX(FluxBins,$A5*2+2,AB$1)&amp;")")</f>
        <v>#N/A</v>
      </c>
      <c r="AC5" t="e" cm="1">
        <f t="array" aca="1" ref="AC5" ca="1">IF(INDEX(FluxBins,$A5*2+1,AC$1)="","",INDEX(FluxBins,$A5*2+1,AC$1)&amp;" ("&amp;INDEX(FluxBins,$A5*2+2,AC$1)&amp;")")</f>
        <v>#N/A</v>
      </c>
      <c r="AD5" t="e" cm="1">
        <f t="array" aca="1" ref="AD5" ca="1">IF(INDEX(FluxBins,$A5*2+1,AD$1)="","",INDEX(FluxBins,$A5*2+1,AD$1)&amp;" ("&amp;INDEX(FluxBins,$A5*2+2,AD$1)&amp;")")</f>
        <v>#N/A</v>
      </c>
      <c r="AE5" t="e" cm="1">
        <f t="array" aca="1" ref="AE5" ca="1">IF(INDEX(FluxBins,$A5*2+1,AE$1)="","",INDEX(FluxBins,$A5*2+1,AE$1)&amp;" ("&amp;INDEX(FluxBins,$A5*2+2,AE$1)&amp;")")</f>
        <v>#N/A</v>
      </c>
      <c r="AF5" t="e" cm="1">
        <f t="array" aca="1" ref="AF5" ca="1">IF(INDEX(FluxBins,$A5*2+1,AF$1)="","",INDEX(FluxBins,$A5*2+1,AF$1)&amp;" ("&amp;INDEX(FluxBins,$A5*2+2,AF$1)&amp;")")</f>
        <v>#N/A</v>
      </c>
      <c r="AG5" t="e" cm="1">
        <f t="array" aca="1" ref="AG5" ca="1">IF(INDEX(FluxBins,$A5*2+1,AG$1)="","",INDEX(FluxBins,$A5*2+1,AG$1)&amp;" ("&amp;INDEX(FluxBins,$A5*2+2,AG$1)&amp;")")</f>
        <v>#N/A</v>
      </c>
      <c r="AH5" t="e" cm="1">
        <f t="array" aca="1" ref="AH5" ca="1">IF(INDEX(FluxBins,$A5*2+1,AH$1)="","",INDEX(FluxBins,$A5*2+1,AH$1)&amp;" ("&amp;INDEX(FluxBins,$A5*2+2,AH$1)&amp;")")</f>
        <v>#N/A</v>
      </c>
      <c r="AI5" t="e" cm="1">
        <f t="array" aca="1" ref="AI5" ca="1">IF(INDEX(FluxBins,$A5*2+1,AI$1)="","",INDEX(FluxBins,$A5*2+1,AI$1)&amp;" ("&amp;INDEX(FluxBins,$A5*2+2,AI$1)&amp;")")</f>
        <v>#N/A</v>
      </c>
      <c r="AJ5" t="e" cm="1">
        <f t="array" aca="1" ref="AJ5" ca="1">IF(INDEX(FluxBins,$A5*2+1,AJ$1)="","",INDEX(FluxBins,$A5*2+1,AJ$1)&amp;" ("&amp;INDEX(FluxBins,$A5*2+2,AJ$1)&amp;")")</f>
        <v>#N/A</v>
      </c>
      <c r="AK5" t="e" cm="1">
        <f t="array" aca="1" ref="AK5" ca="1">IF(INDEX(FluxBins,$A5*2+1,AK$1)="","",INDEX(FluxBins,$A5*2+1,AK$1)&amp;" ("&amp;INDEX(FluxBins,$A5*2+2,AK$1)&amp;")")</f>
        <v>#N/A</v>
      </c>
      <c r="AL5" t="e" cm="1">
        <f t="array" aca="1" ref="AL5" ca="1">IF(INDEX(FluxBins,$A5*2+1,AL$1)="","",INDEX(FluxBins,$A5*2+1,AL$1)&amp;" ("&amp;INDEX(FluxBins,$A5*2+2,AL$1)&amp;")")</f>
        <v>#N/A</v>
      </c>
      <c r="AM5" t="e" cm="1">
        <f t="array" aca="1" ref="AM5" ca="1">IF(INDEX(FluxBins,$A5*2+1,AM$1)="","",INDEX(FluxBins,$A5*2+1,AM$1)&amp;" ("&amp;INDEX(FluxBins,$A5*2+2,AM$1)&amp;")")</f>
        <v>#N/A</v>
      </c>
      <c r="AN5" t="e" cm="1">
        <f t="array" aca="1" ref="AN5" ca="1">IF(INDEX(FluxBins,$A5*2+1,AN$1)="","",INDEX(FluxBins,$A5*2+1,AN$1)&amp;" ("&amp;INDEX(FluxBins,$A5*2+2,AN$1)&amp;")")</f>
        <v>#N/A</v>
      </c>
      <c r="AO5" t="e" cm="1">
        <f t="array" aca="1" ref="AO5" ca="1">IF(INDEX(FluxBins,$A5*2+1,AO$1)="","",INDEX(FluxBins,$A5*2+1,AO$1)&amp;" ("&amp;INDEX(FluxBins,$A5*2+2,AO$1)&amp;")")</f>
        <v>#N/A</v>
      </c>
      <c r="AP5" t="e" cm="1">
        <f t="array" aca="1" ref="AP5" ca="1">IF(INDEX(FluxBins,$A5*2+1,AP$1)="","",INDEX(FluxBins,$A5*2+1,AP$1)&amp;" ("&amp;INDEX(FluxBins,$A5*2+2,AP$1)&amp;")")</f>
        <v>#N/A</v>
      </c>
      <c r="AQ5" t="e" cm="1">
        <f t="array" aca="1" ref="AQ5" ca="1">IF(INDEX(FluxBins,$A5*2+1,AQ$1)="","",INDEX(FluxBins,$A5*2+1,AQ$1)&amp;" ("&amp;INDEX(FluxBins,$A5*2+2,AQ$1)&amp;")")</f>
        <v>#N/A</v>
      </c>
      <c r="AR5" t="e" cm="1">
        <f t="array" aca="1" ref="AR5" ca="1">IF(INDEX(FluxBins,$A5*2+1,AR$1)="","",INDEX(FluxBins,$A5*2+1,AR$1)&amp;" ("&amp;INDEX(FluxBins,$A5*2+2,AR$1)&amp;")")</f>
        <v>#N/A</v>
      </c>
      <c r="AS5" t="e" cm="1">
        <f t="array" aca="1" ref="AS5" ca="1">IF(INDEX(FluxBins,$A5*2+1,AS$1)="","",INDEX(FluxBins,$A5*2+1,AS$1)&amp;" ("&amp;INDEX(FluxBins,$A5*2+2,AS$1)&amp;")")</f>
        <v>#N/A</v>
      </c>
      <c r="AT5" t="e" cm="1">
        <f t="array" aca="1" ref="AT5" ca="1">IF(INDEX(FluxBins,$A5*2+1,AT$1)="","",INDEX(FluxBins,$A5*2+1,AT$1)&amp;" ("&amp;INDEX(FluxBins,$A5*2+2,AT$1)&amp;")")</f>
        <v>#N/A</v>
      </c>
      <c r="AU5" t="e" cm="1">
        <f t="array" aca="1" ref="AU5" ca="1">IF(INDEX(FluxBins,$A5*2+1,AU$1)="","",INDEX(FluxBins,$A5*2+1,AU$1)&amp;" ("&amp;INDEX(FluxBins,$A5*2+2,AU$1)&amp;")")</f>
        <v>#N/A</v>
      </c>
      <c r="AV5" t="e" cm="1">
        <f t="array" aca="1" ref="AV5" ca="1">IF(INDEX(FluxBins,$A5*2+1,AV$1)="","",INDEX(FluxBins,$A5*2+1,AV$1)&amp;" ("&amp;INDEX(FluxBins,$A5*2+2,AV$1)&amp;")")</f>
        <v>#N/A</v>
      </c>
      <c r="AW5" t="e" cm="1">
        <f t="array" aca="1" ref="AW5" ca="1">IF(INDEX(FluxBins,$A5*2+1,AW$1)="","",INDEX(FluxBins,$A5*2+1,AW$1)&amp;" ("&amp;INDEX(FluxBins,$A5*2+2,AW$1)&amp;")")</f>
        <v>#N/A</v>
      </c>
      <c r="AX5" t="e" cm="1">
        <f t="array" aca="1" ref="AX5" ca="1">IF(INDEX(FluxBins,$A5*2+1,AX$1)="","",INDEX(FluxBins,$A5*2+1,AX$1)&amp;" ("&amp;INDEX(FluxBins,$A5*2+2,AX$1)&amp;")")</f>
        <v>#N/A</v>
      </c>
      <c r="AY5" t="e" cm="1">
        <f t="array" aca="1" ref="AY5" ca="1">IF(INDEX(FluxBins,$A5*2+1,AY$1)="","",INDEX(FluxBins,$A5*2+1,AY$1)&amp;" ("&amp;INDEX(FluxBins,$A5*2+2,AY$1)&amp;")")</f>
        <v>#N/A</v>
      </c>
      <c r="AZ5" t="e" cm="1">
        <f t="array" aca="1" ref="AZ5" ca="1">IF(INDEX(FluxBins,$A5*2+1,AZ$1)="","",INDEX(FluxBins,$A5*2+1,AZ$1)&amp;" ("&amp;INDEX(FluxBins,$A5*2+2,AZ$1)&amp;")")</f>
        <v>#N/A</v>
      </c>
      <c r="BA5" t="e" cm="1">
        <f t="array" aca="1" ref="BA5" ca="1">IF(INDEX(FluxBins,$A5*2+1,BA$1)="","",INDEX(FluxBins,$A5*2+1,BA$1)&amp;" ("&amp;INDEX(FluxBins,$A5*2+2,BA$1)&amp;")")</f>
        <v>#N/A</v>
      </c>
      <c r="BB5" t="e" cm="1">
        <f t="array" aca="1" ref="BB5" ca="1">IF(INDEX(FluxBins,$A5*2+1,BB$1)="","",INDEX(FluxBins,$A5*2+1,BB$1)&amp;" ("&amp;INDEX(FluxBins,$A5*2+2,BB$1)&amp;")")</f>
        <v>#N/A</v>
      </c>
      <c r="BC5" t="e" cm="1">
        <f t="array" aca="1" ref="BC5" ca="1">IF(INDEX(FluxBins,$A5*2+1,BC$1)="","",INDEX(FluxBins,$A5*2+1,BC$1)&amp;" ("&amp;INDEX(FluxBins,$A5*2+2,BC$1)&amp;")")</f>
        <v>#N/A</v>
      </c>
      <c r="BD5" t="e" cm="1">
        <f t="array" aca="1" ref="BD5" ca="1">IF(INDEX(FluxBins,$A5*2+1,BD$1)="","",INDEX(FluxBins,$A5*2+1,BD$1)&amp;" ("&amp;INDEX(FluxBins,$A5*2+2,BD$1)&amp;")")</f>
        <v>#N/A</v>
      </c>
      <c r="BE5" t="e" cm="1">
        <f t="array" aca="1" ref="BE5" ca="1">IF(INDEX(FluxBins,$A5*2+1,BE$1)="","",INDEX(FluxBins,$A5*2+1,BE$1)&amp;" ("&amp;INDEX(FluxBins,$A5*2+2,BE$1)&amp;")")</f>
        <v>#N/A</v>
      </c>
      <c r="BF5" t="e" cm="1">
        <f t="array" aca="1" ref="BF5" ca="1">IF(INDEX(FluxBins,$A5*2+1,BF$1)="","",INDEX(FluxBins,$A5*2+1,BF$1)&amp;" ("&amp;INDEX(FluxBins,$A5*2+2,BF$1)&amp;")")</f>
        <v>#N/A</v>
      </c>
      <c r="BG5" t="e" cm="1">
        <f t="array" aca="1" ref="BG5" ca="1">IF(INDEX(FluxBins,$A5*2+1,BG$1)="","",INDEX(FluxBins,$A5*2+1,BG$1)&amp;" ("&amp;INDEX(FluxBins,$A5*2+2,BG$1)&amp;")")</f>
        <v>#N/A</v>
      </c>
      <c r="BH5" t="e" cm="1">
        <f t="array" aca="1" ref="BH5" ca="1">IF(INDEX(FluxBins,$A5*2+1,BH$1)="","",INDEX(FluxBins,$A5*2+1,BH$1)&amp;" ("&amp;INDEX(FluxBins,$A5*2+2,BH$1)&amp;")")</f>
        <v>#N/A</v>
      </c>
      <c r="BI5" t="e" cm="1">
        <f t="array" aca="1" ref="BI5" ca="1">IF(INDEX(FluxBins,$A5*2+1,BI$1)="","",INDEX(FluxBins,$A5*2+1,BI$1)&amp;" ("&amp;INDEX(FluxBins,$A5*2+2,BI$1)&amp;")")</f>
        <v>#N/A</v>
      </c>
      <c r="BJ5" t="e" cm="1">
        <f t="array" aca="1" ref="BJ5" ca="1">IF(INDEX(FluxBins,$A5*2+1,BJ$1)="","",INDEX(FluxBins,$A5*2+1,BJ$1)&amp;" ("&amp;INDEX(FluxBins,$A5*2+2,BJ$1)&amp;")")</f>
        <v>#N/A</v>
      </c>
      <c r="BK5" t="e" cm="1">
        <f t="array" aca="1" ref="BK5" ca="1">IF(INDEX(FluxBins,$A5*2+1,BK$1)="","",INDEX(FluxBins,$A5*2+1,BK$1)&amp;" ("&amp;INDEX(FluxBins,$A5*2+2,BK$1)&amp;")")</f>
        <v>#N/A</v>
      </c>
      <c r="BL5" t="e" cm="1">
        <f t="array" aca="1" ref="BL5" ca="1">IF(INDEX(FluxBins,$A5*2+1,BL$1)="","",INDEX(FluxBins,$A5*2+1,BL$1)&amp;" ("&amp;INDEX(FluxBins,$A5*2+2,BL$1)&amp;")")</f>
        <v>#N/A</v>
      </c>
      <c r="BM5" t="e" cm="1">
        <f t="array" aca="1" ref="BM5" ca="1">IF(INDEX(FluxBins,$A5*2+1,BM$1)="","",INDEX(FluxBins,$A5*2+1,BM$1)&amp;" ("&amp;INDEX(FluxBins,$A5*2+2,BM$1)&amp;")")</f>
        <v>#N/A</v>
      </c>
      <c r="BN5" t="e" cm="1">
        <f t="array" aca="1" ref="BN5" ca="1">IF(INDEX(FluxBins,$A5*2+1,BN$1)="","",INDEX(FluxBins,$A5*2+1,BN$1)&amp;" ("&amp;INDEX(FluxBins,$A5*2+2,BN$1)&amp;")")</f>
        <v>#N/A</v>
      </c>
      <c r="BO5" t="e" cm="1">
        <f t="array" aca="1" ref="BO5" ca="1">IF(INDEX(FluxBins,$A5*2+1,BO$1)="","",INDEX(FluxBins,$A5*2+1,BO$1)&amp;" ("&amp;INDEX(FluxBins,$A5*2+2,BO$1)&amp;")")</f>
        <v>#N/A</v>
      </c>
      <c r="BP5" t="e" cm="1">
        <f t="array" aca="1" ref="BP5" ca="1">IF(INDEX(FluxBins,$A5*2+1,BP$1)="","",INDEX(FluxBins,$A5*2+1,BP$1)&amp;" ("&amp;INDEX(FluxBins,$A5*2+2,BP$1)&amp;")")</f>
        <v>#N/A</v>
      </c>
      <c r="BQ5" t="e" cm="1">
        <f t="array" aca="1" ref="BQ5" ca="1">IF(INDEX(FluxBins,$A5*2+1,BQ$1)="","",INDEX(FluxBins,$A5*2+1,BQ$1)&amp;" ("&amp;INDEX(FluxBins,$A5*2+2,BQ$1)&amp;")")</f>
        <v>#N/A</v>
      </c>
      <c r="BR5" t="e" cm="1">
        <f t="array" aca="1" ref="BR5" ca="1">IF(INDEX(FluxBins,$A5*2+1,BR$1)="","",INDEX(FluxBins,$A5*2+1,BR$1)&amp;" ("&amp;INDEX(FluxBins,$A5*2+2,BR$1)&amp;")")</f>
        <v>#N/A</v>
      </c>
      <c r="BS5" t="e" cm="1">
        <f t="array" aca="1" ref="BS5" ca="1">IF(INDEX(FluxBins,$A5*2+1,BS$1)="","",INDEX(FluxBins,$A5*2+1,BS$1)&amp;" ("&amp;INDEX(FluxBins,$A5*2+2,BS$1)&amp;")")</f>
        <v>#N/A</v>
      </c>
      <c r="BT5" t="e" cm="1">
        <f t="array" aca="1" ref="BT5" ca="1">IF(INDEX(FluxBins,$A5*2+1,BT$1)="","",INDEX(FluxBins,$A5*2+1,BT$1)&amp;" ("&amp;INDEX(FluxBins,$A5*2+2,BT$1)&amp;")")</f>
        <v>#N/A</v>
      </c>
      <c r="BU5" t="e" cm="1">
        <f t="array" aca="1" ref="BU5" ca="1">IF(INDEX(FluxBins,$A5*2+1,BU$1)="","",INDEX(FluxBins,$A5*2+1,BU$1)&amp;" ("&amp;INDEX(FluxBins,$A5*2+2,BU$1)&amp;")")</f>
        <v>#N/A</v>
      </c>
      <c r="BV5" t="e" cm="1">
        <f t="array" aca="1" ref="BV5" ca="1">IF(INDEX(FluxBins,$A5*2+1,BV$1)="","",INDEX(FluxBins,$A5*2+1,BV$1)&amp;" ("&amp;INDEX(FluxBins,$A5*2+2,BV$1)&amp;")")</f>
        <v>#N/A</v>
      </c>
    </row>
    <row r="6" spans="1:74">
      <c r="A6" t="e">
        <f ca="1">VLOOKUP('Bulk Graph'!$B8,NameIndexArray,2,FALSE)-2</f>
        <v>#N/A</v>
      </c>
      <c r="B6" t="e">
        <f>IF(E6,'Bulk Graph'!$D8,MID('Bulk Graph'!$C8,FIND("(",'Bulk Graph'!$C8)+1,FIND(")",'Bulk Graph'!$C8)-FIND("(",'Bulk Graph'!$C8)-1))</f>
        <v>#VALUE!</v>
      </c>
      <c r="D6" t="b">
        <f ca="1">IF(E6,FALSE,ISERROR(HLOOKUP('Bulk Graph'!C8,$T6:$BV6,1,FALSE)))</f>
        <v>1</v>
      </c>
      <c r="E6" t="b">
        <f>NOT('Bulk Graph'!$D8=0)</f>
        <v>0</v>
      </c>
      <c r="F6" t="e" cm="1">
        <f t="array" aca="1" ref="F6" ca="1">INDEX(ModelsData,$A6*2+1,F$1)</f>
        <v>#N/A</v>
      </c>
      <c r="G6" t="e" cm="1">
        <f t="array" aca="1" ref="G6" ca="1">INDEX(ModelsData,$A6*2+1,G$1)</f>
        <v>#N/A</v>
      </c>
      <c r="H6" t="e" cm="1">
        <f t="array" aca="1" ref="H6" ca="1">IF($D6,NA(),INDEX(ModelsData,$A6*2+1,H$1))</f>
        <v>#N/A</v>
      </c>
      <c r="I6" t="e" cm="1">
        <f t="array" aca="1" ref="I6" ca="1">IF($D6,NA(),INDEX(ModelsData,$A6*2+1,I$1))</f>
        <v>#N/A</v>
      </c>
      <c r="J6" t="e" cm="1">
        <f t="array" aca="1" ref="J6" ca="1">IF($D6,NA(),INDEX(ModelsData,$A6*2+1,J$1))</f>
        <v>#N/A</v>
      </c>
      <c r="K6" t="e" cm="1">
        <f t="array" aca="1" ref="K6" ca="1">IF($D6,NA(),INDEX(ModelsData,$A6*2+1,K$1))</f>
        <v>#N/A</v>
      </c>
      <c r="L6" t="e" cm="1">
        <f t="array" aca="1" ref="L6" ca="1">IF($D6,NA(),INDEX(ModelsData,$A6*2+1,L$1))</f>
        <v>#N/A</v>
      </c>
      <c r="M6" t="e" cm="1">
        <f t="array" aca="1" ref="M6" ca="1">IF($D6,NA(),INDEX(ModelsData,$A6*2+1,M$1))</f>
        <v>#N/A</v>
      </c>
      <c r="N6" t="e" cm="1">
        <f t="array" aca="1" ref="N6" ca="1">IF($D6,NA(),INDEX(ModelsData,$A6*2+1,N$1))</f>
        <v>#N/A</v>
      </c>
      <c r="O6" t="e" cm="1">
        <f t="array" aca="1" ref="O6" ca="1">IF($D6,NA(),INDEX(ModelsData,$A6*2+1,O$1))</f>
        <v>#N/A</v>
      </c>
      <c r="P6" t="e" cm="1">
        <f t="array" aca="1" ref="P6" ca="1">INDEX(ModelsData,$A6*2+1,P$1)</f>
        <v>#N/A</v>
      </c>
      <c r="Q6" t="e" cm="1">
        <f t="array" aca="1" ref="Q6" ca="1">INDEX(ModelsData,$A6*2+1,Q$1)</f>
        <v>#N/A</v>
      </c>
      <c r="R6" t="e" cm="1">
        <f t="array" aca="1" ref="R6" ca="1">INDEX(ModelsData,$A6*2+1,R$1)</f>
        <v>#N/A</v>
      </c>
      <c r="S6" t="e" cm="1">
        <f t="array" aca="1" ref="S6" ca="1">INDEX(ModelsData,$A6*2+1,S$1)</f>
        <v>#N/A</v>
      </c>
      <c r="T6" t="e" cm="1">
        <f t="array" aca="1" ref="T6" ca="1">IF(INDEX(FluxBins,$A6*2+1,T$1)="","",INDEX(FluxBins,$A6*2+1,T$1)&amp;" ("&amp;INDEX(FluxBins,$A6*2+2,T$1)&amp;")")</f>
        <v>#N/A</v>
      </c>
      <c r="U6" t="e" cm="1">
        <f t="array" aca="1" ref="U6" ca="1">IF(INDEX(FluxBins,$A6*2+1,U$1)="","",INDEX(FluxBins,$A6*2+1,U$1)&amp;" ("&amp;INDEX(FluxBins,$A6*2+2,U$1)&amp;")")</f>
        <v>#N/A</v>
      </c>
      <c r="V6" t="e" cm="1">
        <f t="array" aca="1" ref="V6" ca="1">IF(INDEX(FluxBins,$A6*2+1,V$1)="","",INDEX(FluxBins,$A6*2+1,V$1)&amp;" ("&amp;INDEX(FluxBins,$A6*2+2,V$1)&amp;")")</f>
        <v>#N/A</v>
      </c>
      <c r="W6" t="e" cm="1">
        <f t="array" aca="1" ref="W6" ca="1">IF(INDEX(FluxBins,$A6*2+1,W$1)="","",INDEX(FluxBins,$A6*2+1,W$1)&amp;" ("&amp;INDEX(FluxBins,$A6*2+2,W$1)&amp;")")</f>
        <v>#N/A</v>
      </c>
      <c r="X6" t="e" cm="1">
        <f t="array" aca="1" ref="X6" ca="1">IF(INDEX(FluxBins,$A6*2+1,X$1)="","",INDEX(FluxBins,$A6*2+1,X$1)&amp;" ("&amp;INDEX(FluxBins,$A6*2+2,X$1)&amp;")")</f>
        <v>#N/A</v>
      </c>
      <c r="Y6" t="e" cm="1">
        <f t="array" aca="1" ref="Y6" ca="1">IF(INDEX(FluxBins,$A6*2+1,Y$1)="","",INDEX(FluxBins,$A6*2+1,Y$1)&amp;" ("&amp;INDEX(FluxBins,$A6*2+2,Y$1)&amp;")")</f>
        <v>#N/A</v>
      </c>
      <c r="Z6" t="e" cm="1">
        <f t="array" aca="1" ref="Z6" ca="1">IF(INDEX(FluxBins,$A6*2+1,Z$1)="","",INDEX(FluxBins,$A6*2+1,Z$1)&amp;" ("&amp;INDEX(FluxBins,$A6*2+2,Z$1)&amp;")")</f>
        <v>#N/A</v>
      </c>
      <c r="AA6" t="e" cm="1">
        <f t="array" aca="1" ref="AA6" ca="1">IF(INDEX(FluxBins,$A6*2+1,AA$1)="","",INDEX(FluxBins,$A6*2+1,AA$1)&amp;" ("&amp;INDEX(FluxBins,$A6*2+2,AA$1)&amp;")")</f>
        <v>#N/A</v>
      </c>
      <c r="AB6" t="e" cm="1">
        <f t="array" aca="1" ref="AB6" ca="1">IF(INDEX(FluxBins,$A6*2+1,AB$1)="","",INDEX(FluxBins,$A6*2+1,AB$1)&amp;" ("&amp;INDEX(FluxBins,$A6*2+2,AB$1)&amp;")")</f>
        <v>#N/A</v>
      </c>
      <c r="AC6" t="e" cm="1">
        <f t="array" aca="1" ref="AC6" ca="1">IF(INDEX(FluxBins,$A6*2+1,AC$1)="","",INDEX(FluxBins,$A6*2+1,AC$1)&amp;" ("&amp;INDEX(FluxBins,$A6*2+2,AC$1)&amp;")")</f>
        <v>#N/A</v>
      </c>
      <c r="AD6" t="e" cm="1">
        <f t="array" aca="1" ref="AD6" ca="1">IF(INDEX(FluxBins,$A6*2+1,AD$1)="","",INDEX(FluxBins,$A6*2+1,AD$1)&amp;" ("&amp;INDEX(FluxBins,$A6*2+2,AD$1)&amp;")")</f>
        <v>#N/A</v>
      </c>
      <c r="AE6" t="e" cm="1">
        <f t="array" aca="1" ref="AE6" ca="1">IF(INDEX(FluxBins,$A6*2+1,AE$1)="","",INDEX(FluxBins,$A6*2+1,AE$1)&amp;" ("&amp;INDEX(FluxBins,$A6*2+2,AE$1)&amp;")")</f>
        <v>#N/A</v>
      </c>
      <c r="AF6" t="e" cm="1">
        <f t="array" aca="1" ref="AF6" ca="1">IF(INDEX(FluxBins,$A6*2+1,AF$1)="","",INDEX(FluxBins,$A6*2+1,AF$1)&amp;" ("&amp;INDEX(FluxBins,$A6*2+2,AF$1)&amp;")")</f>
        <v>#N/A</v>
      </c>
      <c r="AG6" t="e" cm="1">
        <f t="array" aca="1" ref="AG6" ca="1">IF(INDEX(FluxBins,$A6*2+1,AG$1)="","",INDEX(FluxBins,$A6*2+1,AG$1)&amp;" ("&amp;INDEX(FluxBins,$A6*2+2,AG$1)&amp;")")</f>
        <v>#N/A</v>
      </c>
      <c r="AH6" t="e" cm="1">
        <f t="array" aca="1" ref="AH6" ca="1">IF(INDEX(FluxBins,$A6*2+1,AH$1)="","",INDEX(FluxBins,$A6*2+1,AH$1)&amp;" ("&amp;INDEX(FluxBins,$A6*2+2,AH$1)&amp;")")</f>
        <v>#N/A</v>
      </c>
      <c r="AI6" t="e" cm="1">
        <f t="array" aca="1" ref="AI6" ca="1">IF(INDEX(FluxBins,$A6*2+1,AI$1)="","",INDEX(FluxBins,$A6*2+1,AI$1)&amp;" ("&amp;INDEX(FluxBins,$A6*2+2,AI$1)&amp;")")</f>
        <v>#N/A</v>
      </c>
      <c r="AJ6" t="e" cm="1">
        <f t="array" aca="1" ref="AJ6" ca="1">IF(INDEX(FluxBins,$A6*2+1,AJ$1)="","",INDEX(FluxBins,$A6*2+1,AJ$1)&amp;" ("&amp;INDEX(FluxBins,$A6*2+2,AJ$1)&amp;")")</f>
        <v>#N/A</v>
      </c>
      <c r="AK6" t="e" cm="1">
        <f t="array" aca="1" ref="AK6" ca="1">IF(INDEX(FluxBins,$A6*2+1,AK$1)="","",INDEX(FluxBins,$A6*2+1,AK$1)&amp;" ("&amp;INDEX(FluxBins,$A6*2+2,AK$1)&amp;")")</f>
        <v>#N/A</v>
      </c>
      <c r="AL6" t="e" cm="1">
        <f t="array" aca="1" ref="AL6" ca="1">IF(INDEX(FluxBins,$A6*2+1,AL$1)="","",INDEX(FluxBins,$A6*2+1,AL$1)&amp;" ("&amp;INDEX(FluxBins,$A6*2+2,AL$1)&amp;")")</f>
        <v>#N/A</v>
      </c>
      <c r="AM6" t="e" cm="1">
        <f t="array" aca="1" ref="AM6" ca="1">IF(INDEX(FluxBins,$A6*2+1,AM$1)="","",INDEX(FluxBins,$A6*2+1,AM$1)&amp;" ("&amp;INDEX(FluxBins,$A6*2+2,AM$1)&amp;")")</f>
        <v>#N/A</v>
      </c>
      <c r="AN6" t="e" cm="1">
        <f t="array" aca="1" ref="AN6" ca="1">IF(INDEX(FluxBins,$A6*2+1,AN$1)="","",INDEX(FluxBins,$A6*2+1,AN$1)&amp;" ("&amp;INDEX(FluxBins,$A6*2+2,AN$1)&amp;")")</f>
        <v>#N/A</v>
      </c>
      <c r="AO6" t="e" cm="1">
        <f t="array" aca="1" ref="AO6" ca="1">IF(INDEX(FluxBins,$A6*2+1,AO$1)="","",INDEX(FluxBins,$A6*2+1,AO$1)&amp;" ("&amp;INDEX(FluxBins,$A6*2+2,AO$1)&amp;")")</f>
        <v>#N/A</v>
      </c>
      <c r="AP6" t="e" cm="1">
        <f t="array" aca="1" ref="AP6" ca="1">IF(INDEX(FluxBins,$A6*2+1,AP$1)="","",INDEX(FluxBins,$A6*2+1,AP$1)&amp;" ("&amp;INDEX(FluxBins,$A6*2+2,AP$1)&amp;")")</f>
        <v>#N/A</v>
      </c>
      <c r="AQ6" t="e" cm="1">
        <f t="array" aca="1" ref="AQ6" ca="1">IF(INDEX(FluxBins,$A6*2+1,AQ$1)="","",INDEX(FluxBins,$A6*2+1,AQ$1)&amp;" ("&amp;INDEX(FluxBins,$A6*2+2,AQ$1)&amp;")")</f>
        <v>#N/A</v>
      </c>
      <c r="AR6" t="e" cm="1">
        <f t="array" aca="1" ref="AR6" ca="1">IF(INDEX(FluxBins,$A6*2+1,AR$1)="","",INDEX(FluxBins,$A6*2+1,AR$1)&amp;" ("&amp;INDEX(FluxBins,$A6*2+2,AR$1)&amp;")")</f>
        <v>#N/A</v>
      </c>
      <c r="AS6" t="e" cm="1">
        <f t="array" aca="1" ref="AS6" ca="1">IF(INDEX(FluxBins,$A6*2+1,AS$1)="","",INDEX(FluxBins,$A6*2+1,AS$1)&amp;" ("&amp;INDEX(FluxBins,$A6*2+2,AS$1)&amp;")")</f>
        <v>#N/A</v>
      </c>
      <c r="AT6" t="e" cm="1">
        <f t="array" aca="1" ref="AT6" ca="1">IF(INDEX(FluxBins,$A6*2+1,AT$1)="","",INDEX(FluxBins,$A6*2+1,AT$1)&amp;" ("&amp;INDEX(FluxBins,$A6*2+2,AT$1)&amp;")")</f>
        <v>#N/A</v>
      </c>
      <c r="AU6" t="e" cm="1">
        <f t="array" aca="1" ref="AU6" ca="1">IF(INDEX(FluxBins,$A6*2+1,AU$1)="","",INDEX(FluxBins,$A6*2+1,AU$1)&amp;" ("&amp;INDEX(FluxBins,$A6*2+2,AU$1)&amp;")")</f>
        <v>#N/A</v>
      </c>
      <c r="AV6" t="e" cm="1">
        <f t="array" aca="1" ref="AV6" ca="1">IF(INDEX(FluxBins,$A6*2+1,AV$1)="","",INDEX(FluxBins,$A6*2+1,AV$1)&amp;" ("&amp;INDEX(FluxBins,$A6*2+2,AV$1)&amp;")")</f>
        <v>#N/A</v>
      </c>
      <c r="AW6" t="e" cm="1">
        <f t="array" aca="1" ref="AW6" ca="1">IF(INDEX(FluxBins,$A6*2+1,AW$1)="","",INDEX(FluxBins,$A6*2+1,AW$1)&amp;" ("&amp;INDEX(FluxBins,$A6*2+2,AW$1)&amp;")")</f>
        <v>#N/A</v>
      </c>
      <c r="AX6" t="e" cm="1">
        <f t="array" aca="1" ref="AX6" ca="1">IF(INDEX(FluxBins,$A6*2+1,AX$1)="","",INDEX(FluxBins,$A6*2+1,AX$1)&amp;" ("&amp;INDEX(FluxBins,$A6*2+2,AX$1)&amp;")")</f>
        <v>#N/A</v>
      </c>
      <c r="AY6" t="e" cm="1">
        <f t="array" aca="1" ref="AY6" ca="1">IF(INDEX(FluxBins,$A6*2+1,AY$1)="","",INDEX(FluxBins,$A6*2+1,AY$1)&amp;" ("&amp;INDEX(FluxBins,$A6*2+2,AY$1)&amp;")")</f>
        <v>#N/A</v>
      </c>
      <c r="AZ6" t="e" cm="1">
        <f t="array" aca="1" ref="AZ6" ca="1">IF(INDEX(FluxBins,$A6*2+1,AZ$1)="","",INDEX(FluxBins,$A6*2+1,AZ$1)&amp;" ("&amp;INDEX(FluxBins,$A6*2+2,AZ$1)&amp;")")</f>
        <v>#N/A</v>
      </c>
      <c r="BA6" t="e" cm="1">
        <f t="array" aca="1" ref="BA6" ca="1">IF(INDEX(FluxBins,$A6*2+1,BA$1)="","",INDEX(FluxBins,$A6*2+1,BA$1)&amp;" ("&amp;INDEX(FluxBins,$A6*2+2,BA$1)&amp;")")</f>
        <v>#N/A</v>
      </c>
      <c r="BB6" t="e" cm="1">
        <f t="array" aca="1" ref="BB6" ca="1">IF(INDEX(FluxBins,$A6*2+1,BB$1)="","",INDEX(FluxBins,$A6*2+1,BB$1)&amp;" ("&amp;INDEX(FluxBins,$A6*2+2,BB$1)&amp;")")</f>
        <v>#N/A</v>
      </c>
      <c r="BC6" t="e" cm="1">
        <f t="array" aca="1" ref="BC6" ca="1">IF(INDEX(FluxBins,$A6*2+1,BC$1)="","",INDEX(FluxBins,$A6*2+1,BC$1)&amp;" ("&amp;INDEX(FluxBins,$A6*2+2,BC$1)&amp;")")</f>
        <v>#N/A</v>
      </c>
      <c r="BD6" t="e" cm="1">
        <f t="array" aca="1" ref="BD6" ca="1">IF(INDEX(FluxBins,$A6*2+1,BD$1)="","",INDEX(FluxBins,$A6*2+1,BD$1)&amp;" ("&amp;INDEX(FluxBins,$A6*2+2,BD$1)&amp;")")</f>
        <v>#N/A</v>
      </c>
      <c r="BE6" t="e" cm="1">
        <f t="array" aca="1" ref="BE6" ca="1">IF(INDEX(FluxBins,$A6*2+1,BE$1)="","",INDEX(FluxBins,$A6*2+1,BE$1)&amp;" ("&amp;INDEX(FluxBins,$A6*2+2,BE$1)&amp;")")</f>
        <v>#N/A</v>
      </c>
      <c r="BF6" t="e" cm="1">
        <f t="array" aca="1" ref="BF6" ca="1">IF(INDEX(FluxBins,$A6*2+1,BF$1)="","",INDEX(FluxBins,$A6*2+1,BF$1)&amp;" ("&amp;INDEX(FluxBins,$A6*2+2,BF$1)&amp;")")</f>
        <v>#N/A</v>
      </c>
      <c r="BG6" t="e" cm="1">
        <f t="array" aca="1" ref="BG6" ca="1">IF(INDEX(FluxBins,$A6*2+1,BG$1)="","",INDEX(FluxBins,$A6*2+1,BG$1)&amp;" ("&amp;INDEX(FluxBins,$A6*2+2,BG$1)&amp;")")</f>
        <v>#N/A</v>
      </c>
      <c r="BH6" t="e" cm="1">
        <f t="array" aca="1" ref="BH6" ca="1">IF(INDEX(FluxBins,$A6*2+1,BH$1)="","",INDEX(FluxBins,$A6*2+1,BH$1)&amp;" ("&amp;INDEX(FluxBins,$A6*2+2,BH$1)&amp;")")</f>
        <v>#N/A</v>
      </c>
      <c r="BI6" t="e" cm="1">
        <f t="array" aca="1" ref="BI6" ca="1">IF(INDEX(FluxBins,$A6*2+1,BI$1)="","",INDEX(FluxBins,$A6*2+1,BI$1)&amp;" ("&amp;INDEX(FluxBins,$A6*2+2,BI$1)&amp;")")</f>
        <v>#N/A</v>
      </c>
      <c r="BJ6" t="e" cm="1">
        <f t="array" aca="1" ref="BJ6" ca="1">IF(INDEX(FluxBins,$A6*2+1,BJ$1)="","",INDEX(FluxBins,$A6*2+1,BJ$1)&amp;" ("&amp;INDEX(FluxBins,$A6*2+2,BJ$1)&amp;")")</f>
        <v>#N/A</v>
      </c>
      <c r="BK6" t="e" cm="1">
        <f t="array" aca="1" ref="BK6" ca="1">IF(INDEX(FluxBins,$A6*2+1,BK$1)="","",INDEX(FluxBins,$A6*2+1,BK$1)&amp;" ("&amp;INDEX(FluxBins,$A6*2+2,BK$1)&amp;")")</f>
        <v>#N/A</v>
      </c>
      <c r="BL6" t="e" cm="1">
        <f t="array" aca="1" ref="BL6" ca="1">IF(INDEX(FluxBins,$A6*2+1,BL$1)="","",INDEX(FluxBins,$A6*2+1,BL$1)&amp;" ("&amp;INDEX(FluxBins,$A6*2+2,BL$1)&amp;")")</f>
        <v>#N/A</v>
      </c>
      <c r="BM6" t="e" cm="1">
        <f t="array" aca="1" ref="BM6" ca="1">IF(INDEX(FluxBins,$A6*2+1,BM$1)="","",INDEX(FluxBins,$A6*2+1,BM$1)&amp;" ("&amp;INDEX(FluxBins,$A6*2+2,BM$1)&amp;")")</f>
        <v>#N/A</v>
      </c>
      <c r="BN6" t="e" cm="1">
        <f t="array" aca="1" ref="BN6" ca="1">IF(INDEX(FluxBins,$A6*2+1,BN$1)="","",INDEX(FluxBins,$A6*2+1,BN$1)&amp;" ("&amp;INDEX(FluxBins,$A6*2+2,BN$1)&amp;")")</f>
        <v>#N/A</v>
      </c>
      <c r="BO6" t="e" cm="1">
        <f t="array" aca="1" ref="BO6" ca="1">IF(INDEX(FluxBins,$A6*2+1,BO$1)="","",INDEX(FluxBins,$A6*2+1,BO$1)&amp;" ("&amp;INDEX(FluxBins,$A6*2+2,BO$1)&amp;")")</f>
        <v>#N/A</v>
      </c>
      <c r="BP6" t="e" cm="1">
        <f t="array" aca="1" ref="BP6" ca="1">IF(INDEX(FluxBins,$A6*2+1,BP$1)="","",INDEX(FluxBins,$A6*2+1,BP$1)&amp;" ("&amp;INDEX(FluxBins,$A6*2+2,BP$1)&amp;")")</f>
        <v>#N/A</v>
      </c>
      <c r="BQ6" t="e" cm="1">
        <f t="array" aca="1" ref="BQ6" ca="1">IF(INDEX(FluxBins,$A6*2+1,BQ$1)="","",INDEX(FluxBins,$A6*2+1,BQ$1)&amp;" ("&amp;INDEX(FluxBins,$A6*2+2,BQ$1)&amp;")")</f>
        <v>#N/A</v>
      </c>
      <c r="BR6" t="e" cm="1">
        <f t="array" aca="1" ref="BR6" ca="1">IF(INDEX(FluxBins,$A6*2+1,BR$1)="","",INDEX(FluxBins,$A6*2+1,BR$1)&amp;" ("&amp;INDEX(FluxBins,$A6*2+2,BR$1)&amp;")")</f>
        <v>#N/A</v>
      </c>
      <c r="BS6" t="e" cm="1">
        <f t="array" aca="1" ref="BS6" ca="1">IF(INDEX(FluxBins,$A6*2+1,BS$1)="","",INDEX(FluxBins,$A6*2+1,BS$1)&amp;" ("&amp;INDEX(FluxBins,$A6*2+2,BS$1)&amp;")")</f>
        <v>#N/A</v>
      </c>
      <c r="BT6" t="e" cm="1">
        <f t="array" aca="1" ref="BT6" ca="1">IF(INDEX(FluxBins,$A6*2+1,BT$1)="","",INDEX(FluxBins,$A6*2+1,BT$1)&amp;" ("&amp;INDEX(FluxBins,$A6*2+2,BT$1)&amp;")")</f>
        <v>#N/A</v>
      </c>
      <c r="BU6" t="e" cm="1">
        <f t="array" aca="1" ref="BU6" ca="1">IF(INDEX(FluxBins,$A6*2+1,BU$1)="","",INDEX(FluxBins,$A6*2+1,BU$1)&amp;" ("&amp;INDEX(FluxBins,$A6*2+2,BU$1)&amp;")")</f>
        <v>#N/A</v>
      </c>
      <c r="BV6" t="e" cm="1">
        <f t="array" aca="1" ref="BV6" ca="1">IF(INDEX(FluxBins,$A6*2+1,BV$1)="","",INDEX(FluxBins,$A6*2+1,BV$1)&amp;" ("&amp;INDEX(FluxBins,$A6*2+2,BV$1)&amp;")")</f>
        <v>#N/A</v>
      </c>
    </row>
    <row r="7" spans="1:74">
      <c r="A7" t="e">
        <f ca="1">VLOOKUP('Bulk Graph'!$B9,NameIndexArray,2,FALSE)-2</f>
        <v>#N/A</v>
      </c>
      <c r="B7" t="e">
        <f>IF(E7,'Bulk Graph'!$D9,MID('Bulk Graph'!$C9,FIND("(",'Bulk Graph'!$C9)+1,FIND(")",'Bulk Graph'!$C9)-FIND("(",'Bulk Graph'!$C9)-1))</f>
        <v>#VALUE!</v>
      </c>
      <c r="D7" t="b">
        <f ca="1">IF(E7,FALSE,ISERROR(HLOOKUP('Bulk Graph'!C9,$T7:$BV7,1,FALSE)))</f>
        <v>1</v>
      </c>
      <c r="E7" t="b">
        <f>NOT('Bulk Graph'!$D9=0)</f>
        <v>0</v>
      </c>
      <c r="F7" t="e" cm="1">
        <f t="array" aca="1" ref="F7" ca="1">INDEX(ModelsData,$A7*2+1,F$1)</f>
        <v>#N/A</v>
      </c>
      <c r="G7" t="e" cm="1">
        <f t="array" aca="1" ref="G7" ca="1">INDEX(ModelsData,$A7*2+1,G$1)</f>
        <v>#N/A</v>
      </c>
      <c r="H7" t="e" cm="1">
        <f t="array" aca="1" ref="H7" ca="1">IF($D7,NA(),INDEX(ModelsData,$A7*2+1,H$1))</f>
        <v>#N/A</v>
      </c>
      <c r="I7" t="e" cm="1">
        <f t="array" aca="1" ref="I7" ca="1">IF($D7,NA(),INDEX(ModelsData,$A7*2+1,I$1))</f>
        <v>#N/A</v>
      </c>
      <c r="J7" t="e" cm="1">
        <f t="array" aca="1" ref="J7" ca="1">IF($D7,NA(),INDEX(ModelsData,$A7*2+1,J$1))</f>
        <v>#N/A</v>
      </c>
      <c r="K7" t="e" cm="1">
        <f t="array" aca="1" ref="K7" ca="1">IF($D7,NA(),INDEX(ModelsData,$A7*2+1,K$1))</f>
        <v>#N/A</v>
      </c>
      <c r="L7" t="e" cm="1">
        <f t="array" aca="1" ref="L7" ca="1">IF($D7,NA(),INDEX(ModelsData,$A7*2+1,L$1))</f>
        <v>#N/A</v>
      </c>
      <c r="M7" t="e" cm="1">
        <f t="array" aca="1" ref="M7" ca="1">IF($D7,NA(),INDEX(ModelsData,$A7*2+1,M$1))</f>
        <v>#N/A</v>
      </c>
      <c r="N7" t="e" cm="1">
        <f t="array" aca="1" ref="N7" ca="1">IF($D7,NA(),INDEX(ModelsData,$A7*2+1,N$1))</f>
        <v>#N/A</v>
      </c>
      <c r="O7" t="e" cm="1">
        <f t="array" aca="1" ref="O7" ca="1">IF($D7,NA(),INDEX(ModelsData,$A7*2+1,O$1))</f>
        <v>#N/A</v>
      </c>
      <c r="P7" t="e" cm="1">
        <f t="array" aca="1" ref="P7" ca="1">INDEX(ModelsData,$A7*2+1,P$1)</f>
        <v>#N/A</v>
      </c>
      <c r="Q7" t="e" cm="1">
        <f t="array" aca="1" ref="Q7" ca="1">INDEX(ModelsData,$A7*2+1,Q$1)</f>
        <v>#N/A</v>
      </c>
      <c r="R7" t="e" cm="1">
        <f t="array" aca="1" ref="R7" ca="1">INDEX(ModelsData,$A7*2+1,R$1)</f>
        <v>#N/A</v>
      </c>
      <c r="S7" t="e" cm="1">
        <f t="array" aca="1" ref="S7" ca="1">INDEX(ModelsData,$A7*2+1,S$1)</f>
        <v>#N/A</v>
      </c>
      <c r="T7" t="e" cm="1">
        <f t="array" aca="1" ref="T7" ca="1">IF(INDEX(FluxBins,$A7*2+1,T$1)="","",INDEX(FluxBins,$A7*2+1,T$1)&amp;" ("&amp;INDEX(FluxBins,$A7*2+2,T$1)&amp;")")</f>
        <v>#N/A</v>
      </c>
      <c r="U7" t="e" cm="1">
        <f t="array" aca="1" ref="U7" ca="1">IF(INDEX(FluxBins,$A7*2+1,U$1)="","",INDEX(FluxBins,$A7*2+1,U$1)&amp;" ("&amp;INDEX(FluxBins,$A7*2+2,U$1)&amp;")")</f>
        <v>#N/A</v>
      </c>
      <c r="V7" t="e" cm="1">
        <f t="array" aca="1" ref="V7" ca="1">IF(INDEX(FluxBins,$A7*2+1,V$1)="","",INDEX(FluxBins,$A7*2+1,V$1)&amp;" ("&amp;INDEX(FluxBins,$A7*2+2,V$1)&amp;")")</f>
        <v>#N/A</v>
      </c>
      <c r="W7" t="e" cm="1">
        <f t="array" aca="1" ref="W7" ca="1">IF(INDEX(FluxBins,$A7*2+1,W$1)="","",INDEX(FluxBins,$A7*2+1,W$1)&amp;" ("&amp;INDEX(FluxBins,$A7*2+2,W$1)&amp;")")</f>
        <v>#N/A</v>
      </c>
      <c r="X7" t="e" cm="1">
        <f t="array" aca="1" ref="X7" ca="1">IF(INDEX(FluxBins,$A7*2+1,X$1)="","",INDEX(FluxBins,$A7*2+1,X$1)&amp;" ("&amp;INDEX(FluxBins,$A7*2+2,X$1)&amp;")")</f>
        <v>#N/A</v>
      </c>
      <c r="Y7" t="e" cm="1">
        <f t="array" aca="1" ref="Y7" ca="1">IF(INDEX(FluxBins,$A7*2+1,Y$1)="","",INDEX(FluxBins,$A7*2+1,Y$1)&amp;" ("&amp;INDEX(FluxBins,$A7*2+2,Y$1)&amp;")")</f>
        <v>#N/A</v>
      </c>
      <c r="Z7" t="e" cm="1">
        <f t="array" aca="1" ref="Z7" ca="1">IF(INDEX(FluxBins,$A7*2+1,Z$1)="","",INDEX(FluxBins,$A7*2+1,Z$1)&amp;" ("&amp;INDEX(FluxBins,$A7*2+2,Z$1)&amp;")")</f>
        <v>#N/A</v>
      </c>
      <c r="AA7" t="e" cm="1">
        <f t="array" aca="1" ref="AA7" ca="1">IF(INDEX(FluxBins,$A7*2+1,AA$1)="","",INDEX(FluxBins,$A7*2+1,AA$1)&amp;" ("&amp;INDEX(FluxBins,$A7*2+2,AA$1)&amp;")")</f>
        <v>#N/A</v>
      </c>
      <c r="AB7" t="e" cm="1">
        <f t="array" aca="1" ref="AB7" ca="1">IF(INDEX(FluxBins,$A7*2+1,AB$1)="","",INDEX(FluxBins,$A7*2+1,AB$1)&amp;" ("&amp;INDEX(FluxBins,$A7*2+2,AB$1)&amp;")")</f>
        <v>#N/A</v>
      </c>
      <c r="AC7" t="e" cm="1">
        <f t="array" aca="1" ref="AC7" ca="1">IF(INDEX(FluxBins,$A7*2+1,AC$1)="","",INDEX(FluxBins,$A7*2+1,AC$1)&amp;" ("&amp;INDEX(FluxBins,$A7*2+2,AC$1)&amp;")")</f>
        <v>#N/A</v>
      </c>
      <c r="AD7" t="e" cm="1">
        <f t="array" aca="1" ref="AD7" ca="1">IF(INDEX(FluxBins,$A7*2+1,AD$1)="","",INDEX(FluxBins,$A7*2+1,AD$1)&amp;" ("&amp;INDEX(FluxBins,$A7*2+2,AD$1)&amp;")")</f>
        <v>#N/A</v>
      </c>
      <c r="AE7" t="e" cm="1">
        <f t="array" aca="1" ref="AE7" ca="1">IF(INDEX(FluxBins,$A7*2+1,AE$1)="","",INDEX(FluxBins,$A7*2+1,AE$1)&amp;" ("&amp;INDEX(FluxBins,$A7*2+2,AE$1)&amp;")")</f>
        <v>#N/A</v>
      </c>
      <c r="AF7" t="e" cm="1">
        <f t="array" aca="1" ref="AF7" ca="1">IF(INDEX(FluxBins,$A7*2+1,AF$1)="","",INDEX(FluxBins,$A7*2+1,AF$1)&amp;" ("&amp;INDEX(FluxBins,$A7*2+2,AF$1)&amp;")")</f>
        <v>#N/A</v>
      </c>
      <c r="AG7" t="e" cm="1">
        <f t="array" aca="1" ref="AG7" ca="1">IF(INDEX(FluxBins,$A7*2+1,AG$1)="","",INDEX(FluxBins,$A7*2+1,AG$1)&amp;" ("&amp;INDEX(FluxBins,$A7*2+2,AG$1)&amp;")")</f>
        <v>#N/A</v>
      </c>
      <c r="AH7" t="e" cm="1">
        <f t="array" aca="1" ref="AH7" ca="1">IF(INDEX(FluxBins,$A7*2+1,AH$1)="","",INDEX(FluxBins,$A7*2+1,AH$1)&amp;" ("&amp;INDEX(FluxBins,$A7*2+2,AH$1)&amp;")")</f>
        <v>#N/A</v>
      </c>
      <c r="AI7" t="e" cm="1">
        <f t="array" aca="1" ref="AI7" ca="1">IF(INDEX(FluxBins,$A7*2+1,AI$1)="","",INDEX(FluxBins,$A7*2+1,AI$1)&amp;" ("&amp;INDEX(FluxBins,$A7*2+2,AI$1)&amp;")")</f>
        <v>#N/A</v>
      </c>
      <c r="AJ7" t="e" cm="1">
        <f t="array" aca="1" ref="AJ7" ca="1">IF(INDEX(FluxBins,$A7*2+1,AJ$1)="","",INDEX(FluxBins,$A7*2+1,AJ$1)&amp;" ("&amp;INDEX(FluxBins,$A7*2+2,AJ$1)&amp;")")</f>
        <v>#N/A</v>
      </c>
      <c r="AK7" t="e" cm="1">
        <f t="array" aca="1" ref="AK7" ca="1">IF(INDEX(FluxBins,$A7*2+1,AK$1)="","",INDEX(FluxBins,$A7*2+1,AK$1)&amp;" ("&amp;INDEX(FluxBins,$A7*2+2,AK$1)&amp;")")</f>
        <v>#N/A</v>
      </c>
      <c r="AL7" t="e" cm="1">
        <f t="array" aca="1" ref="AL7" ca="1">IF(INDEX(FluxBins,$A7*2+1,AL$1)="","",INDEX(FluxBins,$A7*2+1,AL$1)&amp;" ("&amp;INDEX(FluxBins,$A7*2+2,AL$1)&amp;")")</f>
        <v>#N/A</v>
      </c>
      <c r="AM7" t="e" cm="1">
        <f t="array" aca="1" ref="AM7" ca="1">IF(INDEX(FluxBins,$A7*2+1,AM$1)="","",INDEX(FluxBins,$A7*2+1,AM$1)&amp;" ("&amp;INDEX(FluxBins,$A7*2+2,AM$1)&amp;")")</f>
        <v>#N/A</v>
      </c>
      <c r="AN7" t="e" cm="1">
        <f t="array" aca="1" ref="AN7" ca="1">IF(INDEX(FluxBins,$A7*2+1,AN$1)="","",INDEX(FluxBins,$A7*2+1,AN$1)&amp;" ("&amp;INDEX(FluxBins,$A7*2+2,AN$1)&amp;")")</f>
        <v>#N/A</v>
      </c>
      <c r="AO7" t="e" cm="1">
        <f t="array" aca="1" ref="AO7" ca="1">IF(INDEX(FluxBins,$A7*2+1,AO$1)="","",INDEX(FluxBins,$A7*2+1,AO$1)&amp;" ("&amp;INDEX(FluxBins,$A7*2+2,AO$1)&amp;")")</f>
        <v>#N/A</v>
      </c>
      <c r="AP7" t="e" cm="1">
        <f t="array" aca="1" ref="AP7" ca="1">IF(INDEX(FluxBins,$A7*2+1,AP$1)="","",INDEX(FluxBins,$A7*2+1,AP$1)&amp;" ("&amp;INDEX(FluxBins,$A7*2+2,AP$1)&amp;")")</f>
        <v>#N/A</v>
      </c>
      <c r="AQ7" t="e" cm="1">
        <f t="array" aca="1" ref="AQ7" ca="1">IF(INDEX(FluxBins,$A7*2+1,AQ$1)="","",INDEX(FluxBins,$A7*2+1,AQ$1)&amp;" ("&amp;INDEX(FluxBins,$A7*2+2,AQ$1)&amp;")")</f>
        <v>#N/A</v>
      </c>
      <c r="AR7" t="e" cm="1">
        <f t="array" aca="1" ref="AR7" ca="1">IF(INDEX(FluxBins,$A7*2+1,AR$1)="","",INDEX(FluxBins,$A7*2+1,AR$1)&amp;" ("&amp;INDEX(FluxBins,$A7*2+2,AR$1)&amp;")")</f>
        <v>#N/A</v>
      </c>
      <c r="AS7" t="e" cm="1">
        <f t="array" aca="1" ref="AS7" ca="1">IF(INDEX(FluxBins,$A7*2+1,AS$1)="","",INDEX(FluxBins,$A7*2+1,AS$1)&amp;" ("&amp;INDEX(FluxBins,$A7*2+2,AS$1)&amp;")")</f>
        <v>#N/A</v>
      </c>
      <c r="AT7" t="e" cm="1">
        <f t="array" aca="1" ref="AT7" ca="1">IF(INDEX(FluxBins,$A7*2+1,AT$1)="","",INDEX(FluxBins,$A7*2+1,AT$1)&amp;" ("&amp;INDEX(FluxBins,$A7*2+2,AT$1)&amp;")")</f>
        <v>#N/A</v>
      </c>
      <c r="AU7" t="e" cm="1">
        <f t="array" aca="1" ref="AU7" ca="1">IF(INDEX(FluxBins,$A7*2+1,AU$1)="","",INDEX(FluxBins,$A7*2+1,AU$1)&amp;" ("&amp;INDEX(FluxBins,$A7*2+2,AU$1)&amp;")")</f>
        <v>#N/A</v>
      </c>
      <c r="AV7" t="e" cm="1">
        <f t="array" aca="1" ref="AV7" ca="1">IF(INDEX(FluxBins,$A7*2+1,AV$1)="","",INDEX(FluxBins,$A7*2+1,AV$1)&amp;" ("&amp;INDEX(FluxBins,$A7*2+2,AV$1)&amp;")")</f>
        <v>#N/A</v>
      </c>
      <c r="AW7" t="e" cm="1">
        <f t="array" aca="1" ref="AW7" ca="1">IF(INDEX(FluxBins,$A7*2+1,AW$1)="","",INDEX(FluxBins,$A7*2+1,AW$1)&amp;" ("&amp;INDEX(FluxBins,$A7*2+2,AW$1)&amp;")")</f>
        <v>#N/A</v>
      </c>
      <c r="AX7" t="e" cm="1">
        <f t="array" aca="1" ref="AX7" ca="1">IF(INDEX(FluxBins,$A7*2+1,AX$1)="","",INDEX(FluxBins,$A7*2+1,AX$1)&amp;" ("&amp;INDEX(FluxBins,$A7*2+2,AX$1)&amp;")")</f>
        <v>#N/A</v>
      </c>
      <c r="AY7" t="e" cm="1">
        <f t="array" aca="1" ref="AY7" ca="1">IF(INDEX(FluxBins,$A7*2+1,AY$1)="","",INDEX(FluxBins,$A7*2+1,AY$1)&amp;" ("&amp;INDEX(FluxBins,$A7*2+2,AY$1)&amp;")")</f>
        <v>#N/A</v>
      </c>
      <c r="AZ7" t="e" cm="1">
        <f t="array" aca="1" ref="AZ7" ca="1">IF(INDEX(FluxBins,$A7*2+1,AZ$1)="","",INDEX(FluxBins,$A7*2+1,AZ$1)&amp;" ("&amp;INDEX(FluxBins,$A7*2+2,AZ$1)&amp;")")</f>
        <v>#N/A</v>
      </c>
      <c r="BA7" t="e" cm="1">
        <f t="array" aca="1" ref="BA7" ca="1">IF(INDEX(FluxBins,$A7*2+1,BA$1)="","",INDEX(FluxBins,$A7*2+1,BA$1)&amp;" ("&amp;INDEX(FluxBins,$A7*2+2,BA$1)&amp;")")</f>
        <v>#N/A</v>
      </c>
      <c r="BB7" t="e" cm="1">
        <f t="array" aca="1" ref="BB7" ca="1">IF(INDEX(FluxBins,$A7*2+1,BB$1)="","",INDEX(FluxBins,$A7*2+1,BB$1)&amp;" ("&amp;INDEX(FluxBins,$A7*2+2,BB$1)&amp;")")</f>
        <v>#N/A</v>
      </c>
      <c r="BC7" t="e" cm="1">
        <f t="array" aca="1" ref="BC7" ca="1">IF(INDEX(FluxBins,$A7*2+1,BC$1)="","",INDEX(FluxBins,$A7*2+1,BC$1)&amp;" ("&amp;INDEX(FluxBins,$A7*2+2,BC$1)&amp;")")</f>
        <v>#N/A</v>
      </c>
      <c r="BD7" t="e" cm="1">
        <f t="array" aca="1" ref="BD7" ca="1">IF(INDEX(FluxBins,$A7*2+1,BD$1)="","",INDEX(FluxBins,$A7*2+1,BD$1)&amp;" ("&amp;INDEX(FluxBins,$A7*2+2,BD$1)&amp;")")</f>
        <v>#N/A</v>
      </c>
      <c r="BE7" t="e" cm="1">
        <f t="array" aca="1" ref="BE7" ca="1">IF(INDEX(FluxBins,$A7*2+1,BE$1)="","",INDEX(FluxBins,$A7*2+1,BE$1)&amp;" ("&amp;INDEX(FluxBins,$A7*2+2,BE$1)&amp;")")</f>
        <v>#N/A</v>
      </c>
      <c r="BF7" t="e" cm="1">
        <f t="array" aca="1" ref="BF7" ca="1">IF(INDEX(FluxBins,$A7*2+1,BF$1)="","",INDEX(FluxBins,$A7*2+1,BF$1)&amp;" ("&amp;INDEX(FluxBins,$A7*2+2,BF$1)&amp;")")</f>
        <v>#N/A</v>
      </c>
      <c r="BG7" t="e" cm="1">
        <f t="array" aca="1" ref="BG7" ca="1">IF(INDEX(FluxBins,$A7*2+1,BG$1)="","",INDEX(FluxBins,$A7*2+1,BG$1)&amp;" ("&amp;INDEX(FluxBins,$A7*2+2,BG$1)&amp;")")</f>
        <v>#N/A</v>
      </c>
      <c r="BH7" t="e" cm="1">
        <f t="array" aca="1" ref="BH7" ca="1">IF(INDEX(FluxBins,$A7*2+1,BH$1)="","",INDEX(FluxBins,$A7*2+1,BH$1)&amp;" ("&amp;INDEX(FluxBins,$A7*2+2,BH$1)&amp;")")</f>
        <v>#N/A</v>
      </c>
      <c r="BI7" t="e" cm="1">
        <f t="array" aca="1" ref="BI7" ca="1">IF(INDEX(FluxBins,$A7*2+1,BI$1)="","",INDEX(FluxBins,$A7*2+1,BI$1)&amp;" ("&amp;INDEX(FluxBins,$A7*2+2,BI$1)&amp;")")</f>
        <v>#N/A</v>
      </c>
      <c r="BJ7" t="e" cm="1">
        <f t="array" aca="1" ref="BJ7" ca="1">IF(INDEX(FluxBins,$A7*2+1,BJ$1)="","",INDEX(FluxBins,$A7*2+1,BJ$1)&amp;" ("&amp;INDEX(FluxBins,$A7*2+2,BJ$1)&amp;")")</f>
        <v>#N/A</v>
      </c>
      <c r="BK7" t="e" cm="1">
        <f t="array" aca="1" ref="BK7" ca="1">IF(INDEX(FluxBins,$A7*2+1,BK$1)="","",INDEX(FluxBins,$A7*2+1,BK$1)&amp;" ("&amp;INDEX(FluxBins,$A7*2+2,BK$1)&amp;")")</f>
        <v>#N/A</v>
      </c>
      <c r="BL7" t="e" cm="1">
        <f t="array" aca="1" ref="BL7" ca="1">IF(INDEX(FluxBins,$A7*2+1,BL$1)="","",INDEX(FluxBins,$A7*2+1,BL$1)&amp;" ("&amp;INDEX(FluxBins,$A7*2+2,BL$1)&amp;")")</f>
        <v>#N/A</v>
      </c>
      <c r="BM7" t="e" cm="1">
        <f t="array" aca="1" ref="BM7" ca="1">IF(INDEX(FluxBins,$A7*2+1,BM$1)="","",INDEX(FluxBins,$A7*2+1,BM$1)&amp;" ("&amp;INDEX(FluxBins,$A7*2+2,BM$1)&amp;")")</f>
        <v>#N/A</v>
      </c>
      <c r="BN7" t="e" cm="1">
        <f t="array" aca="1" ref="BN7" ca="1">IF(INDEX(FluxBins,$A7*2+1,BN$1)="","",INDEX(FluxBins,$A7*2+1,BN$1)&amp;" ("&amp;INDEX(FluxBins,$A7*2+2,BN$1)&amp;")")</f>
        <v>#N/A</v>
      </c>
      <c r="BO7" t="e" cm="1">
        <f t="array" aca="1" ref="BO7" ca="1">IF(INDEX(FluxBins,$A7*2+1,BO$1)="","",INDEX(FluxBins,$A7*2+1,BO$1)&amp;" ("&amp;INDEX(FluxBins,$A7*2+2,BO$1)&amp;")")</f>
        <v>#N/A</v>
      </c>
      <c r="BP7" t="e" cm="1">
        <f t="array" aca="1" ref="BP7" ca="1">IF(INDEX(FluxBins,$A7*2+1,BP$1)="","",INDEX(FluxBins,$A7*2+1,BP$1)&amp;" ("&amp;INDEX(FluxBins,$A7*2+2,BP$1)&amp;")")</f>
        <v>#N/A</v>
      </c>
      <c r="BQ7" t="e" cm="1">
        <f t="array" aca="1" ref="BQ7" ca="1">IF(INDEX(FluxBins,$A7*2+1,BQ$1)="","",INDEX(FluxBins,$A7*2+1,BQ$1)&amp;" ("&amp;INDEX(FluxBins,$A7*2+2,BQ$1)&amp;")")</f>
        <v>#N/A</v>
      </c>
      <c r="BR7" t="e" cm="1">
        <f t="array" aca="1" ref="BR7" ca="1">IF(INDEX(FluxBins,$A7*2+1,BR$1)="","",INDEX(FluxBins,$A7*2+1,BR$1)&amp;" ("&amp;INDEX(FluxBins,$A7*2+2,BR$1)&amp;")")</f>
        <v>#N/A</v>
      </c>
      <c r="BS7" t="e" cm="1">
        <f t="array" aca="1" ref="BS7" ca="1">IF(INDEX(FluxBins,$A7*2+1,BS$1)="","",INDEX(FluxBins,$A7*2+1,BS$1)&amp;" ("&amp;INDEX(FluxBins,$A7*2+2,BS$1)&amp;")")</f>
        <v>#N/A</v>
      </c>
      <c r="BT7" t="e" cm="1">
        <f t="array" aca="1" ref="BT7" ca="1">IF(INDEX(FluxBins,$A7*2+1,BT$1)="","",INDEX(FluxBins,$A7*2+1,BT$1)&amp;" ("&amp;INDEX(FluxBins,$A7*2+2,BT$1)&amp;")")</f>
        <v>#N/A</v>
      </c>
      <c r="BU7" t="e" cm="1">
        <f t="array" aca="1" ref="BU7" ca="1">IF(INDEX(FluxBins,$A7*2+1,BU$1)="","",INDEX(FluxBins,$A7*2+1,BU$1)&amp;" ("&amp;INDEX(FluxBins,$A7*2+2,BU$1)&amp;")")</f>
        <v>#N/A</v>
      </c>
      <c r="BV7" t="e" cm="1">
        <f t="array" aca="1" ref="BV7" ca="1">IF(INDEX(FluxBins,$A7*2+1,BV$1)="","",INDEX(FluxBins,$A7*2+1,BV$1)&amp;" ("&amp;INDEX(FluxBins,$A7*2+2,BV$1)&amp;")")</f>
        <v>#N/A</v>
      </c>
    </row>
    <row r="8" spans="1:74">
      <c r="A8" t="e">
        <f ca="1">VLOOKUP('Bulk Graph'!$B10,NameIndexArray,2,FALSE)-2</f>
        <v>#N/A</v>
      </c>
      <c r="B8" t="e">
        <f>IF(E8,'Bulk Graph'!$D10,MID('Bulk Graph'!$C10,FIND("(",'Bulk Graph'!$C10)+1,FIND(")",'Bulk Graph'!$C10)-FIND("(",'Bulk Graph'!$C10)-1))</f>
        <v>#VALUE!</v>
      </c>
      <c r="D8" t="b">
        <f ca="1">IF(E8,FALSE,ISERROR(HLOOKUP('Bulk Graph'!C10,$T8:$BV8,1,FALSE)))</f>
        <v>1</v>
      </c>
      <c r="E8" t="b">
        <f>NOT('Bulk Graph'!$D10=0)</f>
        <v>0</v>
      </c>
      <c r="F8" t="e" cm="1">
        <f t="array" aca="1" ref="F8" ca="1">INDEX(ModelsData,$A8*2+1,F$1)</f>
        <v>#N/A</v>
      </c>
      <c r="G8" t="e" cm="1">
        <f t="array" aca="1" ref="G8" ca="1">INDEX(ModelsData,$A8*2+1,G$1)</f>
        <v>#N/A</v>
      </c>
      <c r="H8" t="e" cm="1">
        <f t="array" aca="1" ref="H8" ca="1">IF($D8,NA(),INDEX(ModelsData,$A8*2+1,H$1))</f>
        <v>#N/A</v>
      </c>
      <c r="I8" t="e" cm="1">
        <f t="array" aca="1" ref="I8" ca="1">IF($D8,NA(),INDEX(ModelsData,$A8*2+1,I$1))</f>
        <v>#N/A</v>
      </c>
      <c r="J8" t="e" cm="1">
        <f t="array" aca="1" ref="J8" ca="1">IF($D8,NA(),INDEX(ModelsData,$A8*2+1,J$1))</f>
        <v>#N/A</v>
      </c>
      <c r="K8" t="e" cm="1">
        <f t="array" aca="1" ref="K8" ca="1">IF($D8,NA(),INDEX(ModelsData,$A8*2+1,K$1))</f>
        <v>#N/A</v>
      </c>
      <c r="L8" t="e" cm="1">
        <f t="array" aca="1" ref="L8" ca="1">IF($D8,NA(),INDEX(ModelsData,$A8*2+1,L$1))</f>
        <v>#N/A</v>
      </c>
      <c r="M8" t="e" cm="1">
        <f t="array" aca="1" ref="M8" ca="1">IF($D8,NA(),INDEX(ModelsData,$A8*2+1,M$1))</f>
        <v>#N/A</v>
      </c>
      <c r="N8" t="e" cm="1">
        <f t="array" aca="1" ref="N8" ca="1">IF($D8,NA(),INDEX(ModelsData,$A8*2+1,N$1))</f>
        <v>#N/A</v>
      </c>
      <c r="O8" t="e" cm="1">
        <f t="array" aca="1" ref="O8" ca="1">IF($D8,NA(),INDEX(ModelsData,$A8*2+1,O$1))</f>
        <v>#N/A</v>
      </c>
      <c r="P8" t="e" cm="1">
        <f t="array" aca="1" ref="P8" ca="1">INDEX(ModelsData,$A8*2+1,P$1)</f>
        <v>#N/A</v>
      </c>
      <c r="Q8" t="e" cm="1">
        <f t="array" aca="1" ref="Q8" ca="1">INDEX(ModelsData,$A8*2+1,Q$1)</f>
        <v>#N/A</v>
      </c>
      <c r="R8" t="e" cm="1">
        <f t="array" aca="1" ref="R8" ca="1">INDEX(ModelsData,$A8*2+1,R$1)</f>
        <v>#N/A</v>
      </c>
      <c r="S8" t="e" cm="1">
        <f t="array" aca="1" ref="S8" ca="1">INDEX(ModelsData,$A8*2+1,S$1)</f>
        <v>#N/A</v>
      </c>
      <c r="T8" t="e" cm="1">
        <f t="array" aca="1" ref="T8" ca="1">IF(INDEX(FluxBins,$A8*2+1,T$1)="","",INDEX(FluxBins,$A8*2+1,T$1)&amp;" ("&amp;INDEX(FluxBins,$A8*2+2,T$1)&amp;")")</f>
        <v>#N/A</v>
      </c>
      <c r="U8" t="e" cm="1">
        <f t="array" aca="1" ref="U8" ca="1">IF(INDEX(FluxBins,$A8*2+1,U$1)="","",INDEX(FluxBins,$A8*2+1,U$1)&amp;" ("&amp;INDEX(FluxBins,$A8*2+2,U$1)&amp;")")</f>
        <v>#N/A</v>
      </c>
      <c r="V8" t="e" cm="1">
        <f t="array" aca="1" ref="V8" ca="1">IF(INDEX(FluxBins,$A8*2+1,V$1)="","",INDEX(FluxBins,$A8*2+1,V$1)&amp;" ("&amp;INDEX(FluxBins,$A8*2+2,V$1)&amp;")")</f>
        <v>#N/A</v>
      </c>
      <c r="W8" t="e" cm="1">
        <f t="array" aca="1" ref="W8" ca="1">IF(INDEX(FluxBins,$A8*2+1,W$1)="","",INDEX(FluxBins,$A8*2+1,W$1)&amp;" ("&amp;INDEX(FluxBins,$A8*2+2,W$1)&amp;")")</f>
        <v>#N/A</v>
      </c>
      <c r="X8" t="e" cm="1">
        <f t="array" aca="1" ref="X8" ca="1">IF(INDEX(FluxBins,$A8*2+1,X$1)="","",INDEX(FluxBins,$A8*2+1,X$1)&amp;" ("&amp;INDEX(FluxBins,$A8*2+2,X$1)&amp;")")</f>
        <v>#N/A</v>
      </c>
      <c r="Y8" t="e" cm="1">
        <f t="array" aca="1" ref="Y8" ca="1">IF(INDEX(FluxBins,$A8*2+1,Y$1)="","",INDEX(FluxBins,$A8*2+1,Y$1)&amp;" ("&amp;INDEX(FluxBins,$A8*2+2,Y$1)&amp;")")</f>
        <v>#N/A</v>
      </c>
      <c r="Z8" t="e" cm="1">
        <f t="array" aca="1" ref="Z8" ca="1">IF(INDEX(FluxBins,$A8*2+1,Z$1)="","",INDEX(FluxBins,$A8*2+1,Z$1)&amp;" ("&amp;INDEX(FluxBins,$A8*2+2,Z$1)&amp;")")</f>
        <v>#N/A</v>
      </c>
      <c r="AA8" t="e" cm="1">
        <f t="array" aca="1" ref="AA8" ca="1">IF(INDEX(FluxBins,$A8*2+1,AA$1)="","",INDEX(FluxBins,$A8*2+1,AA$1)&amp;" ("&amp;INDEX(FluxBins,$A8*2+2,AA$1)&amp;")")</f>
        <v>#N/A</v>
      </c>
      <c r="AB8" t="e" cm="1">
        <f t="array" aca="1" ref="AB8" ca="1">IF(INDEX(FluxBins,$A8*2+1,AB$1)="","",INDEX(FluxBins,$A8*2+1,AB$1)&amp;" ("&amp;INDEX(FluxBins,$A8*2+2,AB$1)&amp;")")</f>
        <v>#N/A</v>
      </c>
      <c r="AC8" t="e" cm="1">
        <f t="array" aca="1" ref="AC8" ca="1">IF(INDEX(FluxBins,$A8*2+1,AC$1)="","",INDEX(FluxBins,$A8*2+1,AC$1)&amp;" ("&amp;INDEX(FluxBins,$A8*2+2,AC$1)&amp;")")</f>
        <v>#N/A</v>
      </c>
      <c r="AD8" t="e" cm="1">
        <f t="array" aca="1" ref="AD8" ca="1">IF(INDEX(FluxBins,$A8*2+1,AD$1)="","",INDEX(FluxBins,$A8*2+1,AD$1)&amp;" ("&amp;INDEX(FluxBins,$A8*2+2,AD$1)&amp;")")</f>
        <v>#N/A</v>
      </c>
      <c r="AE8" t="e" cm="1">
        <f t="array" aca="1" ref="AE8" ca="1">IF(INDEX(FluxBins,$A8*2+1,AE$1)="","",INDEX(FluxBins,$A8*2+1,AE$1)&amp;" ("&amp;INDEX(FluxBins,$A8*2+2,AE$1)&amp;")")</f>
        <v>#N/A</v>
      </c>
      <c r="AF8" t="e" cm="1">
        <f t="array" aca="1" ref="AF8" ca="1">IF(INDEX(FluxBins,$A8*2+1,AF$1)="","",INDEX(FluxBins,$A8*2+1,AF$1)&amp;" ("&amp;INDEX(FluxBins,$A8*2+2,AF$1)&amp;")")</f>
        <v>#N/A</v>
      </c>
      <c r="AG8" t="e" cm="1">
        <f t="array" aca="1" ref="AG8" ca="1">IF(INDEX(FluxBins,$A8*2+1,AG$1)="","",INDEX(FluxBins,$A8*2+1,AG$1)&amp;" ("&amp;INDEX(FluxBins,$A8*2+2,AG$1)&amp;")")</f>
        <v>#N/A</v>
      </c>
      <c r="AH8" t="e" cm="1">
        <f t="array" aca="1" ref="AH8" ca="1">IF(INDEX(FluxBins,$A8*2+1,AH$1)="","",INDEX(FluxBins,$A8*2+1,AH$1)&amp;" ("&amp;INDEX(FluxBins,$A8*2+2,AH$1)&amp;")")</f>
        <v>#N/A</v>
      </c>
      <c r="AI8" t="e" cm="1">
        <f t="array" aca="1" ref="AI8" ca="1">IF(INDEX(FluxBins,$A8*2+1,AI$1)="","",INDEX(FluxBins,$A8*2+1,AI$1)&amp;" ("&amp;INDEX(FluxBins,$A8*2+2,AI$1)&amp;")")</f>
        <v>#N/A</v>
      </c>
      <c r="AJ8" t="e" cm="1">
        <f t="array" aca="1" ref="AJ8" ca="1">IF(INDEX(FluxBins,$A8*2+1,AJ$1)="","",INDEX(FluxBins,$A8*2+1,AJ$1)&amp;" ("&amp;INDEX(FluxBins,$A8*2+2,AJ$1)&amp;")")</f>
        <v>#N/A</v>
      </c>
      <c r="AK8" t="e" cm="1">
        <f t="array" aca="1" ref="AK8" ca="1">IF(INDEX(FluxBins,$A8*2+1,AK$1)="","",INDEX(FluxBins,$A8*2+1,AK$1)&amp;" ("&amp;INDEX(FluxBins,$A8*2+2,AK$1)&amp;")")</f>
        <v>#N/A</v>
      </c>
      <c r="AL8" t="e" cm="1">
        <f t="array" aca="1" ref="AL8" ca="1">IF(INDEX(FluxBins,$A8*2+1,AL$1)="","",INDEX(FluxBins,$A8*2+1,AL$1)&amp;" ("&amp;INDEX(FluxBins,$A8*2+2,AL$1)&amp;")")</f>
        <v>#N/A</v>
      </c>
      <c r="AM8" t="e" cm="1">
        <f t="array" aca="1" ref="AM8" ca="1">IF(INDEX(FluxBins,$A8*2+1,AM$1)="","",INDEX(FluxBins,$A8*2+1,AM$1)&amp;" ("&amp;INDEX(FluxBins,$A8*2+2,AM$1)&amp;")")</f>
        <v>#N/A</v>
      </c>
      <c r="AN8" t="e" cm="1">
        <f t="array" aca="1" ref="AN8" ca="1">IF(INDEX(FluxBins,$A8*2+1,AN$1)="","",INDEX(FluxBins,$A8*2+1,AN$1)&amp;" ("&amp;INDEX(FluxBins,$A8*2+2,AN$1)&amp;")")</f>
        <v>#N/A</v>
      </c>
      <c r="AO8" t="e" cm="1">
        <f t="array" aca="1" ref="AO8" ca="1">IF(INDEX(FluxBins,$A8*2+1,AO$1)="","",INDEX(FluxBins,$A8*2+1,AO$1)&amp;" ("&amp;INDEX(FluxBins,$A8*2+2,AO$1)&amp;")")</f>
        <v>#N/A</v>
      </c>
      <c r="AP8" t="e" cm="1">
        <f t="array" aca="1" ref="AP8" ca="1">IF(INDEX(FluxBins,$A8*2+1,AP$1)="","",INDEX(FluxBins,$A8*2+1,AP$1)&amp;" ("&amp;INDEX(FluxBins,$A8*2+2,AP$1)&amp;")")</f>
        <v>#N/A</v>
      </c>
      <c r="AQ8" t="e" cm="1">
        <f t="array" aca="1" ref="AQ8" ca="1">IF(INDEX(FluxBins,$A8*2+1,AQ$1)="","",INDEX(FluxBins,$A8*2+1,AQ$1)&amp;" ("&amp;INDEX(FluxBins,$A8*2+2,AQ$1)&amp;")")</f>
        <v>#N/A</v>
      </c>
      <c r="AR8" t="e" cm="1">
        <f t="array" aca="1" ref="AR8" ca="1">IF(INDEX(FluxBins,$A8*2+1,AR$1)="","",INDEX(FluxBins,$A8*2+1,AR$1)&amp;" ("&amp;INDEX(FluxBins,$A8*2+2,AR$1)&amp;")")</f>
        <v>#N/A</v>
      </c>
      <c r="AS8" t="e" cm="1">
        <f t="array" aca="1" ref="AS8" ca="1">IF(INDEX(FluxBins,$A8*2+1,AS$1)="","",INDEX(FluxBins,$A8*2+1,AS$1)&amp;" ("&amp;INDEX(FluxBins,$A8*2+2,AS$1)&amp;")")</f>
        <v>#N/A</v>
      </c>
      <c r="AT8" t="e" cm="1">
        <f t="array" aca="1" ref="AT8" ca="1">IF(INDEX(FluxBins,$A8*2+1,AT$1)="","",INDEX(FluxBins,$A8*2+1,AT$1)&amp;" ("&amp;INDEX(FluxBins,$A8*2+2,AT$1)&amp;")")</f>
        <v>#N/A</v>
      </c>
      <c r="AU8" t="e" cm="1">
        <f t="array" aca="1" ref="AU8" ca="1">IF(INDEX(FluxBins,$A8*2+1,AU$1)="","",INDEX(FluxBins,$A8*2+1,AU$1)&amp;" ("&amp;INDEX(FluxBins,$A8*2+2,AU$1)&amp;")")</f>
        <v>#N/A</v>
      </c>
      <c r="AV8" t="e" cm="1">
        <f t="array" aca="1" ref="AV8" ca="1">IF(INDEX(FluxBins,$A8*2+1,AV$1)="","",INDEX(FluxBins,$A8*2+1,AV$1)&amp;" ("&amp;INDEX(FluxBins,$A8*2+2,AV$1)&amp;")")</f>
        <v>#N/A</v>
      </c>
      <c r="AW8" t="e" cm="1">
        <f t="array" aca="1" ref="AW8" ca="1">IF(INDEX(FluxBins,$A8*2+1,AW$1)="","",INDEX(FluxBins,$A8*2+1,AW$1)&amp;" ("&amp;INDEX(FluxBins,$A8*2+2,AW$1)&amp;")")</f>
        <v>#N/A</v>
      </c>
      <c r="AX8" t="e" cm="1">
        <f t="array" aca="1" ref="AX8" ca="1">IF(INDEX(FluxBins,$A8*2+1,AX$1)="","",INDEX(FluxBins,$A8*2+1,AX$1)&amp;" ("&amp;INDEX(FluxBins,$A8*2+2,AX$1)&amp;")")</f>
        <v>#N/A</v>
      </c>
      <c r="AY8" t="e" cm="1">
        <f t="array" aca="1" ref="AY8" ca="1">IF(INDEX(FluxBins,$A8*2+1,AY$1)="","",INDEX(FluxBins,$A8*2+1,AY$1)&amp;" ("&amp;INDEX(FluxBins,$A8*2+2,AY$1)&amp;")")</f>
        <v>#N/A</v>
      </c>
      <c r="AZ8" t="e" cm="1">
        <f t="array" aca="1" ref="AZ8" ca="1">IF(INDEX(FluxBins,$A8*2+1,AZ$1)="","",INDEX(FluxBins,$A8*2+1,AZ$1)&amp;" ("&amp;INDEX(FluxBins,$A8*2+2,AZ$1)&amp;")")</f>
        <v>#N/A</v>
      </c>
      <c r="BA8" t="e" cm="1">
        <f t="array" aca="1" ref="BA8" ca="1">IF(INDEX(FluxBins,$A8*2+1,BA$1)="","",INDEX(FluxBins,$A8*2+1,BA$1)&amp;" ("&amp;INDEX(FluxBins,$A8*2+2,BA$1)&amp;")")</f>
        <v>#N/A</v>
      </c>
      <c r="BB8" t="e" cm="1">
        <f t="array" aca="1" ref="BB8" ca="1">IF(INDEX(FluxBins,$A8*2+1,BB$1)="","",INDEX(FluxBins,$A8*2+1,BB$1)&amp;" ("&amp;INDEX(FluxBins,$A8*2+2,BB$1)&amp;")")</f>
        <v>#N/A</v>
      </c>
      <c r="BC8" t="e" cm="1">
        <f t="array" aca="1" ref="BC8" ca="1">IF(INDEX(FluxBins,$A8*2+1,BC$1)="","",INDEX(FluxBins,$A8*2+1,BC$1)&amp;" ("&amp;INDEX(FluxBins,$A8*2+2,BC$1)&amp;")")</f>
        <v>#N/A</v>
      </c>
      <c r="BD8" t="e" cm="1">
        <f t="array" aca="1" ref="BD8" ca="1">IF(INDEX(FluxBins,$A8*2+1,BD$1)="","",INDEX(FluxBins,$A8*2+1,BD$1)&amp;" ("&amp;INDEX(FluxBins,$A8*2+2,BD$1)&amp;")")</f>
        <v>#N/A</v>
      </c>
      <c r="BE8" t="e" cm="1">
        <f t="array" aca="1" ref="BE8" ca="1">IF(INDEX(FluxBins,$A8*2+1,BE$1)="","",INDEX(FluxBins,$A8*2+1,BE$1)&amp;" ("&amp;INDEX(FluxBins,$A8*2+2,BE$1)&amp;")")</f>
        <v>#N/A</v>
      </c>
      <c r="BF8" t="e" cm="1">
        <f t="array" aca="1" ref="BF8" ca="1">IF(INDEX(FluxBins,$A8*2+1,BF$1)="","",INDEX(FluxBins,$A8*2+1,BF$1)&amp;" ("&amp;INDEX(FluxBins,$A8*2+2,BF$1)&amp;")")</f>
        <v>#N/A</v>
      </c>
      <c r="BG8" t="e" cm="1">
        <f t="array" aca="1" ref="BG8" ca="1">IF(INDEX(FluxBins,$A8*2+1,BG$1)="","",INDEX(FluxBins,$A8*2+1,BG$1)&amp;" ("&amp;INDEX(FluxBins,$A8*2+2,BG$1)&amp;")")</f>
        <v>#N/A</v>
      </c>
      <c r="BH8" t="e" cm="1">
        <f t="array" aca="1" ref="BH8" ca="1">IF(INDEX(FluxBins,$A8*2+1,BH$1)="","",INDEX(FluxBins,$A8*2+1,BH$1)&amp;" ("&amp;INDEX(FluxBins,$A8*2+2,BH$1)&amp;")")</f>
        <v>#N/A</v>
      </c>
      <c r="BI8" t="e" cm="1">
        <f t="array" aca="1" ref="BI8" ca="1">IF(INDEX(FluxBins,$A8*2+1,BI$1)="","",INDEX(FluxBins,$A8*2+1,BI$1)&amp;" ("&amp;INDEX(FluxBins,$A8*2+2,BI$1)&amp;")")</f>
        <v>#N/A</v>
      </c>
      <c r="BJ8" t="e" cm="1">
        <f t="array" aca="1" ref="BJ8" ca="1">IF(INDEX(FluxBins,$A8*2+1,BJ$1)="","",INDEX(FluxBins,$A8*2+1,BJ$1)&amp;" ("&amp;INDEX(FluxBins,$A8*2+2,BJ$1)&amp;")")</f>
        <v>#N/A</v>
      </c>
      <c r="BK8" t="e" cm="1">
        <f t="array" aca="1" ref="BK8" ca="1">IF(INDEX(FluxBins,$A8*2+1,BK$1)="","",INDEX(FluxBins,$A8*2+1,BK$1)&amp;" ("&amp;INDEX(FluxBins,$A8*2+2,BK$1)&amp;")")</f>
        <v>#N/A</v>
      </c>
      <c r="BL8" t="e" cm="1">
        <f t="array" aca="1" ref="BL8" ca="1">IF(INDEX(FluxBins,$A8*2+1,BL$1)="","",INDEX(FluxBins,$A8*2+1,BL$1)&amp;" ("&amp;INDEX(FluxBins,$A8*2+2,BL$1)&amp;")")</f>
        <v>#N/A</v>
      </c>
      <c r="BM8" t="e" cm="1">
        <f t="array" aca="1" ref="BM8" ca="1">IF(INDEX(FluxBins,$A8*2+1,BM$1)="","",INDEX(FluxBins,$A8*2+1,BM$1)&amp;" ("&amp;INDEX(FluxBins,$A8*2+2,BM$1)&amp;")")</f>
        <v>#N/A</v>
      </c>
      <c r="BN8" t="e" cm="1">
        <f t="array" aca="1" ref="BN8" ca="1">IF(INDEX(FluxBins,$A8*2+1,BN$1)="","",INDEX(FluxBins,$A8*2+1,BN$1)&amp;" ("&amp;INDEX(FluxBins,$A8*2+2,BN$1)&amp;")")</f>
        <v>#N/A</v>
      </c>
      <c r="BO8" t="e" cm="1">
        <f t="array" aca="1" ref="BO8" ca="1">IF(INDEX(FluxBins,$A8*2+1,BO$1)="","",INDEX(FluxBins,$A8*2+1,BO$1)&amp;" ("&amp;INDEX(FluxBins,$A8*2+2,BO$1)&amp;")")</f>
        <v>#N/A</v>
      </c>
      <c r="BP8" t="e" cm="1">
        <f t="array" aca="1" ref="BP8" ca="1">IF(INDEX(FluxBins,$A8*2+1,BP$1)="","",INDEX(FluxBins,$A8*2+1,BP$1)&amp;" ("&amp;INDEX(FluxBins,$A8*2+2,BP$1)&amp;")")</f>
        <v>#N/A</v>
      </c>
      <c r="BQ8" t="e" cm="1">
        <f t="array" aca="1" ref="BQ8" ca="1">IF(INDEX(FluxBins,$A8*2+1,BQ$1)="","",INDEX(FluxBins,$A8*2+1,BQ$1)&amp;" ("&amp;INDEX(FluxBins,$A8*2+2,BQ$1)&amp;")")</f>
        <v>#N/A</v>
      </c>
      <c r="BR8" t="e" cm="1">
        <f t="array" aca="1" ref="BR8" ca="1">IF(INDEX(FluxBins,$A8*2+1,BR$1)="","",INDEX(FluxBins,$A8*2+1,BR$1)&amp;" ("&amp;INDEX(FluxBins,$A8*2+2,BR$1)&amp;")")</f>
        <v>#N/A</v>
      </c>
      <c r="BS8" t="e" cm="1">
        <f t="array" aca="1" ref="BS8" ca="1">IF(INDEX(FluxBins,$A8*2+1,BS$1)="","",INDEX(FluxBins,$A8*2+1,BS$1)&amp;" ("&amp;INDEX(FluxBins,$A8*2+2,BS$1)&amp;")")</f>
        <v>#N/A</v>
      </c>
      <c r="BT8" t="e" cm="1">
        <f t="array" aca="1" ref="BT8" ca="1">IF(INDEX(FluxBins,$A8*2+1,BT$1)="","",INDEX(FluxBins,$A8*2+1,BT$1)&amp;" ("&amp;INDEX(FluxBins,$A8*2+2,BT$1)&amp;")")</f>
        <v>#N/A</v>
      </c>
      <c r="BU8" t="e" cm="1">
        <f t="array" aca="1" ref="BU8" ca="1">IF(INDEX(FluxBins,$A8*2+1,BU$1)="","",INDEX(FluxBins,$A8*2+1,BU$1)&amp;" ("&amp;INDEX(FluxBins,$A8*2+2,BU$1)&amp;")")</f>
        <v>#N/A</v>
      </c>
      <c r="BV8" t="e" cm="1">
        <f t="array" aca="1" ref="BV8" ca="1">IF(INDEX(FluxBins,$A8*2+1,BV$1)="","",INDEX(FluxBins,$A8*2+1,BV$1)&amp;" ("&amp;INDEX(FluxBins,$A8*2+2,BV$1)&amp;")")</f>
        <v>#N/A</v>
      </c>
    </row>
    <row r="9" spans="1:74">
      <c r="A9" t="e">
        <f ca="1">VLOOKUP('Bulk Graph'!$B11,NameIndexArray,2,FALSE)-2</f>
        <v>#N/A</v>
      </c>
      <c r="B9" t="e">
        <f>IF(E9,'Bulk Graph'!$D11,MID('Bulk Graph'!$C11,FIND("(",'Bulk Graph'!$C11)+1,FIND(")",'Bulk Graph'!$C11)-FIND("(",'Bulk Graph'!$C11)-1))</f>
        <v>#VALUE!</v>
      </c>
      <c r="D9" t="b">
        <f ca="1">IF(E9,FALSE,ISERROR(HLOOKUP('Bulk Graph'!C11,$T9:$BV9,1,FALSE)))</f>
        <v>1</v>
      </c>
      <c r="E9" t="b">
        <f>NOT('Bulk Graph'!$D11=0)</f>
        <v>0</v>
      </c>
      <c r="F9" t="e" cm="1">
        <f t="array" aca="1" ref="F9" ca="1">INDEX(ModelsData,$A9*2+1,F$1)</f>
        <v>#N/A</v>
      </c>
      <c r="G9" t="e" cm="1">
        <f t="array" aca="1" ref="G9" ca="1">INDEX(ModelsData,$A9*2+1,G$1)</f>
        <v>#N/A</v>
      </c>
      <c r="H9" t="e" cm="1">
        <f t="array" aca="1" ref="H9" ca="1">IF($D9,NA(),INDEX(ModelsData,$A9*2+1,H$1))</f>
        <v>#N/A</v>
      </c>
      <c r="I9" t="e" cm="1">
        <f t="array" aca="1" ref="I9" ca="1">IF($D9,NA(),INDEX(ModelsData,$A9*2+1,I$1))</f>
        <v>#N/A</v>
      </c>
      <c r="J9" t="e" cm="1">
        <f t="array" aca="1" ref="J9" ca="1">IF($D9,NA(),INDEX(ModelsData,$A9*2+1,J$1))</f>
        <v>#N/A</v>
      </c>
      <c r="K9" t="e" cm="1">
        <f t="array" aca="1" ref="K9" ca="1">IF($D9,NA(),INDEX(ModelsData,$A9*2+1,K$1))</f>
        <v>#N/A</v>
      </c>
      <c r="L9" t="e" cm="1">
        <f t="array" aca="1" ref="L9" ca="1">IF($D9,NA(),INDEX(ModelsData,$A9*2+1,L$1))</f>
        <v>#N/A</v>
      </c>
      <c r="M9" t="e" cm="1">
        <f t="array" aca="1" ref="M9" ca="1">IF($D9,NA(),INDEX(ModelsData,$A9*2+1,M$1))</f>
        <v>#N/A</v>
      </c>
      <c r="N9" t="e" cm="1">
        <f t="array" aca="1" ref="N9" ca="1">IF($D9,NA(),INDEX(ModelsData,$A9*2+1,N$1))</f>
        <v>#N/A</v>
      </c>
      <c r="O9" t="e" cm="1">
        <f t="array" aca="1" ref="O9" ca="1">IF($D9,NA(),INDEX(ModelsData,$A9*2+1,O$1))</f>
        <v>#N/A</v>
      </c>
      <c r="P9" t="e" cm="1">
        <f t="array" aca="1" ref="P9" ca="1">INDEX(ModelsData,$A9*2+1,P$1)</f>
        <v>#N/A</v>
      </c>
      <c r="Q9" t="e" cm="1">
        <f t="array" aca="1" ref="Q9" ca="1">INDEX(ModelsData,$A9*2+1,Q$1)</f>
        <v>#N/A</v>
      </c>
      <c r="R9" t="e" cm="1">
        <f t="array" aca="1" ref="R9" ca="1">INDEX(ModelsData,$A9*2+1,R$1)</f>
        <v>#N/A</v>
      </c>
      <c r="S9" t="e" cm="1">
        <f t="array" aca="1" ref="S9" ca="1">INDEX(ModelsData,$A9*2+1,S$1)</f>
        <v>#N/A</v>
      </c>
      <c r="T9" t="e" cm="1">
        <f t="array" aca="1" ref="T9" ca="1">IF(INDEX(FluxBins,$A9*2+1,T$1)="","",INDEX(FluxBins,$A9*2+1,T$1)&amp;" ("&amp;INDEX(FluxBins,$A9*2+2,T$1)&amp;")")</f>
        <v>#N/A</v>
      </c>
      <c r="U9" t="e" cm="1">
        <f t="array" aca="1" ref="U9" ca="1">IF(INDEX(FluxBins,$A9*2+1,U$1)="","",INDEX(FluxBins,$A9*2+1,U$1)&amp;" ("&amp;INDEX(FluxBins,$A9*2+2,U$1)&amp;")")</f>
        <v>#N/A</v>
      </c>
      <c r="V9" t="e" cm="1">
        <f t="array" aca="1" ref="V9" ca="1">IF(INDEX(FluxBins,$A9*2+1,V$1)="","",INDEX(FluxBins,$A9*2+1,V$1)&amp;" ("&amp;INDEX(FluxBins,$A9*2+2,V$1)&amp;")")</f>
        <v>#N/A</v>
      </c>
      <c r="W9" t="e" cm="1">
        <f t="array" aca="1" ref="W9" ca="1">IF(INDEX(FluxBins,$A9*2+1,W$1)="","",INDEX(FluxBins,$A9*2+1,W$1)&amp;" ("&amp;INDEX(FluxBins,$A9*2+2,W$1)&amp;")")</f>
        <v>#N/A</v>
      </c>
      <c r="X9" t="e" cm="1">
        <f t="array" aca="1" ref="X9" ca="1">IF(INDEX(FluxBins,$A9*2+1,X$1)="","",INDEX(FluxBins,$A9*2+1,X$1)&amp;" ("&amp;INDEX(FluxBins,$A9*2+2,X$1)&amp;")")</f>
        <v>#N/A</v>
      </c>
      <c r="Y9" t="e" cm="1">
        <f t="array" aca="1" ref="Y9" ca="1">IF(INDEX(FluxBins,$A9*2+1,Y$1)="","",INDEX(FluxBins,$A9*2+1,Y$1)&amp;" ("&amp;INDEX(FluxBins,$A9*2+2,Y$1)&amp;")")</f>
        <v>#N/A</v>
      </c>
      <c r="Z9" t="e" cm="1">
        <f t="array" aca="1" ref="Z9" ca="1">IF(INDEX(FluxBins,$A9*2+1,Z$1)="","",INDEX(FluxBins,$A9*2+1,Z$1)&amp;" ("&amp;INDEX(FluxBins,$A9*2+2,Z$1)&amp;")")</f>
        <v>#N/A</v>
      </c>
      <c r="AA9" t="e" cm="1">
        <f t="array" aca="1" ref="AA9" ca="1">IF(INDEX(FluxBins,$A9*2+1,AA$1)="","",INDEX(FluxBins,$A9*2+1,AA$1)&amp;" ("&amp;INDEX(FluxBins,$A9*2+2,AA$1)&amp;")")</f>
        <v>#N/A</v>
      </c>
      <c r="AB9" t="e" cm="1">
        <f t="array" aca="1" ref="AB9" ca="1">IF(INDEX(FluxBins,$A9*2+1,AB$1)="","",INDEX(FluxBins,$A9*2+1,AB$1)&amp;" ("&amp;INDEX(FluxBins,$A9*2+2,AB$1)&amp;")")</f>
        <v>#N/A</v>
      </c>
      <c r="AC9" t="e" cm="1">
        <f t="array" aca="1" ref="AC9" ca="1">IF(INDEX(FluxBins,$A9*2+1,AC$1)="","",INDEX(FluxBins,$A9*2+1,AC$1)&amp;" ("&amp;INDEX(FluxBins,$A9*2+2,AC$1)&amp;")")</f>
        <v>#N/A</v>
      </c>
      <c r="AD9" t="e" cm="1">
        <f t="array" aca="1" ref="AD9" ca="1">IF(INDEX(FluxBins,$A9*2+1,AD$1)="","",INDEX(FluxBins,$A9*2+1,AD$1)&amp;" ("&amp;INDEX(FluxBins,$A9*2+2,AD$1)&amp;")")</f>
        <v>#N/A</v>
      </c>
      <c r="AE9" t="e" cm="1">
        <f t="array" aca="1" ref="AE9" ca="1">IF(INDEX(FluxBins,$A9*2+1,AE$1)="","",INDEX(FluxBins,$A9*2+1,AE$1)&amp;" ("&amp;INDEX(FluxBins,$A9*2+2,AE$1)&amp;")")</f>
        <v>#N/A</v>
      </c>
      <c r="AF9" t="e" cm="1">
        <f t="array" aca="1" ref="AF9" ca="1">IF(INDEX(FluxBins,$A9*2+1,AF$1)="","",INDEX(FluxBins,$A9*2+1,AF$1)&amp;" ("&amp;INDEX(FluxBins,$A9*2+2,AF$1)&amp;")")</f>
        <v>#N/A</v>
      </c>
      <c r="AG9" t="e" cm="1">
        <f t="array" aca="1" ref="AG9" ca="1">IF(INDEX(FluxBins,$A9*2+1,AG$1)="","",INDEX(FluxBins,$A9*2+1,AG$1)&amp;" ("&amp;INDEX(FluxBins,$A9*2+2,AG$1)&amp;")")</f>
        <v>#N/A</v>
      </c>
      <c r="AH9" t="e" cm="1">
        <f t="array" aca="1" ref="AH9" ca="1">IF(INDEX(FluxBins,$A9*2+1,AH$1)="","",INDEX(FluxBins,$A9*2+1,AH$1)&amp;" ("&amp;INDEX(FluxBins,$A9*2+2,AH$1)&amp;")")</f>
        <v>#N/A</v>
      </c>
      <c r="AI9" t="e" cm="1">
        <f t="array" aca="1" ref="AI9" ca="1">IF(INDEX(FluxBins,$A9*2+1,AI$1)="","",INDEX(FluxBins,$A9*2+1,AI$1)&amp;" ("&amp;INDEX(FluxBins,$A9*2+2,AI$1)&amp;")")</f>
        <v>#N/A</v>
      </c>
      <c r="AJ9" t="e" cm="1">
        <f t="array" aca="1" ref="AJ9" ca="1">IF(INDEX(FluxBins,$A9*2+1,AJ$1)="","",INDEX(FluxBins,$A9*2+1,AJ$1)&amp;" ("&amp;INDEX(FluxBins,$A9*2+2,AJ$1)&amp;")")</f>
        <v>#N/A</v>
      </c>
      <c r="AK9" t="e" cm="1">
        <f t="array" aca="1" ref="AK9" ca="1">IF(INDEX(FluxBins,$A9*2+1,AK$1)="","",INDEX(FluxBins,$A9*2+1,AK$1)&amp;" ("&amp;INDEX(FluxBins,$A9*2+2,AK$1)&amp;")")</f>
        <v>#N/A</v>
      </c>
      <c r="AL9" t="e" cm="1">
        <f t="array" aca="1" ref="AL9" ca="1">IF(INDEX(FluxBins,$A9*2+1,AL$1)="","",INDEX(FluxBins,$A9*2+1,AL$1)&amp;" ("&amp;INDEX(FluxBins,$A9*2+2,AL$1)&amp;")")</f>
        <v>#N/A</v>
      </c>
      <c r="AM9" t="e" cm="1">
        <f t="array" aca="1" ref="AM9" ca="1">IF(INDEX(FluxBins,$A9*2+1,AM$1)="","",INDEX(FluxBins,$A9*2+1,AM$1)&amp;" ("&amp;INDEX(FluxBins,$A9*2+2,AM$1)&amp;")")</f>
        <v>#N/A</v>
      </c>
      <c r="AN9" t="e" cm="1">
        <f t="array" aca="1" ref="AN9" ca="1">IF(INDEX(FluxBins,$A9*2+1,AN$1)="","",INDEX(FluxBins,$A9*2+1,AN$1)&amp;" ("&amp;INDEX(FluxBins,$A9*2+2,AN$1)&amp;")")</f>
        <v>#N/A</v>
      </c>
      <c r="AO9" t="e" cm="1">
        <f t="array" aca="1" ref="AO9" ca="1">IF(INDEX(FluxBins,$A9*2+1,AO$1)="","",INDEX(FluxBins,$A9*2+1,AO$1)&amp;" ("&amp;INDEX(FluxBins,$A9*2+2,AO$1)&amp;")")</f>
        <v>#N/A</v>
      </c>
      <c r="AP9" t="e" cm="1">
        <f t="array" aca="1" ref="AP9" ca="1">IF(INDEX(FluxBins,$A9*2+1,AP$1)="","",INDEX(FluxBins,$A9*2+1,AP$1)&amp;" ("&amp;INDEX(FluxBins,$A9*2+2,AP$1)&amp;")")</f>
        <v>#N/A</v>
      </c>
      <c r="AQ9" t="e" cm="1">
        <f t="array" aca="1" ref="AQ9" ca="1">IF(INDEX(FluxBins,$A9*2+1,AQ$1)="","",INDEX(FluxBins,$A9*2+1,AQ$1)&amp;" ("&amp;INDEX(FluxBins,$A9*2+2,AQ$1)&amp;")")</f>
        <v>#N/A</v>
      </c>
      <c r="AR9" t="e" cm="1">
        <f t="array" aca="1" ref="AR9" ca="1">IF(INDEX(FluxBins,$A9*2+1,AR$1)="","",INDEX(FluxBins,$A9*2+1,AR$1)&amp;" ("&amp;INDEX(FluxBins,$A9*2+2,AR$1)&amp;")")</f>
        <v>#N/A</v>
      </c>
      <c r="AS9" t="e" cm="1">
        <f t="array" aca="1" ref="AS9" ca="1">IF(INDEX(FluxBins,$A9*2+1,AS$1)="","",INDEX(FluxBins,$A9*2+1,AS$1)&amp;" ("&amp;INDEX(FluxBins,$A9*2+2,AS$1)&amp;")")</f>
        <v>#N/A</v>
      </c>
      <c r="AT9" t="e" cm="1">
        <f t="array" aca="1" ref="AT9" ca="1">IF(INDEX(FluxBins,$A9*2+1,AT$1)="","",INDEX(FluxBins,$A9*2+1,AT$1)&amp;" ("&amp;INDEX(FluxBins,$A9*2+2,AT$1)&amp;")")</f>
        <v>#N/A</v>
      </c>
      <c r="AU9" t="e" cm="1">
        <f t="array" aca="1" ref="AU9" ca="1">IF(INDEX(FluxBins,$A9*2+1,AU$1)="","",INDEX(FluxBins,$A9*2+1,AU$1)&amp;" ("&amp;INDEX(FluxBins,$A9*2+2,AU$1)&amp;")")</f>
        <v>#N/A</v>
      </c>
      <c r="AV9" t="e" cm="1">
        <f t="array" aca="1" ref="AV9" ca="1">IF(INDEX(FluxBins,$A9*2+1,AV$1)="","",INDEX(FluxBins,$A9*2+1,AV$1)&amp;" ("&amp;INDEX(FluxBins,$A9*2+2,AV$1)&amp;")")</f>
        <v>#N/A</v>
      </c>
      <c r="AW9" t="e" cm="1">
        <f t="array" aca="1" ref="AW9" ca="1">IF(INDEX(FluxBins,$A9*2+1,AW$1)="","",INDEX(FluxBins,$A9*2+1,AW$1)&amp;" ("&amp;INDEX(FluxBins,$A9*2+2,AW$1)&amp;")")</f>
        <v>#N/A</v>
      </c>
      <c r="AX9" t="e" cm="1">
        <f t="array" aca="1" ref="AX9" ca="1">IF(INDEX(FluxBins,$A9*2+1,AX$1)="","",INDEX(FluxBins,$A9*2+1,AX$1)&amp;" ("&amp;INDEX(FluxBins,$A9*2+2,AX$1)&amp;")")</f>
        <v>#N/A</v>
      </c>
      <c r="AY9" t="e" cm="1">
        <f t="array" aca="1" ref="AY9" ca="1">IF(INDEX(FluxBins,$A9*2+1,AY$1)="","",INDEX(FluxBins,$A9*2+1,AY$1)&amp;" ("&amp;INDEX(FluxBins,$A9*2+2,AY$1)&amp;")")</f>
        <v>#N/A</v>
      </c>
      <c r="AZ9" t="e" cm="1">
        <f t="array" aca="1" ref="AZ9" ca="1">IF(INDEX(FluxBins,$A9*2+1,AZ$1)="","",INDEX(FluxBins,$A9*2+1,AZ$1)&amp;" ("&amp;INDEX(FluxBins,$A9*2+2,AZ$1)&amp;")")</f>
        <v>#N/A</v>
      </c>
      <c r="BA9" t="e" cm="1">
        <f t="array" aca="1" ref="BA9" ca="1">IF(INDEX(FluxBins,$A9*2+1,BA$1)="","",INDEX(FluxBins,$A9*2+1,BA$1)&amp;" ("&amp;INDEX(FluxBins,$A9*2+2,BA$1)&amp;")")</f>
        <v>#N/A</v>
      </c>
      <c r="BB9" t="e" cm="1">
        <f t="array" aca="1" ref="BB9" ca="1">IF(INDEX(FluxBins,$A9*2+1,BB$1)="","",INDEX(FluxBins,$A9*2+1,BB$1)&amp;" ("&amp;INDEX(FluxBins,$A9*2+2,BB$1)&amp;")")</f>
        <v>#N/A</v>
      </c>
      <c r="BC9" t="e" cm="1">
        <f t="array" aca="1" ref="BC9" ca="1">IF(INDEX(FluxBins,$A9*2+1,BC$1)="","",INDEX(FluxBins,$A9*2+1,BC$1)&amp;" ("&amp;INDEX(FluxBins,$A9*2+2,BC$1)&amp;")")</f>
        <v>#N/A</v>
      </c>
      <c r="BD9" t="e" cm="1">
        <f t="array" aca="1" ref="BD9" ca="1">IF(INDEX(FluxBins,$A9*2+1,BD$1)="","",INDEX(FluxBins,$A9*2+1,BD$1)&amp;" ("&amp;INDEX(FluxBins,$A9*2+2,BD$1)&amp;")")</f>
        <v>#N/A</v>
      </c>
      <c r="BE9" t="e" cm="1">
        <f t="array" aca="1" ref="BE9" ca="1">IF(INDEX(FluxBins,$A9*2+1,BE$1)="","",INDEX(FluxBins,$A9*2+1,BE$1)&amp;" ("&amp;INDEX(FluxBins,$A9*2+2,BE$1)&amp;")")</f>
        <v>#N/A</v>
      </c>
      <c r="BF9" t="e" cm="1">
        <f t="array" aca="1" ref="BF9" ca="1">IF(INDEX(FluxBins,$A9*2+1,BF$1)="","",INDEX(FluxBins,$A9*2+1,BF$1)&amp;" ("&amp;INDEX(FluxBins,$A9*2+2,BF$1)&amp;")")</f>
        <v>#N/A</v>
      </c>
      <c r="BG9" t="e" cm="1">
        <f t="array" aca="1" ref="BG9" ca="1">IF(INDEX(FluxBins,$A9*2+1,BG$1)="","",INDEX(FluxBins,$A9*2+1,BG$1)&amp;" ("&amp;INDEX(FluxBins,$A9*2+2,BG$1)&amp;")")</f>
        <v>#N/A</v>
      </c>
      <c r="BH9" t="e" cm="1">
        <f t="array" aca="1" ref="BH9" ca="1">IF(INDEX(FluxBins,$A9*2+1,BH$1)="","",INDEX(FluxBins,$A9*2+1,BH$1)&amp;" ("&amp;INDEX(FluxBins,$A9*2+2,BH$1)&amp;")")</f>
        <v>#N/A</v>
      </c>
      <c r="BI9" t="e" cm="1">
        <f t="array" aca="1" ref="BI9" ca="1">IF(INDEX(FluxBins,$A9*2+1,BI$1)="","",INDEX(FluxBins,$A9*2+1,BI$1)&amp;" ("&amp;INDEX(FluxBins,$A9*2+2,BI$1)&amp;")")</f>
        <v>#N/A</v>
      </c>
      <c r="BJ9" t="e" cm="1">
        <f t="array" aca="1" ref="BJ9" ca="1">IF(INDEX(FluxBins,$A9*2+1,BJ$1)="","",INDEX(FluxBins,$A9*2+1,BJ$1)&amp;" ("&amp;INDEX(FluxBins,$A9*2+2,BJ$1)&amp;")")</f>
        <v>#N/A</v>
      </c>
      <c r="BK9" t="e" cm="1">
        <f t="array" aca="1" ref="BK9" ca="1">IF(INDEX(FluxBins,$A9*2+1,BK$1)="","",INDEX(FluxBins,$A9*2+1,BK$1)&amp;" ("&amp;INDEX(FluxBins,$A9*2+2,BK$1)&amp;")")</f>
        <v>#N/A</v>
      </c>
      <c r="BL9" t="e" cm="1">
        <f t="array" aca="1" ref="BL9" ca="1">IF(INDEX(FluxBins,$A9*2+1,BL$1)="","",INDEX(FluxBins,$A9*2+1,BL$1)&amp;" ("&amp;INDEX(FluxBins,$A9*2+2,BL$1)&amp;")")</f>
        <v>#N/A</v>
      </c>
      <c r="BM9" t="e" cm="1">
        <f t="array" aca="1" ref="BM9" ca="1">IF(INDEX(FluxBins,$A9*2+1,BM$1)="","",INDEX(FluxBins,$A9*2+1,BM$1)&amp;" ("&amp;INDEX(FluxBins,$A9*2+2,BM$1)&amp;")")</f>
        <v>#N/A</v>
      </c>
      <c r="BN9" t="e" cm="1">
        <f t="array" aca="1" ref="BN9" ca="1">IF(INDEX(FluxBins,$A9*2+1,BN$1)="","",INDEX(FluxBins,$A9*2+1,BN$1)&amp;" ("&amp;INDEX(FluxBins,$A9*2+2,BN$1)&amp;")")</f>
        <v>#N/A</v>
      </c>
      <c r="BO9" t="e" cm="1">
        <f t="array" aca="1" ref="BO9" ca="1">IF(INDEX(FluxBins,$A9*2+1,BO$1)="","",INDEX(FluxBins,$A9*2+1,BO$1)&amp;" ("&amp;INDEX(FluxBins,$A9*2+2,BO$1)&amp;")")</f>
        <v>#N/A</v>
      </c>
      <c r="BP9" t="e" cm="1">
        <f t="array" aca="1" ref="BP9" ca="1">IF(INDEX(FluxBins,$A9*2+1,BP$1)="","",INDEX(FluxBins,$A9*2+1,BP$1)&amp;" ("&amp;INDEX(FluxBins,$A9*2+2,BP$1)&amp;")")</f>
        <v>#N/A</v>
      </c>
      <c r="BQ9" t="e" cm="1">
        <f t="array" aca="1" ref="BQ9" ca="1">IF(INDEX(FluxBins,$A9*2+1,BQ$1)="","",INDEX(FluxBins,$A9*2+1,BQ$1)&amp;" ("&amp;INDEX(FluxBins,$A9*2+2,BQ$1)&amp;")")</f>
        <v>#N/A</v>
      </c>
      <c r="BR9" t="e" cm="1">
        <f t="array" aca="1" ref="BR9" ca="1">IF(INDEX(FluxBins,$A9*2+1,BR$1)="","",INDEX(FluxBins,$A9*2+1,BR$1)&amp;" ("&amp;INDEX(FluxBins,$A9*2+2,BR$1)&amp;")")</f>
        <v>#N/A</v>
      </c>
      <c r="BS9" t="e" cm="1">
        <f t="array" aca="1" ref="BS9" ca="1">IF(INDEX(FluxBins,$A9*2+1,BS$1)="","",INDEX(FluxBins,$A9*2+1,BS$1)&amp;" ("&amp;INDEX(FluxBins,$A9*2+2,BS$1)&amp;")")</f>
        <v>#N/A</v>
      </c>
      <c r="BT9" t="e" cm="1">
        <f t="array" aca="1" ref="BT9" ca="1">IF(INDEX(FluxBins,$A9*2+1,BT$1)="","",INDEX(FluxBins,$A9*2+1,BT$1)&amp;" ("&amp;INDEX(FluxBins,$A9*2+2,BT$1)&amp;")")</f>
        <v>#N/A</v>
      </c>
      <c r="BU9" t="e" cm="1">
        <f t="array" aca="1" ref="BU9" ca="1">IF(INDEX(FluxBins,$A9*2+1,BU$1)="","",INDEX(FluxBins,$A9*2+1,BU$1)&amp;" ("&amp;INDEX(FluxBins,$A9*2+2,BU$1)&amp;")")</f>
        <v>#N/A</v>
      </c>
      <c r="BV9" t="e" cm="1">
        <f t="array" aca="1" ref="BV9" ca="1">IF(INDEX(FluxBins,$A9*2+1,BV$1)="","",INDEX(FluxBins,$A9*2+1,BV$1)&amp;" ("&amp;INDEX(FluxBins,$A9*2+2,BV$1)&amp;")")</f>
        <v>#N/A</v>
      </c>
    </row>
    <row r="10" spans="1:74">
      <c r="A10" t="e">
        <f ca="1">VLOOKUP('Bulk Graph'!$B12,NameIndexArray,2,FALSE)-2</f>
        <v>#N/A</v>
      </c>
      <c r="B10" t="e">
        <f>IF(E10,'Bulk Graph'!$D12,MID('Bulk Graph'!$C12,FIND("(",'Bulk Graph'!$C12)+1,FIND(")",'Bulk Graph'!$C12)-FIND("(",'Bulk Graph'!$C12)-1))</f>
        <v>#VALUE!</v>
      </c>
      <c r="D10" t="b">
        <f ca="1">IF(E10,FALSE,ISERROR(HLOOKUP('Bulk Graph'!C12,$T10:$BV10,1,FALSE)))</f>
        <v>1</v>
      </c>
      <c r="E10" t="b">
        <f>NOT('Bulk Graph'!$D12=0)</f>
        <v>0</v>
      </c>
      <c r="F10" t="e" cm="1">
        <f t="array" aca="1" ref="F10" ca="1">INDEX(ModelsData,$A10*2+1,F$1)</f>
        <v>#N/A</v>
      </c>
      <c r="G10" t="e" cm="1">
        <f t="array" aca="1" ref="G10" ca="1">INDEX(ModelsData,$A10*2+1,G$1)</f>
        <v>#N/A</v>
      </c>
      <c r="H10" t="e" cm="1">
        <f t="array" aca="1" ref="H10" ca="1">IF($D10,NA(),INDEX(ModelsData,$A10*2+1,H$1))</f>
        <v>#N/A</v>
      </c>
      <c r="I10" t="e" cm="1">
        <f t="array" aca="1" ref="I10" ca="1">IF($D10,NA(),INDEX(ModelsData,$A10*2+1,I$1))</f>
        <v>#N/A</v>
      </c>
      <c r="J10" t="e" cm="1">
        <f t="array" aca="1" ref="J10" ca="1">IF($D10,NA(),INDEX(ModelsData,$A10*2+1,J$1))</f>
        <v>#N/A</v>
      </c>
      <c r="K10" t="e" cm="1">
        <f t="array" aca="1" ref="K10" ca="1">IF($D10,NA(),INDEX(ModelsData,$A10*2+1,K$1))</f>
        <v>#N/A</v>
      </c>
      <c r="L10" t="e" cm="1">
        <f t="array" aca="1" ref="L10" ca="1">IF($D10,NA(),INDEX(ModelsData,$A10*2+1,L$1))</f>
        <v>#N/A</v>
      </c>
      <c r="M10" t="e" cm="1">
        <f t="array" aca="1" ref="M10" ca="1">IF($D10,NA(),INDEX(ModelsData,$A10*2+1,M$1))</f>
        <v>#N/A</v>
      </c>
      <c r="N10" t="e" cm="1">
        <f t="array" aca="1" ref="N10" ca="1">IF($D10,NA(),INDEX(ModelsData,$A10*2+1,N$1))</f>
        <v>#N/A</v>
      </c>
      <c r="O10" t="e" cm="1">
        <f t="array" aca="1" ref="O10" ca="1">IF($D10,NA(),INDEX(ModelsData,$A10*2+1,O$1))</f>
        <v>#N/A</v>
      </c>
      <c r="P10" t="e" cm="1">
        <f t="array" aca="1" ref="P10" ca="1">INDEX(ModelsData,$A10*2+1,P$1)</f>
        <v>#N/A</v>
      </c>
      <c r="Q10" t="e" cm="1">
        <f t="array" aca="1" ref="Q10" ca="1">INDEX(ModelsData,$A10*2+1,Q$1)</f>
        <v>#N/A</v>
      </c>
      <c r="R10" t="e" cm="1">
        <f t="array" aca="1" ref="R10" ca="1">INDEX(ModelsData,$A10*2+1,R$1)</f>
        <v>#N/A</v>
      </c>
      <c r="S10" t="e" cm="1">
        <f t="array" aca="1" ref="S10" ca="1">INDEX(ModelsData,$A10*2+1,S$1)</f>
        <v>#N/A</v>
      </c>
      <c r="T10" t="e" cm="1">
        <f t="array" aca="1" ref="T10" ca="1">IF(INDEX(FluxBins,$A10*2+1,T$1)="","",INDEX(FluxBins,$A10*2+1,T$1)&amp;" ("&amp;INDEX(FluxBins,$A10*2+2,T$1)&amp;")")</f>
        <v>#N/A</v>
      </c>
      <c r="U10" t="e" cm="1">
        <f t="array" aca="1" ref="U10" ca="1">IF(INDEX(FluxBins,$A10*2+1,U$1)="","",INDEX(FluxBins,$A10*2+1,U$1)&amp;" ("&amp;INDEX(FluxBins,$A10*2+2,U$1)&amp;")")</f>
        <v>#N/A</v>
      </c>
      <c r="V10" t="e" cm="1">
        <f t="array" aca="1" ref="V10" ca="1">IF(INDEX(FluxBins,$A10*2+1,V$1)="","",INDEX(FluxBins,$A10*2+1,V$1)&amp;" ("&amp;INDEX(FluxBins,$A10*2+2,V$1)&amp;")")</f>
        <v>#N/A</v>
      </c>
      <c r="W10" t="e" cm="1">
        <f t="array" aca="1" ref="W10" ca="1">IF(INDEX(FluxBins,$A10*2+1,W$1)="","",INDEX(FluxBins,$A10*2+1,W$1)&amp;" ("&amp;INDEX(FluxBins,$A10*2+2,W$1)&amp;")")</f>
        <v>#N/A</v>
      </c>
      <c r="X10" t="e" cm="1">
        <f t="array" aca="1" ref="X10" ca="1">IF(INDEX(FluxBins,$A10*2+1,X$1)="","",INDEX(FluxBins,$A10*2+1,X$1)&amp;" ("&amp;INDEX(FluxBins,$A10*2+2,X$1)&amp;")")</f>
        <v>#N/A</v>
      </c>
      <c r="Y10" t="e" cm="1">
        <f t="array" aca="1" ref="Y10" ca="1">IF(INDEX(FluxBins,$A10*2+1,Y$1)="","",INDEX(FluxBins,$A10*2+1,Y$1)&amp;" ("&amp;INDEX(FluxBins,$A10*2+2,Y$1)&amp;")")</f>
        <v>#N/A</v>
      </c>
      <c r="Z10" t="e" cm="1">
        <f t="array" aca="1" ref="Z10" ca="1">IF(INDEX(FluxBins,$A10*2+1,Z$1)="","",INDEX(FluxBins,$A10*2+1,Z$1)&amp;" ("&amp;INDEX(FluxBins,$A10*2+2,Z$1)&amp;")")</f>
        <v>#N/A</v>
      </c>
      <c r="AA10" t="e" cm="1">
        <f t="array" aca="1" ref="AA10" ca="1">IF(INDEX(FluxBins,$A10*2+1,AA$1)="","",INDEX(FluxBins,$A10*2+1,AA$1)&amp;" ("&amp;INDEX(FluxBins,$A10*2+2,AA$1)&amp;")")</f>
        <v>#N/A</v>
      </c>
      <c r="AB10" t="e" cm="1">
        <f t="array" aca="1" ref="AB10" ca="1">IF(INDEX(FluxBins,$A10*2+1,AB$1)="","",INDEX(FluxBins,$A10*2+1,AB$1)&amp;" ("&amp;INDEX(FluxBins,$A10*2+2,AB$1)&amp;")")</f>
        <v>#N/A</v>
      </c>
      <c r="AC10" t="e" cm="1">
        <f t="array" aca="1" ref="AC10" ca="1">IF(INDEX(FluxBins,$A10*2+1,AC$1)="","",INDEX(FluxBins,$A10*2+1,AC$1)&amp;" ("&amp;INDEX(FluxBins,$A10*2+2,AC$1)&amp;")")</f>
        <v>#N/A</v>
      </c>
      <c r="AD10" t="e" cm="1">
        <f t="array" aca="1" ref="AD10" ca="1">IF(INDEX(FluxBins,$A10*2+1,AD$1)="","",INDEX(FluxBins,$A10*2+1,AD$1)&amp;" ("&amp;INDEX(FluxBins,$A10*2+2,AD$1)&amp;")")</f>
        <v>#N/A</v>
      </c>
      <c r="AE10" t="e" cm="1">
        <f t="array" aca="1" ref="AE10" ca="1">IF(INDEX(FluxBins,$A10*2+1,AE$1)="","",INDEX(FluxBins,$A10*2+1,AE$1)&amp;" ("&amp;INDEX(FluxBins,$A10*2+2,AE$1)&amp;")")</f>
        <v>#N/A</v>
      </c>
      <c r="AF10" t="e" cm="1">
        <f t="array" aca="1" ref="AF10" ca="1">IF(INDEX(FluxBins,$A10*2+1,AF$1)="","",INDEX(FluxBins,$A10*2+1,AF$1)&amp;" ("&amp;INDEX(FluxBins,$A10*2+2,AF$1)&amp;")")</f>
        <v>#N/A</v>
      </c>
      <c r="AG10" t="e" cm="1">
        <f t="array" aca="1" ref="AG10" ca="1">IF(INDEX(FluxBins,$A10*2+1,AG$1)="","",INDEX(FluxBins,$A10*2+1,AG$1)&amp;" ("&amp;INDEX(FluxBins,$A10*2+2,AG$1)&amp;")")</f>
        <v>#N/A</v>
      </c>
      <c r="AH10" t="e" cm="1">
        <f t="array" aca="1" ref="AH10" ca="1">IF(INDEX(FluxBins,$A10*2+1,AH$1)="","",INDEX(FluxBins,$A10*2+1,AH$1)&amp;" ("&amp;INDEX(FluxBins,$A10*2+2,AH$1)&amp;")")</f>
        <v>#N/A</v>
      </c>
      <c r="AI10" t="e" cm="1">
        <f t="array" aca="1" ref="AI10" ca="1">IF(INDEX(FluxBins,$A10*2+1,AI$1)="","",INDEX(FluxBins,$A10*2+1,AI$1)&amp;" ("&amp;INDEX(FluxBins,$A10*2+2,AI$1)&amp;")")</f>
        <v>#N/A</v>
      </c>
      <c r="AJ10" t="e" cm="1">
        <f t="array" aca="1" ref="AJ10" ca="1">IF(INDEX(FluxBins,$A10*2+1,AJ$1)="","",INDEX(FluxBins,$A10*2+1,AJ$1)&amp;" ("&amp;INDEX(FluxBins,$A10*2+2,AJ$1)&amp;")")</f>
        <v>#N/A</v>
      </c>
      <c r="AK10" t="e" cm="1">
        <f t="array" aca="1" ref="AK10" ca="1">IF(INDEX(FluxBins,$A10*2+1,AK$1)="","",INDEX(FluxBins,$A10*2+1,AK$1)&amp;" ("&amp;INDEX(FluxBins,$A10*2+2,AK$1)&amp;")")</f>
        <v>#N/A</v>
      </c>
      <c r="AL10" t="e" cm="1">
        <f t="array" aca="1" ref="AL10" ca="1">IF(INDEX(FluxBins,$A10*2+1,AL$1)="","",INDEX(FluxBins,$A10*2+1,AL$1)&amp;" ("&amp;INDEX(FluxBins,$A10*2+2,AL$1)&amp;")")</f>
        <v>#N/A</v>
      </c>
      <c r="AM10" t="e" cm="1">
        <f t="array" aca="1" ref="AM10" ca="1">IF(INDEX(FluxBins,$A10*2+1,AM$1)="","",INDEX(FluxBins,$A10*2+1,AM$1)&amp;" ("&amp;INDEX(FluxBins,$A10*2+2,AM$1)&amp;")")</f>
        <v>#N/A</v>
      </c>
      <c r="AN10" t="e" cm="1">
        <f t="array" aca="1" ref="AN10" ca="1">IF(INDEX(FluxBins,$A10*2+1,AN$1)="","",INDEX(FluxBins,$A10*2+1,AN$1)&amp;" ("&amp;INDEX(FluxBins,$A10*2+2,AN$1)&amp;")")</f>
        <v>#N/A</v>
      </c>
      <c r="AO10" t="e" cm="1">
        <f t="array" aca="1" ref="AO10" ca="1">IF(INDEX(FluxBins,$A10*2+1,AO$1)="","",INDEX(FluxBins,$A10*2+1,AO$1)&amp;" ("&amp;INDEX(FluxBins,$A10*2+2,AO$1)&amp;")")</f>
        <v>#N/A</v>
      </c>
      <c r="AP10" t="e" cm="1">
        <f t="array" aca="1" ref="AP10" ca="1">IF(INDEX(FluxBins,$A10*2+1,AP$1)="","",INDEX(FluxBins,$A10*2+1,AP$1)&amp;" ("&amp;INDEX(FluxBins,$A10*2+2,AP$1)&amp;")")</f>
        <v>#N/A</v>
      </c>
      <c r="AQ10" t="e" cm="1">
        <f t="array" aca="1" ref="AQ10" ca="1">IF(INDEX(FluxBins,$A10*2+1,AQ$1)="","",INDEX(FluxBins,$A10*2+1,AQ$1)&amp;" ("&amp;INDEX(FluxBins,$A10*2+2,AQ$1)&amp;")")</f>
        <v>#N/A</v>
      </c>
      <c r="AR10" t="e" cm="1">
        <f t="array" aca="1" ref="AR10" ca="1">IF(INDEX(FluxBins,$A10*2+1,AR$1)="","",INDEX(FluxBins,$A10*2+1,AR$1)&amp;" ("&amp;INDEX(FluxBins,$A10*2+2,AR$1)&amp;")")</f>
        <v>#N/A</v>
      </c>
      <c r="AS10" t="e" cm="1">
        <f t="array" aca="1" ref="AS10" ca="1">IF(INDEX(FluxBins,$A10*2+1,AS$1)="","",INDEX(FluxBins,$A10*2+1,AS$1)&amp;" ("&amp;INDEX(FluxBins,$A10*2+2,AS$1)&amp;")")</f>
        <v>#N/A</v>
      </c>
      <c r="AT10" t="e" cm="1">
        <f t="array" aca="1" ref="AT10" ca="1">IF(INDEX(FluxBins,$A10*2+1,AT$1)="","",INDEX(FluxBins,$A10*2+1,AT$1)&amp;" ("&amp;INDEX(FluxBins,$A10*2+2,AT$1)&amp;")")</f>
        <v>#N/A</v>
      </c>
      <c r="AU10" t="e" cm="1">
        <f t="array" aca="1" ref="AU10" ca="1">IF(INDEX(FluxBins,$A10*2+1,AU$1)="","",INDEX(FluxBins,$A10*2+1,AU$1)&amp;" ("&amp;INDEX(FluxBins,$A10*2+2,AU$1)&amp;")")</f>
        <v>#N/A</v>
      </c>
      <c r="AV10" t="e" cm="1">
        <f t="array" aca="1" ref="AV10" ca="1">IF(INDEX(FluxBins,$A10*2+1,AV$1)="","",INDEX(FluxBins,$A10*2+1,AV$1)&amp;" ("&amp;INDEX(FluxBins,$A10*2+2,AV$1)&amp;")")</f>
        <v>#N/A</v>
      </c>
      <c r="AW10" t="e" cm="1">
        <f t="array" aca="1" ref="AW10" ca="1">IF(INDEX(FluxBins,$A10*2+1,AW$1)="","",INDEX(FluxBins,$A10*2+1,AW$1)&amp;" ("&amp;INDEX(FluxBins,$A10*2+2,AW$1)&amp;")")</f>
        <v>#N/A</v>
      </c>
      <c r="AX10" t="e" cm="1">
        <f t="array" aca="1" ref="AX10" ca="1">IF(INDEX(FluxBins,$A10*2+1,AX$1)="","",INDEX(FluxBins,$A10*2+1,AX$1)&amp;" ("&amp;INDEX(FluxBins,$A10*2+2,AX$1)&amp;")")</f>
        <v>#N/A</v>
      </c>
      <c r="AY10" t="e" cm="1">
        <f t="array" aca="1" ref="AY10" ca="1">IF(INDEX(FluxBins,$A10*2+1,AY$1)="","",INDEX(FluxBins,$A10*2+1,AY$1)&amp;" ("&amp;INDEX(FluxBins,$A10*2+2,AY$1)&amp;")")</f>
        <v>#N/A</v>
      </c>
      <c r="AZ10" t="e" cm="1">
        <f t="array" aca="1" ref="AZ10" ca="1">IF(INDEX(FluxBins,$A10*2+1,AZ$1)="","",INDEX(FluxBins,$A10*2+1,AZ$1)&amp;" ("&amp;INDEX(FluxBins,$A10*2+2,AZ$1)&amp;")")</f>
        <v>#N/A</v>
      </c>
      <c r="BA10" t="e" cm="1">
        <f t="array" aca="1" ref="BA10" ca="1">IF(INDEX(FluxBins,$A10*2+1,BA$1)="","",INDEX(FluxBins,$A10*2+1,BA$1)&amp;" ("&amp;INDEX(FluxBins,$A10*2+2,BA$1)&amp;")")</f>
        <v>#N/A</v>
      </c>
      <c r="BB10" t="e" cm="1">
        <f t="array" aca="1" ref="BB10" ca="1">IF(INDEX(FluxBins,$A10*2+1,BB$1)="","",INDEX(FluxBins,$A10*2+1,BB$1)&amp;" ("&amp;INDEX(FluxBins,$A10*2+2,BB$1)&amp;")")</f>
        <v>#N/A</v>
      </c>
      <c r="BC10" t="e" cm="1">
        <f t="array" aca="1" ref="BC10" ca="1">IF(INDEX(FluxBins,$A10*2+1,BC$1)="","",INDEX(FluxBins,$A10*2+1,BC$1)&amp;" ("&amp;INDEX(FluxBins,$A10*2+2,BC$1)&amp;")")</f>
        <v>#N/A</v>
      </c>
      <c r="BD10" t="e" cm="1">
        <f t="array" aca="1" ref="BD10" ca="1">IF(INDEX(FluxBins,$A10*2+1,BD$1)="","",INDEX(FluxBins,$A10*2+1,BD$1)&amp;" ("&amp;INDEX(FluxBins,$A10*2+2,BD$1)&amp;")")</f>
        <v>#N/A</v>
      </c>
      <c r="BE10" t="e" cm="1">
        <f t="array" aca="1" ref="BE10" ca="1">IF(INDEX(FluxBins,$A10*2+1,BE$1)="","",INDEX(FluxBins,$A10*2+1,BE$1)&amp;" ("&amp;INDEX(FluxBins,$A10*2+2,BE$1)&amp;")")</f>
        <v>#N/A</v>
      </c>
      <c r="BF10" t="e" cm="1">
        <f t="array" aca="1" ref="BF10" ca="1">IF(INDEX(FluxBins,$A10*2+1,BF$1)="","",INDEX(FluxBins,$A10*2+1,BF$1)&amp;" ("&amp;INDEX(FluxBins,$A10*2+2,BF$1)&amp;")")</f>
        <v>#N/A</v>
      </c>
      <c r="BG10" t="e" cm="1">
        <f t="array" aca="1" ref="BG10" ca="1">IF(INDEX(FluxBins,$A10*2+1,BG$1)="","",INDEX(FluxBins,$A10*2+1,BG$1)&amp;" ("&amp;INDEX(FluxBins,$A10*2+2,BG$1)&amp;")")</f>
        <v>#N/A</v>
      </c>
      <c r="BH10" t="e" cm="1">
        <f t="array" aca="1" ref="BH10" ca="1">IF(INDEX(FluxBins,$A10*2+1,BH$1)="","",INDEX(FluxBins,$A10*2+1,BH$1)&amp;" ("&amp;INDEX(FluxBins,$A10*2+2,BH$1)&amp;")")</f>
        <v>#N/A</v>
      </c>
      <c r="BI10" t="e" cm="1">
        <f t="array" aca="1" ref="BI10" ca="1">IF(INDEX(FluxBins,$A10*2+1,BI$1)="","",INDEX(FluxBins,$A10*2+1,BI$1)&amp;" ("&amp;INDEX(FluxBins,$A10*2+2,BI$1)&amp;")")</f>
        <v>#N/A</v>
      </c>
      <c r="BJ10" t="e" cm="1">
        <f t="array" aca="1" ref="BJ10" ca="1">IF(INDEX(FluxBins,$A10*2+1,BJ$1)="","",INDEX(FluxBins,$A10*2+1,BJ$1)&amp;" ("&amp;INDEX(FluxBins,$A10*2+2,BJ$1)&amp;")")</f>
        <v>#N/A</v>
      </c>
      <c r="BK10" t="e" cm="1">
        <f t="array" aca="1" ref="BK10" ca="1">IF(INDEX(FluxBins,$A10*2+1,BK$1)="","",INDEX(FluxBins,$A10*2+1,BK$1)&amp;" ("&amp;INDEX(FluxBins,$A10*2+2,BK$1)&amp;")")</f>
        <v>#N/A</v>
      </c>
      <c r="BL10" t="e" cm="1">
        <f t="array" aca="1" ref="BL10" ca="1">IF(INDEX(FluxBins,$A10*2+1,BL$1)="","",INDEX(FluxBins,$A10*2+1,BL$1)&amp;" ("&amp;INDEX(FluxBins,$A10*2+2,BL$1)&amp;")")</f>
        <v>#N/A</v>
      </c>
      <c r="BM10" t="e" cm="1">
        <f t="array" aca="1" ref="BM10" ca="1">IF(INDEX(FluxBins,$A10*2+1,BM$1)="","",INDEX(FluxBins,$A10*2+1,BM$1)&amp;" ("&amp;INDEX(FluxBins,$A10*2+2,BM$1)&amp;")")</f>
        <v>#N/A</v>
      </c>
      <c r="BN10" t="e" cm="1">
        <f t="array" aca="1" ref="BN10" ca="1">IF(INDEX(FluxBins,$A10*2+1,BN$1)="","",INDEX(FluxBins,$A10*2+1,BN$1)&amp;" ("&amp;INDEX(FluxBins,$A10*2+2,BN$1)&amp;")")</f>
        <v>#N/A</v>
      </c>
      <c r="BO10" t="e" cm="1">
        <f t="array" aca="1" ref="BO10" ca="1">IF(INDEX(FluxBins,$A10*2+1,BO$1)="","",INDEX(FluxBins,$A10*2+1,BO$1)&amp;" ("&amp;INDEX(FluxBins,$A10*2+2,BO$1)&amp;")")</f>
        <v>#N/A</v>
      </c>
      <c r="BP10" t="e" cm="1">
        <f t="array" aca="1" ref="BP10" ca="1">IF(INDEX(FluxBins,$A10*2+1,BP$1)="","",INDEX(FluxBins,$A10*2+1,BP$1)&amp;" ("&amp;INDEX(FluxBins,$A10*2+2,BP$1)&amp;")")</f>
        <v>#N/A</v>
      </c>
      <c r="BQ10" t="e" cm="1">
        <f t="array" aca="1" ref="BQ10" ca="1">IF(INDEX(FluxBins,$A10*2+1,BQ$1)="","",INDEX(FluxBins,$A10*2+1,BQ$1)&amp;" ("&amp;INDEX(FluxBins,$A10*2+2,BQ$1)&amp;")")</f>
        <v>#N/A</v>
      </c>
      <c r="BR10" t="e" cm="1">
        <f t="array" aca="1" ref="BR10" ca="1">IF(INDEX(FluxBins,$A10*2+1,BR$1)="","",INDEX(FluxBins,$A10*2+1,BR$1)&amp;" ("&amp;INDEX(FluxBins,$A10*2+2,BR$1)&amp;")")</f>
        <v>#N/A</v>
      </c>
      <c r="BS10" t="e" cm="1">
        <f t="array" aca="1" ref="BS10" ca="1">IF(INDEX(FluxBins,$A10*2+1,BS$1)="","",INDEX(FluxBins,$A10*2+1,BS$1)&amp;" ("&amp;INDEX(FluxBins,$A10*2+2,BS$1)&amp;")")</f>
        <v>#N/A</v>
      </c>
      <c r="BT10" t="e" cm="1">
        <f t="array" aca="1" ref="BT10" ca="1">IF(INDEX(FluxBins,$A10*2+1,BT$1)="","",INDEX(FluxBins,$A10*2+1,BT$1)&amp;" ("&amp;INDEX(FluxBins,$A10*2+2,BT$1)&amp;")")</f>
        <v>#N/A</v>
      </c>
      <c r="BU10" t="e" cm="1">
        <f t="array" aca="1" ref="BU10" ca="1">IF(INDEX(FluxBins,$A10*2+1,BU$1)="","",INDEX(FluxBins,$A10*2+1,BU$1)&amp;" ("&amp;INDEX(FluxBins,$A10*2+2,BU$1)&amp;")")</f>
        <v>#N/A</v>
      </c>
      <c r="BV10" t="e" cm="1">
        <f t="array" aca="1" ref="BV10" ca="1">IF(INDEX(FluxBins,$A10*2+1,BV$1)="","",INDEX(FluxBins,$A10*2+1,BV$1)&amp;" ("&amp;INDEX(FluxBins,$A10*2+2,BV$1)&amp;")")</f>
        <v>#N/A</v>
      </c>
    </row>
    <row r="11" spans="1:74">
      <c r="A11" t="e">
        <f ca="1">VLOOKUP('Bulk Graph'!$B13,NameIndexArray,2,FALSE)-2</f>
        <v>#N/A</v>
      </c>
      <c r="B11" t="e">
        <f>IF(E11,'Bulk Graph'!$D13,MID('Bulk Graph'!$C13,FIND("(",'Bulk Graph'!$C13)+1,FIND(")",'Bulk Graph'!$C13)-FIND("(",'Bulk Graph'!$C13)-1))</f>
        <v>#VALUE!</v>
      </c>
      <c r="D11" t="b">
        <f ca="1">IF(E11,FALSE,ISERROR(HLOOKUP('Bulk Graph'!C13,$T11:$BV11,1,FALSE)))</f>
        <v>1</v>
      </c>
      <c r="E11" t="b">
        <f>NOT('Bulk Graph'!$D13=0)</f>
        <v>0</v>
      </c>
      <c r="F11" t="e" cm="1">
        <f t="array" aca="1" ref="F11" ca="1">INDEX(ModelsData,$A11*2+1,F$1)</f>
        <v>#N/A</v>
      </c>
      <c r="G11" t="e" cm="1">
        <f t="array" aca="1" ref="G11" ca="1">INDEX(ModelsData,$A11*2+1,G$1)</f>
        <v>#N/A</v>
      </c>
      <c r="H11" t="e" cm="1">
        <f t="array" aca="1" ref="H11" ca="1">IF($D11,NA(),INDEX(ModelsData,$A11*2+1,H$1))</f>
        <v>#N/A</v>
      </c>
      <c r="I11" t="e" cm="1">
        <f t="array" aca="1" ref="I11" ca="1">IF($D11,NA(),INDEX(ModelsData,$A11*2+1,I$1))</f>
        <v>#N/A</v>
      </c>
      <c r="J11" t="e" cm="1">
        <f t="array" aca="1" ref="J11" ca="1">IF($D11,NA(),INDEX(ModelsData,$A11*2+1,J$1))</f>
        <v>#N/A</v>
      </c>
      <c r="K11" t="e" cm="1">
        <f t="array" aca="1" ref="K11" ca="1">IF($D11,NA(),INDEX(ModelsData,$A11*2+1,K$1))</f>
        <v>#N/A</v>
      </c>
      <c r="L11" t="e" cm="1">
        <f t="array" aca="1" ref="L11" ca="1">IF($D11,NA(),INDEX(ModelsData,$A11*2+1,L$1))</f>
        <v>#N/A</v>
      </c>
      <c r="M11" t="e" cm="1">
        <f t="array" aca="1" ref="M11" ca="1">IF($D11,NA(),INDEX(ModelsData,$A11*2+1,M$1))</f>
        <v>#N/A</v>
      </c>
      <c r="N11" t="e" cm="1">
        <f t="array" aca="1" ref="N11" ca="1">IF($D11,NA(),INDEX(ModelsData,$A11*2+1,N$1))</f>
        <v>#N/A</v>
      </c>
      <c r="O11" t="e" cm="1">
        <f t="array" aca="1" ref="O11" ca="1">IF($D11,NA(),INDEX(ModelsData,$A11*2+1,O$1))</f>
        <v>#N/A</v>
      </c>
      <c r="P11" t="e" cm="1">
        <f t="array" aca="1" ref="P11" ca="1">INDEX(ModelsData,$A11*2+1,P$1)</f>
        <v>#N/A</v>
      </c>
      <c r="Q11" t="e" cm="1">
        <f t="array" aca="1" ref="Q11" ca="1">INDEX(ModelsData,$A11*2+1,Q$1)</f>
        <v>#N/A</v>
      </c>
      <c r="R11" t="e" cm="1">
        <f t="array" aca="1" ref="R11" ca="1">INDEX(ModelsData,$A11*2+1,R$1)</f>
        <v>#N/A</v>
      </c>
      <c r="S11" t="e" cm="1">
        <f t="array" aca="1" ref="S11" ca="1">INDEX(ModelsData,$A11*2+1,S$1)</f>
        <v>#N/A</v>
      </c>
      <c r="T11" t="e" cm="1">
        <f t="array" aca="1" ref="T11" ca="1">IF(INDEX(FluxBins,$A11*2+1,T$1)="","",INDEX(FluxBins,$A11*2+1,T$1)&amp;" ("&amp;INDEX(FluxBins,$A11*2+2,T$1)&amp;")")</f>
        <v>#N/A</v>
      </c>
      <c r="U11" t="e" cm="1">
        <f t="array" aca="1" ref="U11" ca="1">IF(INDEX(FluxBins,$A11*2+1,U$1)="","",INDEX(FluxBins,$A11*2+1,U$1)&amp;" ("&amp;INDEX(FluxBins,$A11*2+2,U$1)&amp;")")</f>
        <v>#N/A</v>
      </c>
      <c r="V11" t="e" cm="1">
        <f t="array" aca="1" ref="V11" ca="1">IF(INDEX(FluxBins,$A11*2+1,V$1)="","",INDEX(FluxBins,$A11*2+1,V$1)&amp;" ("&amp;INDEX(FluxBins,$A11*2+2,V$1)&amp;")")</f>
        <v>#N/A</v>
      </c>
      <c r="W11" t="e" cm="1">
        <f t="array" aca="1" ref="W11" ca="1">IF(INDEX(FluxBins,$A11*2+1,W$1)="","",INDEX(FluxBins,$A11*2+1,W$1)&amp;" ("&amp;INDEX(FluxBins,$A11*2+2,W$1)&amp;")")</f>
        <v>#N/A</v>
      </c>
      <c r="X11" t="e" cm="1">
        <f t="array" aca="1" ref="X11" ca="1">IF(INDEX(FluxBins,$A11*2+1,X$1)="","",INDEX(FluxBins,$A11*2+1,X$1)&amp;" ("&amp;INDEX(FluxBins,$A11*2+2,X$1)&amp;")")</f>
        <v>#N/A</v>
      </c>
      <c r="Y11" t="e" cm="1">
        <f t="array" aca="1" ref="Y11" ca="1">IF(INDEX(FluxBins,$A11*2+1,Y$1)="","",INDEX(FluxBins,$A11*2+1,Y$1)&amp;" ("&amp;INDEX(FluxBins,$A11*2+2,Y$1)&amp;")")</f>
        <v>#N/A</v>
      </c>
      <c r="Z11" t="e" cm="1">
        <f t="array" aca="1" ref="Z11" ca="1">IF(INDEX(FluxBins,$A11*2+1,Z$1)="","",INDEX(FluxBins,$A11*2+1,Z$1)&amp;" ("&amp;INDEX(FluxBins,$A11*2+2,Z$1)&amp;")")</f>
        <v>#N/A</v>
      </c>
      <c r="AA11" t="e" cm="1">
        <f t="array" aca="1" ref="AA11" ca="1">IF(INDEX(FluxBins,$A11*2+1,AA$1)="","",INDEX(FluxBins,$A11*2+1,AA$1)&amp;" ("&amp;INDEX(FluxBins,$A11*2+2,AA$1)&amp;")")</f>
        <v>#N/A</v>
      </c>
      <c r="AB11" t="e" cm="1">
        <f t="array" aca="1" ref="AB11" ca="1">IF(INDEX(FluxBins,$A11*2+1,AB$1)="","",INDEX(FluxBins,$A11*2+1,AB$1)&amp;" ("&amp;INDEX(FluxBins,$A11*2+2,AB$1)&amp;")")</f>
        <v>#N/A</v>
      </c>
      <c r="AC11" t="e" cm="1">
        <f t="array" aca="1" ref="AC11" ca="1">IF(INDEX(FluxBins,$A11*2+1,AC$1)="","",INDEX(FluxBins,$A11*2+1,AC$1)&amp;" ("&amp;INDEX(FluxBins,$A11*2+2,AC$1)&amp;")")</f>
        <v>#N/A</v>
      </c>
      <c r="AD11" t="e" cm="1">
        <f t="array" aca="1" ref="AD11" ca="1">IF(INDEX(FluxBins,$A11*2+1,AD$1)="","",INDEX(FluxBins,$A11*2+1,AD$1)&amp;" ("&amp;INDEX(FluxBins,$A11*2+2,AD$1)&amp;")")</f>
        <v>#N/A</v>
      </c>
      <c r="AE11" t="e" cm="1">
        <f t="array" aca="1" ref="AE11" ca="1">IF(INDEX(FluxBins,$A11*2+1,AE$1)="","",INDEX(FluxBins,$A11*2+1,AE$1)&amp;" ("&amp;INDEX(FluxBins,$A11*2+2,AE$1)&amp;")")</f>
        <v>#N/A</v>
      </c>
      <c r="AF11" t="e" cm="1">
        <f t="array" aca="1" ref="AF11" ca="1">IF(INDEX(FluxBins,$A11*2+1,AF$1)="","",INDEX(FluxBins,$A11*2+1,AF$1)&amp;" ("&amp;INDEX(FluxBins,$A11*2+2,AF$1)&amp;")")</f>
        <v>#N/A</v>
      </c>
      <c r="AG11" t="e" cm="1">
        <f t="array" aca="1" ref="AG11" ca="1">IF(INDEX(FluxBins,$A11*2+1,AG$1)="","",INDEX(FluxBins,$A11*2+1,AG$1)&amp;" ("&amp;INDEX(FluxBins,$A11*2+2,AG$1)&amp;")")</f>
        <v>#N/A</v>
      </c>
      <c r="AH11" t="e" cm="1">
        <f t="array" aca="1" ref="AH11" ca="1">IF(INDEX(FluxBins,$A11*2+1,AH$1)="","",INDEX(FluxBins,$A11*2+1,AH$1)&amp;" ("&amp;INDEX(FluxBins,$A11*2+2,AH$1)&amp;")")</f>
        <v>#N/A</v>
      </c>
      <c r="AI11" t="e" cm="1">
        <f t="array" aca="1" ref="AI11" ca="1">IF(INDEX(FluxBins,$A11*2+1,AI$1)="","",INDEX(FluxBins,$A11*2+1,AI$1)&amp;" ("&amp;INDEX(FluxBins,$A11*2+2,AI$1)&amp;")")</f>
        <v>#N/A</v>
      </c>
      <c r="AJ11" t="e" cm="1">
        <f t="array" aca="1" ref="AJ11" ca="1">IF(INDEX(FluxBins,$A11*2+1,AJ$1)="","",INDEX(FluxBins,$A11*2+1,AJ$1)&amp;" ("&amp;INDEX(FluxBins,$A11*2+2,AJ$1)&amp;")")</f>
        <v>#N/A</v>
      </c>
      <c r="AK11" t="e" cm="1">
        <f t="array" aca="1" ref="AK11" ca="1">IF(INDEX(FluxBins,$A11*2+1,AK$1)="","",INDEX(FluxBins,$A11*2+1,AK$1)&amp;" ("&amp;INDEX(FluxBins,$A11*2+2,AK$1)&amp;")")</f>
        <v>#N/A</v>
      </c>
      <c r="AL11" t="e" cm="1">
        <f t="array" aca="1" ref="AL11" ca="1">IF(INDEX(FluxBins,$A11*2+1,AL$1)="","",INDEX(FluxBins,$A11*2+1,AL$1)&amp;" ("&amp;INDEX(FluxBins,$A11*2+2,AL$1)&amp;")")</f>
        <v>#N/A</v>
      </c>
      <c r="AM11" t="e" cm="1">
        <f t="array" aca="1" ref="AM11" ca="1">IF(INDEX(FluxBins,$A11*2+1,AM$1)="","",INDEX(FluxBins,$A11*2+1,AM$1)&amp;" ("&amp;INDEX(FluxBins,$A11*2+2,AM$1)&amp;")")</f>
        <v>#N/A</v>
      </c>
      <c r="AN11" t="e" cm="1">
        <f t="array" aca="1" ref="AN11" ca="1">IF(INDEX(FluxBins,$A11*2+1,AN$1)="","",INDEX(FluxBins,$A11*2+1,AN$1)&amp;" ("&amp;INDEX(FluxBins,$A11*2+2,AN$1)&amp;")")</f>
        <v>#N/A</v>
      </c>
      <c r="AO11" t="e" cm="1">
        <f t="array" aca="1" ref="AO11" ca="1">IF(INDEX(FluxBins,$A11*2+1,AO$1)="","",INDEX(FluxBins,$A11*2+1,AO$1)&amp;" ("&amp;INDEX(FluxBins,$A11*2+2,AO$1)&amp;")")</f>
        <v>#N/A</v>
      </c>
      <c r="AP11" t="e" cm="1">
        <f t="array" aca="1" ref="AP11" ca="1">IF(INDEX(FluxBins,$A11*2+1,AP$1)="","",INDEX(FluxBins,$A11*2+1,AP$1)&amp;" ("&amp;INDEX(FluxBins,$A11*2+2,AP$1)&amp;")")</f>
        <v>#N/A</v>
      </c>
      <c r="AQ11" t="e" cm="1">
        <f t="array" aca="1" ref="AQ11" ca="1">IF(INDEX(FluxBins,$A11*2+1,AQ$1)="","",INDEX(FluxBins,$A11*2+1,AQ$1)&amp;" ("&amp;INDEX(FluxBins,$A11*2+2,AQ$1)&amp;")")</f>
        <v>#N/A</v>
      </c>
      <c r="AR11" t="e" cm="1">
        <f t="array" aca="1" ref="AR11" ca="1">IF(INDEX(FluxBins,$A11*2+1,AR$1)="","",INDEX(FluxBins,$A11*2+1,AR$1)&amp;" ("&amp;INDEX(FluxBins,$A11*2+2,AR$1)&amp;")")</f>
        <v>#N/A</v>
      </c>
      <c r="AS11" t="e" cm="1">
        <f t="array" aca="1" ref="AS11" ca="1">IF(INDEX(FluxBins,$A11*2+1,AS$1)="","",INDEX(FluxBins,$A11*2+1,AS$1)&amp;" ("&amp;INDEX(FluxBins,$A11*2+2,AS$1)&amp;")")</f>
        <v>#N/A</v>
      </c>
      <c r="AT11" t="e" cm="1">
        <f t="array" aca="1" ref="AT11" ca="1">IF(INDEX(FluxBins,$A11*2+1,AT$1)="","",INDEX(FluxBins,$A11*2+1,AT$1)&amp;" ("&amp;INDEX(FluxBins,$A11*2+2,AT$1)&amp;")")</f>
        <v>#N/A</v>
      </c>
      <c r="AU11" t="e" cm="1">
        <f t="array" aca="1" ref="AU11" ca="1">IF(INDEX(FluxBins,$A11*2+1,AU$1)="","",INDEX(FluxBins,$A11*2+1,AU$1)&amp;" ("&amp;INDEX(FluxBins,$A11*2+2,AU$1)&amp;")")</f>
        <v>#N/A</v>
      </c>
      <c r="AV11" t="e" cm="1">
        <f t="array" aca="1" ref="AV11" ca="1">IF(INDEX(FluxBins,$A11*2+1,AV$1)="","",INDEX(FluxBins,$A11*2+1,AV$1)&amp;" ("&amp;INDEX(FluxBins,$A11*2+2,AV$1)&amp;")")</f>
        <v>#N/A</v>
      </c>
      <c r="AW11" t="e" cm="1">
        <f t="array" aca="1" ref="AW11" ca="1">IF(INDEX(FluxBins,$A11*2+1,AW$1)="","",INDEX(FluxBins,$A11*2+1,AW$1)&amp;" ("&amp;INDEX(FluxBins,$A11*2+2,AW$1)&amp;")")</f>
        <v>#N/A</v>
      </c>
      <c r="AX11" t="e" cm="1">
        <f t="array" aca="1" ref="AX11" ca="1">IF(INDEX(FluxBins,$A11*2+1,AX$1)="","",INDEX(FluxBins,$A11*2+1,AX$1)&amp;" ("&amp;INDEX(FluxBins,$A11*2+2,AX$1)&amp;")")</f>
        <v>#N/A</v>
      </c>
      <c r="AY11" t="e" cm="1">
        <f t="array" aca="1" ref="AY11" ca="1">IF(INDEX(FluxBins,$A11*2+1,AY$1)="","",INDEX(FluxBins,$A11*2+1,AY$1)&amp;" ("&amp;INDEX(FluxBins,$A11*2+2,AY$1)&amp;")")</f>
        <v>#N/A</v>
      </c>
      <c r="AZ11" t="e" cm="1">
        <f t="array" aca="1" ref="AZ11" ca="1">IF(INDEX(FluxBins,$A11*2+1,AZ$1)="","",INDEX(FluxBins,$A11*2+1,AZ$1)&amp;" ("&amp;INDEX(FluxBins,$A11*2+2,AZ$1)&amp;")")</f>
        <v>#N/A</v>
      </c>
      <c r="BA11" t="e" cm="1">
        <f t="array" aca="1" ref="BA11" ca="1">IF(INDEX(FluxBins,$A11*2+1,BA$1)="","",INDEX(FluxBins,$A11*2+1,BA$1)&amp;" ("&amp;INDEX(FluxBins,$A11*2+2,BA$1)&amp;")")</f>
        <v>#N/A</v>
      </c>
      <c r="BB11" t="e" cm="1">
        <f t="array" aca="1" ref="BB11" ca="1">IF(INDEX(FluxBins,$A11*2+1,BB$1)="","",INDEX(FluxBins,$A11*2+1,BB$1)&amp;" ("&amp;INDEX(FluxBins,$A11*2+2,BB$1)&amp;")")</f>
        <v>#N/A</v>
      </c>
      <c r="BC11" t="e" cm="1">
        <f t="array" aca="1" ref="BC11" ca="1">IF(INDEX(FluxBins,$A11*2+1,BC$1)="","",INDEX(FluxBins,$A11*2+1,BC$1)&amp;" ("&amp;INDEX(FluxBins,$A11*2+2,BC$1)&amp;")")</f>
        <v>#N/A</v>
      </c>
      <c r="BD11" t="e" cm="1">
        <f t="array" aca="1" ref="BD11" ca="1">IF(INDEX(FluxBins,$A11*2+1,BD$1)="","",INDEX(FluxBins,$A11*2+1,BD$1)&amp;" ("&amp;INDEX(FluxBins,$A11*2+2,BD$1)&amp;")")</f>
        <v>#N/A</v>
      </c>
      <c r="BE11" t="e" cm="1">
        <f t="array" aca="1" ref="BE11" ca="1">IF(INDEX(FluxBins,$A11*2+1,BE$1)="","",INDEX(FluxBins,$A11*2+1,BE$1)&amp;" ("&amp;INDEX(FluxBins,$A11*2+2,BE$1)&amp;")")</f>
        <v>#N/A</v>
      </c>
      <c r="BF11" t="e" cm="1">
        <f t="array" aca="1" ref="BF11" ca="1">IF(INDEX(FluxBins,$A11*2+1,BF$1)="","",INDEX(FluxBins,$A11*2+1,BF$1)&amp;" ("&amp;INDEX(FluxBins,$A11*2+2,BF$1)&amp;")")</f>
        <v>#N/A</v>
      </c>
      <c r="BG11" t="e" cm="1">
        <f t="array" aca="1" ref="BG11" ca="1">IF(INDEX(FluxBins,$A11*2+1,BG$1)="","",INDEX(FluxBins,$A11*2+1,BG$1)&amp;" ("&amp;INDEX(FluxBins,$A11*2+2,BG$1)&amp;")")</f>
        <v>#N/A</v>
      </c>
      <c r="BH11" t="e" cm="1">
        <f t="array" aca="1" ref="BH11" ca="1">IF(INDEX(FluxBins,$A11*2+1,BH$1)="","",INDEX(FluxBins,$A11*2+1,BH$1)&amp;" ("&amp;INDEX(FluxBins,$A11*2+2,BH$1)&amp;")")</f>
        <v>#N/A</v>
      </c>
      <c r="BI11" t="e" cm="1">
        <f t="array" aca="1" ref="BI11" ca="1">IF(INDEX(FluxBins,$A11*2+1,BI$1)="","",INDEX(FluxBins,$A11*2+1,BI$1)&amp;" ("&amp;INDEX(FluxBins,$A11*2+2,BI$1)&amp;")")</f>
        <v>#N/A</v>
      </c>
      <c r="BJ11" t="e" cm="1">
        <f t="array" aca="1" ref="BJ11" ca="1">IF(INDEX(FluxBins,$A11*2+1,BJ$1)="","",INDEX(FluxBins,$A11*2+1,BJ$1)&amp;" ("&amp;INDEX(FluxBins,$A11*2+2,BJ$1)&amp;")")</f>
        <v>#N/A</v>
      </c>
      <c r="BK11" t="e" cm="1">
        <f t="array" aca="1" ref="BK11" ca="1">IF(INDEX(FluxBins,$A11*2+1,BK$1)="","",INDEX(FluxBins,$A11*2+1,BK$1)&amp;" ("&amp;INDEX(FluxBins,$A11*2+2,BK$1)&amp;")")</f>
        <v>#N/A</v>
      </c>
      <c r="BL11" t="e" cm="1">
        <f t="array" aca="1" ref="BL11" ca="1">IF(INDEX(FluxBins,$A11*2+1,BL$1)="","",INDEX(FluxBins,$A11*2+1,BL$1)&amp;" ("&amp;INDEX(FluxBins,$A11*2+2,BL$1)&amp;")")</f>
        <v>#N/A</v>
      </c>
      <c r="BM11" t="e" cm="1">
        <f t="array" aca="1" ref="BM11" ca="1">IF(INDEX(FluxBins,$A11*2+1,BM$1)="","",INDEX(FluxBins,$A11*2+1,BM$1)&amp;" ("&amp;INDEX(FluxBins,$A11*2+2,BM$1)&amp;")")</f>
        <v>#N/A</v>
      </c>
      <c r="BN11" t="e" cm="1">
        <f t="array" aca="1" ref="BN11" ca="1">IF(INDEX(FluxBins,$A11*2+1,BN$1)="","",INDEX(FluxBins,$A11*2+1,BN$1)&amp;" ("&amp;INDEX(FluxBins,$A11*2+2,BN$1)&amp;")")</f>
        <v>#N/A</v>
      </c>
      <c r="BO11" t="e" cm="1">
        <f t="array" aca="1" ref="BO11" ca="1">IF(INDEX(FluxBins,$A11*2+1,BO$1)="","",INDEX(FluxBins,$A11*2+1,BO$1)&amp;" ("&amp;INDEX(FluxBins,$A11*2+2,BO$1)&amp;")")</f>
        <v>#N/A</v>
      </c>
      <c r="BP11" t="e" cm="1">
        <f t="array" aca="1" ref="BP11" ca="1">IF(INDEX(FluxBins,$A11*2+1,BP$1)="","",INDEX(FluxBins,$A11*2+1,BP$1)&amp;" ("&amp;INDEX(FluxBins,$A11*2+2,BP$1)&amp;")")</f>
        <v>#N/A</v>
      </c>
      <c r="BQ11" t="e" cm="1">
        <f t="array" aca="1" ref="BQ11" ca="1">IF(INDEX(FluxBins,$A11*2+1,BQ$1)="","",INDEX(FluxBins,$A11*2+1,BQ$1)&amp;" ("&amp;INDEX(FluxBins,$A11*2+2,BQ$1)&amp;")")</f>
        <v>#N/A</v>
      </c>
      <c r="BR11" t="e" cm="1">
        <f t="array" aca="1" ref="BR11" ca="1">IF(INDEX(FluxBins,$A11*2+1,BR$1)="","",INDEX(FluxBins,$A11*2+1,BR$1)&amp;" ("&amp;INDEX(FluxBins,$A11*2+2,BR$1)&amp;")")</f>
        <v>#N/A</v>
      </c>
      <c r="BS11" t="e" cm="1">
        <f t="array" aca="1" ref="BS11" ca="1">IF(INDEX(FluxBins,$A11*2+1,BS$1)="","",INDEX(FluxBins,$A11*2+1,BS$1)&amp;" ("&amp;INDEX(FluxBins,$A11*2+2,BS$1)&amp;")")</f>
        <v>#N/A</v>
      </c>
      <c r="BT11" t="e" cm="1">
        <f t="array" aca="1" ref="BT11" ca="1">IF(INDEX(FluxBins,$A11*2+1,BT$1)="","",INDEX(FluxBins,$A11*2+1,BT$1)&amp;" ("&amp;INDEX(FluxBins,$A11*2+2,BT$1)&amp;")")</f>
        <v>#N/A</v>
      </c>
      <c r="BU11" t="e" cm="1">
        <f t="array" aca="1" ref="BU11" ca="1">IF(INDEX(FluxBins,$A11*2+1,BU$1)="","",INDEX(FluxBins,$A11*2+1,BU$1)&amp;" ("&amp;INDEX(FluxBins,$A11*2+2,BU$1)&amp;")")</f>
        <v>#N/A</v>
      </c>
      <c r="BV11" t="e" cm="1">
        <f t="array" aca="1" ref="BV11" ca="1">IF(INDEX(FluxBins,$A11*2+1,BV$1)="","",INDEX(FluxBins,$A11*2+1,BV$1)&amp;" ("&amp;INDEX(FluxBins,$A11*2+2,BV$1)&amp;")")</f>
        <v>#N/A</v>
      </c>
    </row>
    <row r="12" spans="1:74">
      <c r="A12" t="e">
        <f ca="1">VLOOKUP('Bulk Graph'!$B14,NameIndexArray,2,FALSE)-2</f>
        <v>#N/A</v>
      </c>
      <c r="B12" t="e">
        <f>IF(E12,'Bulk Graph'!$D14,MID('Bulk Graph'!$C14,FIND("(",'Bulk Graph'!$C14)+1,FIND(")",'Bulk Graph'!$C14)-FIND("(",'Bulk Graph'!$C14)-1))</f>
        <v>#VALUE!</v>
      </c>
      <c r="D12" t="b">
        <f ca="1">IF(E12,FALSE,ISERROR(HLOOKUP('Bulk Graph'!C14,$T12:$BV12,1,FALSE)))</f>
        <v>1</v>
      </c>
      <c r="E12" t="b">
        <f>NOT('Bulk Graph'!$D14=0)</f>
        <v>0</v>
      </c>
      <c r="F12" t="e" cm="1">
        <f t="array" aca="1" ref="F12" ca="1">INDEX(ModelsData,$A12*2+1,F$1)</f>
        <v>#N/A</v>
      </c>
      <c r="G12" t="e" cm="1">
        <f t="array" aca="1" ref="G12" ca="1">INDEX(ModelsData,$A12*2+1,G$1)</f>
        <v>#N/A</v>
      </c>
      <c r="H12" t="e" cm="1">
        <f t="array" aca="1" ref="H12" ca="1">IF($D12,NA(),INDEX(ModelsData,$A12*2+1,H$1))</f>
        <v>#N/A</v>
      </c>
      <c r="I12" t="e" cm="1">
        <f t="array" aca="1" ref="I12" ca="1">IF($D12,NA(),INDEX(ModelsData,$A12*2+1,I$1))</f>
        <v>#N/A</v>
      </c>
      <c r="J12" t="e" cm="1">
        <f t="array" aca="1" ref="J12" ca="1">IF($D12,NA(),INDEX(ModelsData,$A12*2+1,J$1))</f>
        <v>#N/A</v>
      </c>
      <c r="K12" t="e" cm="1">
        <f t="array" aca="1" ref="K12" ca="1">IF($D12,NA(),INDEX(ModelsData,$A12*2+1,K$1))</f>
        <v>#N/A</v>
      </c>
      <c r="L12" t="e" cm="1">
        <f t="array" aca="1" ref="L12" ca="1">IF($D12,NA(),INDEX(ModelsData,$A12*2+1,L$1))</f>
        <v>#N/A</v>
      </c>
      <c r="M12" t="e" cm="1">
        <f t="array" aca="1" ref="M12" ca="1">IF($D12,NA(),INDEX(ModelsData,$A12*2+1,M$1))</f>
        <v>#N/A</v>
      </c>
      <c r="N12" t="e" cm="1">
        <f t="array" aca="1" ref="N12" ca="1">IF($D12,NA(),INDEX(ModelsData,$A12*2+1,N$1))</f>
        <v>#N/A</v>
      </c>
      <c r="O12" t="e" cm="1">
        <f t="array" aca="1" ref="O12" ca="1">IF($D12,NA(),INDEX(ModelsData,$A12*2+1,O$1))</f>
        <v>#N/A</v>
      </c>
      <c r="P12" t="e" cm="1">
        <f t="array" aca="1" ref="P12" ca="1">INDEX(ModelsData,$A12*2+1,P$1)</f>
        <v>#N/A</v>
      </c>
      <c r="Q12" t="e" cm="1">
        <f t="array" aca="1" ref="Q12" ca="1">INDEX(ModelsData,$A12*2+1,Q$1)</f>
        <v>#N/A</v>
      </c>
      <c r="R12" t="e" cm="1">
        <f t="array" aca="1" ref="R12" ca="1">INDEX(ModelsData,$A12*2+1,R$1)</f>
        <v>#N/A</v>
      </c>
      <c r="S12" t="e" cm="1">
        <f t="array" aca="1" ref="S12" ca="1">INDEX(ModelsData,$A12*2+1,S$1)</f>
        <v>#N/A</v>
      </c>
      <c r="T12" t="e" cm="1">
        <f t="array" aca="1" ref="T12" ca="1">IF(INDEX(FluxBins,$A12*2+1,T$1)="","",INDEX(FluxBins,$A12*2+1,T$1)&amp;" ("&amp;INDEX(FluxBins,$A12*2+2,T$1)&amp;")")</f>
        <v>#N/A</v>
      </c>
      <c r="U12" t="e" cm="1">
        <f t="array" aca="1" ref="U12" ca="1">IF(INDEX(FluxBins,$A12*2+1,U$1)="","",INDEX(FluxBins,$A12*2+1,U$1)&amp;" ("&amp;INDEX(FluxBins,$A12*2+2,U$1)&amp;")")</f>
        <v>#N/A</v>
      </c>
      <c r="V12" t="e" cm="1">
        <f t="array" aca="1" ref="V12" ca="1">IF(INDEX(FluxBins,$A12*2+1,V$1)="","",INDEX(FluxBins,$A12*2+1,V$1)&amp;" ("&amp;INDEX(FluxBins,$A12*2+2,V$1)&amp;")")</f>
        <v>#N/A</v>
      </c>
      <c r="W12" t="e" cm="1">
        <f t="array" aca="1" ref="W12" ca="1">IF(INDEX(FluxBins,$A12*2+1,W$1)="","",INDEX(FluxBins,$A12*2+1,W$1)&amp;" ("&amp;INDEX(FluxBins,$A12*2+2,W$1)&amp;")")</f>
        <v>#N/A</v>
      </c>
      <c r="X12" t="e" cm="1">
        <f t="array" aca="1" ref="X12" ca="1">IF(INDEX(FluxBins,$A12*2+1,X$1)="","",INDEX(FluxBins,$A12*2+1,X$1)&amp;" ("&amp;INDEX(FluxBins,$A12*2+2,X$1)&amp;")")</f>
        <v>#N/A</v>
      </c>
      <c r="Y12" t="e" cm="1">
        <f t="array" aca="1" ref="Y12" ca="1">IF(INDEX(FluxBins,$A12*2+1,Y$1)="","",INDEX(FluxBins,$A12*2+1,Y$1)&amp;" ("&amp;INDEX(FluxBins,$A12*2+2,Y$1)&amp;")")</f>
        <v>#N/A</v>
      </c>
      <c r="Z12" t="e" cm="1">
        <f t="array" aca="1" ref="Z12" ca="1">IF(INDEX(FluxBins,$A12*2+1,Z$1)="","",INDEX(FluxBins,$A12*2+1,Z$1)&amp;" ("&amp;INDEX(FluxBins,$A12*2+2,Z$1)&amp;")")</f>
        <v>#N/A</v>
      </c>
      <c r="AA12" t="e" cm="1">
        <f t="array" aca="1" ref="AA12" ca="1">IF(INDEX(FluxBins,$A12*2+1,AA$1)="","",INDEX(FluxBins,$A12*2+1,AA$1)&amp;" ("&amp;INDEX(FluxBins,$A12*2+2,AA$1)&amp;")")</f>
        <v>#N/A</v>
      </c>
      <c r="AB12" t="e" cm="1">
        <f t="array" aca="1" ref="AB12" ca="1">IF(INDEX(FluxBins,$A12*2+1,AB$1)="","",INDEX(FluxBins,$A12*2+1,AB$1)&amp;" ("&amp;INDEX(FluxBins,$A12*2+2,AB$1)&amp;")")</f>
        <v>#N/A</v>
      </c>
      <c r="AC12" t="e" cm="1">
        <f t="array" aca="1" ref="AC12" ca="1">IF(INDEX(FluxBins,$A12*2+1,AC$1)="","",INDEX(FluxBins,$A12*2+1,AC$1)&amp;" ("&amp;INDEX(FluxBins,$A12*2+2,AC$1)&amp;")")</f>
        <v>#N/A</v>
      </c>
      <c r="AD12" t="e" cm="1">
        <f t="array" aca="1" ref="AD12" ca="1">IF(INDEX(FluxBins,$A12*2+1,AD$1)="","",INDEX(FluxBins,$A12*2+1,AD$1)&amp;" ("&amp;INDEX(FluxBins,$A12*2+2,AD$1)&amp;")")</f>
        <v>#N/A</v>
      </c>
      <c r="AE12" t="e" cm="1">
        <f t="array" aca="1" ref="AE12" ca="1">IF(INDEX(FluxBins,$A12*2+1,AE$1)="","",INDEX(FluxBins,$A12*2+1,AE$1)&amp;" ("&amp;INDEX(FluxBins,$A12*2+2,AE$1)&amp;")")</f>
        <v>#N/A</v>
      </c>
      <c r="AF12" t="e" cm="1">
        <f t="array" aca="1" ref="AF12" ca="1">IF(INDEX(FluxBins,$A12*2+1,AF$1)="","",INDEX(FluxBins,$A12*2+1,AF$1)&amp;" ("&amp;INDEX(FluxBins,$A12*2+2,AF$1)&amp;")")</f>
        <v>#N/A</v>
      </c>
      <c r="AG12" t="e" cm="1">
        <f t="array" aca="1" ref="AG12" ca="1">IF(INDEX(FluxBins,$A12*2+1,AG$1)="","",INDEX(FluxBins,$A12*2+1,AG$1)&amp;" ("&amp;INDEX(FluxBins,$A12*2+2,AG$1)&amp;")")</f>
        <v>#N/A</v>
      </c>
      <c r="AH12" t="e" cm="1">
        <f t="array" aca="1" ref="AH12" ca="1">IF(INDEX(FluxBins,$A12*2+1,AH$1)="","",INDEX(FluxBins,$A12*2+1,AH$1)&amp;" ("&amp;INDEX(FluxBins,$A12*2+2,AH$1)&amp;")")</f>
        <v>#N/A</v>
      </c>
      <c r="AI12" t="e" cm="1">
        <f t="array" aca="1" ref="AI12" ca="1">IF(INDEX(FluxBins,$A12*2+1,AI$1)="","",INDEX(FluxBins,$A12*2+1,AI$1)&amp;" ("&amp;INDEX(FluxBins,$A12*2+2,AI$1)&amp;")")</f>
        <v>#N/A</v>
      </c>
      <c r="AJ12" t="e" cm="1">
        <f t="array" aca="1" ref="AJ12" ca="1">IF(INDEX(FluxBins,$A12*2+1,AJ$1)="","",INDEX(FluxBins,$A12*2+1,AJ$1)&amp;" ("&amp;INDEX(FluxBins,$A12*2+2,AJ$1)&amp;")")</f>
        <v>#N/A</v>
      </c>
      <c r="AK12" t="e" cm="1">
        <f t="array" aca="1" ref="AK12" ca="1">IF(INDEX(FluxBins,$A12*2+1,AK$1)="","",INDEX(FluxBins,$A12*2+1,AK$1)&amp;" ("&amp;INDEX(FluxBins,$A12*2+2,AK$1)&amp;")")</f>
        <v>#N/A</v>
      </c>
      <c r="AL12" t="e" cm="1">
        <f t="array" aca="1" ref="AL12" ca="1">IF(INDEX(FluxBins,$A12*2+1,AL$1)="","",INDEX(FluxBins,$A12*2+1,AL$1)&amp;" ("&amp;INDEX(FluxBins,$A12*2+2,AL$1)&amp;")")</f>
        <v>#N/A</v>
      </c>
      <c r="AM12" t="e" cm="1">
        <f t="array" aca="1" ref="AM12" ca="1">IF(INDEX(FluxBins,$A12*2+1,AM$1)="","",INDEX(FluxBins,$A12*2+1,AM$1)&amp;" ("&amp;INDEX(FluxBins,$A12*2+2,AM$1)&amp;")")</f>
        <v>#N/A</v>
      </c>
      <c r="AN12" t="e" cm="1">
        <f t="array" aca="1" ref="AN12" ca="1">IF(INDEX(FluxBins,$A12*2+1,AN$1)="","",INDEX(FluxBins,$A12*2+1,AN$1)&amp;" ("&amp;INDEX(FluxBins,$A12*2+2,AN$1)&amp;")")</f>
        <v>#N/A</v>
      </c>
      <c r="AO12" t="e" cm="1">
        <f t="array" aca="1" ref="AO12" ca="1">IF(INDEX(FluxBins,$A12*2+1,AO$1)="","",INDEX(FluxBins,$A12*2+1,AO$1)&amp;" ("&amp;INDEX(FluxBins,$A12*2+2,AO$1)&amp;")")</f>
        <v>#N/A</v>
      </c>
      <c r="AP12" t="e" cm="1">
        <f t="array" aca="1" ref="AP12" ca="1">IF(INDEX(FluxBins,$A12*2+1,AP$1)="","",INDEX(FluxBins,$A12*2+1,AP$1)&amp;" ("&amp;INDEX(FluxBins,$A12*2+2,AP$1)&amp;")")</f>
        <v>#N/A</v>
      </c>
      <c r="AQ12" t="e" cm="1">
        <f t="array" aca="1" ref="AQ12" ca="1">IF(INDEX(FluxBins,$A12*2+1,AQ$1)="","",INDEX(FluxBins,$A12*2+1,AQ$1)&amp;" ("&amp;INDEX(FluxBins,$A12*2+2,AQ$1)&amp;")")</f>
        <v>#N/A</v>
      </c>
      <c r="AR12" t="e" cm="1">
        <f t="array" aca="1" ref="AR12" ca="1">IF(INDEX(FluxBins,$A12*2+1,AR$1)="","",INDEX(FluxBins,$A12*2+1,AR$1)&amp;" ("&amp;INDEX(FluxBins,$A12*2+2,AR$1)&amp;")")</f>
        <v>#N/A</v>
      </c>
      <c r="AS12" t="e" cm="1">
        <f t="array" aca="1" ref="AS12" ca="1">IF(INDEX(FluxBins,$A12*2+1,AS$1)="","",INDEX(FluxBins,$A12*2+1,AS$1)&amp;" ("&amp;INDEX(FluxBins,$A12*2+2,AS$1)&amp;")")</f>
        <v>#N/A</v>
      </c>
      <c r="AT12" t="e" cm="1">
        <f t="array" aca="1" ref="AT12" ca="1">IF(INDEX(FluxBins,$A12*2+1,AT$1)="","",INDEX(FluxBins,$A12*2+1,AT$1)&amp;" ("&amp;INDEX(FluxBins,$A12*2+2,AT$1)&amp;")")</f>
        <v>#N/A</v>
      </c>
      <c r="AU12" t="e" cm="1">
        <f t="array" aca="1" ref="AU12" ca="1">IF(INDEX(FluxBins,$A12*2+1,AU$1)="","",INDEX(FluxBins,$A12*2+1,AU$1)&amp;" ("&amp;INDEX(FluxBins,$A12*2+2,AU$1)&amp;")")</f>
        <v>#N/A</v>
      </c>
      <c r="AV12" t="e" cm="1">
        <f t="array" aca="1" ref="AV12" ca="1">IF(INDEX(FluxBins,$A12*2+1,AV$1)="","",INDEX(FluxBins,$A12*2+1,AV$1)&amp;" ("&amp;INDEX(FluxBins,$A12*2+2,AV$1)&amp;")")</f>
        <v>#N/A</v>
      </c>
      <c r="AW12" t="e" cm="1">
        <f t="array" aca="1" ref="AW12" ca="1">IF(INDEX(FluxBins,$A12*2+1,AW$1)="","",INDEX(FluxBins,$A12*2+1,AW$1)&amp;" ("&amp;INDEX(FluxBins,$A12*2+2,AW$1)&amp;")")</f>
        <v>#N/A</v>
      </c>
      <c r="AX12" t="e" cm="1">
        <f t="array" aca="1" ref="AX12" ca="1">IF(INDEX(FluxBins,$A12*2+1,AX$1)="","",INDEX(FluxBins,$A12*2+1,AX$1)&amp;" ("&amp;INDEX(FluxBins,$A12*2+2,AX$1)&amp;")")</f>
        <v>#N/A</v>
      </c>
      <c r="AY12" t="e" cm="1">
        <f t="array" aca="1" ref="AY12" ca="1">IF(INDEX(FluxBins,$A12*2+1,AY$1)="","",INDEX(FluxBins,$A12*2+1,AY$1)&amp;" ("&amp;INDEX(FluxBins,$A12*2+2,AY$1)&amp;")")</f>
        <v>#N/A</v>
      </c>
      <c r="AZ12" t="e" cm="1">
        <f t="array" aca="1" ref="AZ12" ca="1">IF(INDEX(FluxBins,$A12*2+1,AZ$1)="","",INDEX(FluxBins,$A12*2+1,AZ$1)&amp;" ("&amp;INDEX(FluxBins,$A12*2+2,AZ$1)&amp;")")</f>
        <v>#N/A</v>
      </c>
      <c r="BA12" t="e" cm="1">
        <f t="array" aca="1" ref="BA12" ca="1">IF(INDEX(FluxBins,$A12*2+1,BA$1)="","",INDEX(FluxBins,$A12*2+1,BA$1)&amp;" ("&amp;INDEX(FluxBins,$A12*2+2,BA$1)&amp;")")</f>
        <v>#N/A</v>
      </c>
      <c r="BB12" t="e" cm="1">
        <f t="array" aca="1" ref="BB12" ca="1">IF(INDEX(FluxBins,$A12*2+1,BB$1)="","",INDEX(FluxBins,$A12*2+1,BB$1)&amp;" ("&amp;INDEX(FluxBins,$A12*2+2,BB$1)&amp;")")</f>
        <v>#N/A</v>
      </c>
      <c r="BC12" t="e" cm="1">
        <f t="array" aca="1" ref="BC12" ca="1">IF(INDEX(FluxBins,$A12*2+1,BC$1)="","",INDEX(FluxBins,$A12*2+1,BC$1)&amp;" ("&amp;INDEX(FluxBins,$A12*2+2,BC$1)&amp;")")</f>
        <v>#N/A</v>
      </c>
      <c r="BD12" t="e" cm="1">
        <f t="array" aca="1" ref="BD12" ca="1">IF(INDEX(FluxBins,$A12*2+1,BD$1)="","",INDEX(FluxBins,$A12*2+1,BD$1)&amp;" ("&amp;INDEX(FluxBins,$A12*2+2,BD$1)&amp;")")</f>
        <v>#N/A</v>
      </c>
      <c r="BE12" t="e" cm="1">
        <f t="array" aca="1" ref="BE12" ca="1">IF(INDEX(FluxBins,$A12*2+1,BE$1)="","",INDEX(FluxBins,$A12*2+1,BE$1)&amp;" ("&amp;INDEX(FluxBins,$A12*2+2,BE$1)&amp;")")</f>
        <v>#N/A</v>
      </c>
      <c r="BF12" t="e" cm="1">
        <f t="array" aca="1" ref="BF12" ca="1">IF(INDEX(FluxBins,$A12*2+1,BF$1)="","",INDEX(FluxBins,$A12*2+1,BF$1)&amp;" ("&amp;INDEX(FluxBins,$A12*2+2,BF$1)&amp;")")</f>
        <v>#N/A</v>
      </c>
      <c r="BG12" t="e" cm="1">
        <f t="array" aca="1" ref="BG12" ca="1">IF(INDEX(FluxBins,$A12*2+1,BG$1)="","",INDEX(FluxBins,$A12*2+1,BG$1)&amp;" ("&amp;INDEX(FluxBins,$A12*2+2,BG$1)&amp;")")</f>
        <v>#N/A</v>
      </c>
      <c r="BH12" t="e" cm="1">
        <f t="array" aca="1" ref="BH12" ca="1">IF(INDEX(FluxBins,$A12*2+1,BH$1)="","",INDEX(FluxBins,$A12*2+1,BH$1)&amp;" ("&amp;INDEX(FluxBins,$A12*2+2,BH$1)&amp;")")</f>
        <v>#N/A</v>
      </c>
      <c r="BI12" t="e" cm="1">
        <f t="array" aca="1" ref="BI12" ca="1">IF(INDEX(FluxBins,$A12*2+1,BI$1)="","",INDEX(FluxBins,$A12*2+1,BI$1)&amp;" ("&amp;INDEX(FluxBins,$A12*2+2,BI$1)&amp;")")</f>
        <v>#N/A</v>
      </c>
      <c r="BJ12" t="e" cm="1">
        <f t="array" aca="1" ref="BJ12" ca="1">IF(INDEX(FluxBins,$A12*2+1,BJ$1)="","",INDEX(FluxBins,$A12*2+1,BJ$1)&amp;" ("&amp;INDEX(FluxBins,$A12*2+2,BJ$1)&amp;")")</f>
        <v>#N/A</v>
      </c>
      <c r="BK12" t="e" cm="1">
        <f t="array" aca="1" ref="BK12" ca="1">IF(INDEX(FluxBins,$A12*2+1,BK$1)="","",INDEX(FluxBins,$A12*2+1,BK$1)&amp;" ("&amp;INDEX(FluxBins,$A12*2+2,BK$1)&amp;")")</f>
        <v>#N/A</v>
      </c>
      <c r="BL12" t="e" cm="1">
        <f t="array" aca="1" ref="BL12" ca="1">IF(INDEX(FluxBins,$A12*2+1,BL$1)="","",INDEX(FluxBins,$A12*2+1,BL$1)&amp;" ("&amp;INDEX(FluxBins,$A12*2+2,BL$1)&amp;")")</f>
        <v>#N/A</v>
      </c>
      <c r="BM12" t="e" cm="1">
        <f t="array" aca="1" ref="BM12" ca="1">IF(INDEX(FluxBins,$A12*2+1,BM$1)="","",INDEX(FluxBins,$A12*2+1,BM$1)&amp;" ("&amp;INDEX(FluxBins,$A12*2+2,BM$1)&amp;")")</f>
        <v>#N/A</v>
      </c>
      <c r="BN12" t="e" cm="1">
        <f t="array" aca="1" ref="BN12" ca="1">IF(INDEX(FluxBins,$A12*2+1,BN$1)="","",INDEX(FluxBins,$A12*2+1,BN$1)&amp;" ("&amp;INDEX(FluxBins,$A12*2+2,BN$1)&amp;")")</f>
        <v>#N/A</v>
      </c>
      <c r="BO12" t="e" cm="1">
        <f t="array" aca="1" ref="BO12" ca="1">IF(INDEX(FluxBins,$A12*2+1,BO$1)="","",INDEX(FluxBins,$A12*2+1,BO$1)&amp;" ("&amp;INDEX(FluxBins,$A12*2+2,BO$1)&amp;")")</f>
        <v>#N/A</v>
      </c>
      <c r="BP12" t="e" cm="1">
        <f t="array" aca="1" ref="BP12" ca="1">IF(INDEX(FluxBins,$A12*2+1,BP$1)="","",INDEX(FluxBins,$A12*2+1,BP$1)&amp;" ("&amp;INDEX(FluxBins,$A12*2+2,BP$1)&amp;")")</f>
        <v>#N/A</v>
      </c>
      <c r="BQ12" t="e" cm="1">
        <f t="array" aca="1" ref="BQ12" ca="1">IF(INDEX(FluxBins,$A12*2+1,BQ$1)="","",INDEX(FluxBins,$A12*2+1,BQ$1)&amp;" ("&amp;INDEX(FluxBins,$A12*2+2,BQ$1)&amp;")")</f>
        <v>#N/A</v>
      </c>
      <c r="BR12" t="e" cm="1">
        <f t="array" aca="1" ref="BR12" ca="1">IF(INDEX(FluxBins,$A12*2+1,BR$1)="","",INDEX(FluxBins,$A12*2+1,BR$1)&amp;" ("&amp;INDEX(FluxBins,$A12*2+2,BR$1)&amp;")")</f>
        <v>#N/A</v>
      </c>
      <c r="BS12" t="e" cm="1">
        <f t="array" aca="1" ref="BS12" ca="1">IF(INDEX(FluxBins,$A12*2+1,BS$1)="","",INDEX(FluxBins,$A12*2+1,BS$1)&amp;" ("&amp;INDEX(FluxBins,$A12*2+2,BS$1)&amp;")")</f>
        <v>#N/A</v>
      </c>
      <c r="BT12" t="e" cm="1">
        <f t="array" aca="1" ref="BT12" ca="1">IF(INDEX(FluxBins,$A12*2+1,BT$1)="","",INDEX(FluxBins,$A12*2+1,BT$1)&amp;" ("&amp;INDEX(FluxBins,$A12*2+2,BT$1)&amp;")")</f>
        <v>#N/A</v>
      </c>
      <c r="BU12" t="e" cm="1">
        <f t="array" aca="1" ref="BU12" ca="1">IF(INDEX(FluxBins,$A12*2+1,BU$1)="","",INDEX(FluxBins,$A12*2+1,BU$1)&amp;" ("&amp;INDEX(FluxBins,$A12*2+2,BU$1)&amp;")")</f>
        <v>#N/A</v>
      </c>
      <c r="BV12" t="e" cm="1">
        <f t="array" aca="1" ref="BV12" ca="1">IF(INDEX(FluxBins,$A12*2+1,BV$1)="","",INDEX(FluxBins,$A12*2+1,BV$1)&amp;" ("&amp;INDEX(FluxBins,$A12*2+2,BV$1)&amp;")")</f>
        <v>#N/A</v>
      </c>
    </row>
    <row r="13" spans="1:74">
      <c r="A13" t="e">
        <f ca="1">VLOOKUP('Bulk Graph'!$B15,NameIndexArray,2,FALSE)-2</f>
        <v>#N/A</v>
      </c>
      <c r="B13" t="e">
        <f>IF(E13,'Bulk Graph'!$D15,MID('Bulk Graph'!$C15,FIND("(",'Bulk Graph'!$C15)+1,FIND(")",'Bulk Graph'!$C15)-FIND("(",'Bulk Graph'!$C15)-1))</f>
        <v>#VALUE!</v>
      </c>
      <c r="D13" t="b">
        <f ca="1">IF(E13,FALSE,ISERROR(HLOOKUP('Bulk Graph'!C15,$T13:$BV13,1,FALSE)))</f>
        <v>1</v>
      </c>
      <c r="E13" t="b">
        <f>NOT('Bulk Graph'!$D15=0)</f>
        <v>0</v>
      </c>
      <c r="F13" t="e" cm="1">
        <f t="array" aca="1" ref="F13" ca="1">INDEX(ModelsData,$A13*2+1,F$1)</f>
        <v>#N/A</v>
      </c>
      <c r="G13" t="e" cm="1">
        <f t="array" aca="1" ref="G13" ca="1">INDEX(ModelsData,$A13*2+1,G$1)</f>
        <v>#N/A</v>
      </c>
      <c r="H13" t="e" cm="1">
        <f t="array" aca="1" ref="H13" ca="1">IF($D13,NA(),INDEX(ModelsData,$A13*2+1,H$1))</f>
        <v>#N/A</v>
      </c>
      <c r="I13" t="e" cm="1">
        <f t="array" aca="1" ref="I13" ca="1">IF($D13,NA(),INDEX(ModelsData,$A13*2+1,I$1))</f>
        <v>#N/A</v>
      </c>
      <c r="J13" t="e" cm="1">
        <f t="array" aca="1" ref="J13" ca="1">IF($D13,NA(),INDEX(ModelsData,$A13*2+1,J$1))</f>
        <v>#N/A</v>
      </c>
      <c r="K13" t="e" cm="1">
        <f t="array" aca="1" ref="K13" ca="1">IF($D13,NA(),INDEX(ModelsData,$A13*2+1,K$1))</f>
        <v>#N/A</v>
      </c>
      <c r="L13" t="e" cm="1">
        <f t="array" aca="1" ref="L13" ca="1">IF($D13,NA(),INDEX(ModelsData,$A13*2+1,L$1))</f>
        <v>#N/A</v>
      </c>
      <c r="M13" t="e" cm="1">
        <f t="array" aca="1" ref="M13" ca="1">IF($D13,NA(),INDEX(ModelsData,$A13*2+1,M$1))</f>
        <v>#N/A</v>
      </c>
      <c r="N13" t="e" cm="1">
        <f t="array" aca="1" ref="N13" ca="1">IF($D13,NA(),INDEX(ModelsData,$A13*2+1,N$1))</f>
        <v>#N/A</v>
      </c>
      <c r="O13" t="e" cm="1">
        <f t="array" aca="1" ref="O13" ca="1">IF($D13,NA(),INDEX(ModelsData,$A13*2+1,O$1))</f>
        <v>#N/A</v>
      </c>
      <c r="P13" t="e" cm="1">
        <f t="array" aca="1" ref="P13" ca="1">INDEX(ModelsData,$A13*2+1,P$1)</f>
        <v>#N/A</v>
      </c>
      <c r="Q13" t="e" cm="1">
        <f t="array" aca="1" ref="Q13" ca="1">INDEX(ModelsData,$A13*2+1,Q$1)</f>
        <v>#N/A</v>
      </c>
      <c r="R13" t="e" cm="1">
        <f t="array" aca="1" ref="R13" ca="1">INDEX(ModelsData,$A13*2+1,R$1)</f>
        <v>#N/A</v>
      </c>
      <c r="S13" t="e" cm="1">
        <f t="array" aca="1" ref="S13" ca="1">INDEX(ModelsData,$A13*2+1,S$1)</f>
        <v>#N/A</v>
      </c>
      <c r="T13" t="e" cm="1">
        <f t="array" aca="1" ref="T13" ca="1">IF(INDEX(FluxBins,$A13*2+1,T$1)="","",INDEX(FluxBins,$A13*2+1,T$1)&amp;" ("&amp;INDEX(FluxBins,$A13*2+2,T$1)&amp;")")</f>
        <v>#N/A</v>
      </c>
      <c r="U13" t="e" cm="1">
        <f t="array" aca="1" ref="U13" ca="1">IF(INDEX(FluxBins,$A13*2+1,U$1)="","",INDEX(FluxBins,$A13*2+1,U$1)&amp;" ("&amp;INDEX(FluxBins,$A13*2+2,U$1)&amp;")")</f>
        <v>#N/A</v>
      </c>
      <c r="V13" t="e" cm="1">
        <f t="array" aca="1" ref="V13" ca="1">IF(INDEX(FluxBins,$A13*2+1,V$1)="","",INDEX(FluxBins,$A13*2+1,V$1)&amp;" ("&amp;INDEX(FluxBins,$A13*2+2,V$1)&amp;")")</f>
        <v>#N/A</v>
      </c>
      <c r="W13" t="e" cm="1">
        <f t="array" aca="1" ref="W13" ca="1">IF(INDEX(FluxBins,$A13*2+1,W$1)="","",INDEX(FluxBins,$A13*2+1,W$1)&amp;" ("&amp;INDEX(FluxBins,$A13*2+2,W$1)&amp;")")</f>
        <v>#N/A</v>
      </c>
      <c r="X13" t="e" cm="1">
        <f t="array" aca="1" ref="X13" ca="1">IF(INDEX(FluxBins,$A13*2+1,X$1)="","",INDEX(FluxBins,$A13*2+1,X$1)&amp;" ("&amp;INDEX(FluxBins,$A13*2+2,X$1)&amp;")")</f>
        <v>#N/A</v>
      </c>
      <c r="Y13" t="e" cm="1">
        <f t="array" aca="1" ref="Y13" ca="1">IF(INDEX(FluxBins,$A13*2+1,Y$1)="","",INDEX(FluxBins,$A13*2+1,Y$1)&amp;" ("&amp;INDEX(FluxBins,$A13*2+2,Y$1)&amp;")")</f>
        <v>#N/A</v>
      </c>
      <c r="Z13" t="e" cm="1">
        <f t="array" aca="1" ref="Z13" ca="1">IF(INDEX(FluxBins,$A13*2+1,Z$1)="","",INDEX(FluxBins,$A13*2+1,Z$1)&amp;" ("&amp;INDEX(FluxBins,$A13*2+2,Z$1)&amp;")")</f>
        <v>#N/A</v>
      </c>
      <c r="AA13" t="e" cm="1">
        <f t="array" aca="1" ref="AA13" ca="1">IF(INDEX(FluxBins,$A13*2+1,AA$1)="","",INDEX(FluxBins,$A13*2+1,AA$1)&amp;" ("&amp;INDEX(FluxBins,$A13*2+2,AA$1)&amp;")")</f>
        <v>#N/A</v>
      </c>
      <c r="AB13" t="e" cm="1">
        <f t="array" aca="1" ref="AB13" ca="1">IF(INDEX(FluxBins,$A13*2+1,AB$1)="","",INDEX(FluxBins,$A13*2+1,AB$1)&amp;" ("&amp;INDEX(FluxBins,$A13*2+2,AB$1)&amp;")")</f>
        <v>#N/A</v>
      </c>
      <c r="AC13" t="e" cm="1">
        <f t="array" aca="1" ref="AC13" ca="1">IF(INDEX(FluxBins,$A13*2+1,AC$1)="","",INDEX(FluxBins,$A13*2+1,AC$1)&amp;" ("&amp;INDEX(FluxBins,$A13*2+2,AC$1)&amp;")")</f>
        <v>#N/A</v>
      </c>
      <c r="AD13" t="e" cm="1">
        <f t="array" aca="1" ref="AD13" ca="1">IF(INDEX(FluxBins,$A13*2+1,AD$1)="","",INDEX(FluxBins,$A13*2+1,AD$1)&amp;" ("&amp;INDEX(FluxBins,$A13*2+2,AD$1)&amp;")")</f>
        <v>#N/A</v>
      </c>
      <c r="AE13" t="e" cm="1">
        <f t="array" aca="1" ref="AE13" ca="1">IF(INDEX(FluxBins,$A13*2+1,AE$1)="","",INDEX(FluxBins,$A13*2+1,AE$1)&amp;" ("&amp;INDEX(FluxBins,$A13*2+2,AE$1)&amp;")")</f>
        <v>#N/A</v>
      </c>
      <c r="AF13" t="e" cm="1">
        <f t="array" aca="1" ref="AF13" ca="1">IF(INDEX(FluxBins,$A13*2+1,AF$1)="","",INDEX(FluxBins,$A13*2+1,AF$1)&amp;" ("&amp;INDEX(FluxBins,$A13*2+2,AF$1)&amp;")")</f>
        <v>#N/A</v>
      </c>
      <c r="AG13" t="e" cm="1">
        <f t="array" aca="1" ref="AG13" ca="1">IF(INDEX(FluxBins,$A13*2+1,AG$1)="","",INDEX(FluxBins,$A13*2+1,AG$1)&amp;" ("&amp;INDEX(FluxBins,$A13*2+2,AG$1)&amp;")")</f>
        <v>#N/A</v>
      </c>
      <c r="AH13" t="e" cm="1">
        <f t="array" aca="1" ref="AH13" ca="1">IF(INDEX(FluxBins,$A13*2+1,AH$1)="","",INDEX(FluxBins,$A13*2+1,AH$1)&amp;" ("&amp;INDEX(FluxBins,$A13*2+2,AH$1)&amp;")")</f>
        <v>#N/A</v>
      </c>
      <c r="AI13" t="e" cm="1">
        <f t="array" aca="1" ref="AI13" ca="1">IF(INDEX(FluxBins,$A13*2+1,AI$1)="","",INDEX(FluxBins,$A13*2+1,AI$1)&amp;" ("&amp;INDEX(FluxBins,$A13*2+2,AI$1)&amp;")")</f>
        <v>#N/A</v>
      </c>
      <c r="AJ13" t="e" cm="1">
        <f t="array" aca="1" ref="AJ13" ca="1">IF(INDEX(FluxBins,$A13*2+1,AJ$1)="","",INDEX(FluxBins,$A13*2+1,AJ$1)&amp;" ("&amp;INDEX(FluxBins,$A13*2+2,AJ$1)&amp;")")</f>
        <v>#N/A</v>
      </c>
      <c r="AK13" t="e" cm="1">
        <f t="array" aca="1" ref="AK13" ca="1">IF(INDEX(FluxBins,$A13*2+1,AK$1)="","",INDEX(FluxBins,$A13*2+1,AK$1)&amp;" ("&amp;INDEX(FluxBins,$A13*2+2,AK$1)&amp;")")</f>
        <v>#N/A</v>
      </c>
      <c r="AL13" t="e" cm="1">
        <f t="array" aca="1" ref="AL13" ca="1">IF(INDEX(FluxBins,$A13*2+1,AL$1)="","",INDEX(FluxBins,$A13*2+1,AL$1)&amp;" ("&amp;INDEX(FluxBins,$A13*2+2,AL$1)&amp;")")</f>
        <v>#N/A</v>
      </c>
      <c r="AM13" t="e" cm="1">
        <f t="array" aca="1" ref="AM13" ca="1">IF(INDEX(FluxBins,$A13*2+1,AM$1)="","",INDEX(FluxBins,$A13*2+1,AM$1)&amp;" ("&amp;INDEX(FluxBins,$A13*2+2,AM$1)&amp;")")</f>
        <v>#N/A</v>
      </c>
      <c r="AN13" t="e" cm="1">
        <f t="array" aca="1" ref="AN13" ca="1">IF(INDEX(FluxBins,$A13*2+1,AN$1)="","",INDEX(FluxBins,$A13*2+1,AN$1)&amp;" ("&amp;INDEX(FluxBins,$A13*2+2,AN$1)&amp;")")</f>
        <v>#N/A</v>
      </c>
      <c r="AO13" t="e" cm="1">
        <f t="array" aca="1" ref="AO13" ca="1">IF(INDEX(FluxBins,$A13*2+1,AO$1)="","",INDEX(FluxBins,$A13*2+1,AO$1)&amp;" ("&amp;INDEX(FluxBins,$A13*2+2,AO$1)&amp;")")</f>
        <v>#N/A</v>
      </c>
      <c r="AP13" t="e" cm="1">
        <f t="array" aca="1" ref="AP13" ca="1">IF(INDEX(FluxBins,$A13*2+1,AP$1)="","",INDEX(FluxBins,$A13*2+1,AP$1)&amp;" ("&amp;INDEX(FluxBins,$A13*2+2,AP$1)&amp;")")</f>
        <v>#N/A</v>
      </c>
      <c r="AQ13" t="e" cm="1">
        <f t="array" aca="1" ref="AQ13" ca="1">IF(INDEX(FluxBins,$A13*2+1,AQ$1)="","",INDEX(FluxBins,$A13*2+1,AQ$1)&amp;" ("&amp;INDEX(FluxBins,$A13*2+2,AQ$1)&amp;")")</f>
        <v>#N/A</v>
      </c>
      <c r="AR13" t="e" cm="1">
        <f t="array" aca="1" ref="AR13" ca="1">IF(INDEX(FluxBins,$A13*2+1,AR$1)="","",INDEX(FluxBins,$A13*2+1,AR$1)&amp;" ("&amp;INDEX(FluxBins,$A13*2+2,AR$1)&amp;")")</f>
        <v>#N/A</v>
      </c>
      <c r="AS13" t="e" cm="1">
        <f t="array" aca="1" ref="AS13" ca="1">IF(INDEX(FluxBins,$A13*2+1,AS$1)="","",INDEX(FluxBins,$A13*2+1,AS$1)&amp;" ("&amp;INDEX(FluxBins,$A13*2+2,AS$1)&amp;")")</f>
        <v>#N/A</v>
      </c>
      <c r="AT13" t="e" cm="1">
        <f t="array" aca="1" ref="AT13" ca="1">IF(INDEX(FluxBins,$A13*2+1,AT$1)="","",INDEX(FluxBins,$A13*2+1,AT$1)&amp;" ("&amp;INDEX(FluxBins,$A13*2+2,AT$1)&amp;")")</f>
        <v>#N/A</v>
      </c>
      <c r="AU13" t="e" cm="1">
        <f t="array" aca="1" ref="AU13" ca="1">IF(INDEX(FluxBins,$A13*2+1,AU$1)="","",INDEX(FluxBins,$A13*2+1,AU$1)&amp;" ("&amp;INDEX(FluxBins,$A13*2+2,AU$1)&amp;")")</f>
        <v>#N/A</v>
      </c>
      <c r="AV13" t="e" cm="1">
        <f t="array" aca="1" ref="AV13" ca="1">IF(INDEX(FluxBins,$A13*2+1,AV$1)="","",INDEX(FluxBins,$A13*2+1,AV$1)&amp;" ("&amp;INDEX(FluxBins,$A13*2+2,AV$1)&amp;")")</f>
        <v>#N/A</v>
      </c>
      <c r="AW13" t="e" cm="1">
        <f t="array" aca="1" ref="AW13" ca="1">IF(INDEX(FluxBins,$A13*2+1,AW$1)="","",INDEX(FluxBins,$A13*2+1,AW$1)&amp;" ("&amp;INDEX(FluxBins,$A13*2+2,AW$1)&amp;")")</f>
        <v>#N/A</v>
      </c>
      <c r="AX13" t="e" cm="1">
        <f t="array" aca="1" ref="AX13" ca="1">IF(INDEX(FluxBins,$A13*2+1,AX$1)="","",INDEX(FluxBins,$A13*2+1,AX$1)&amp;" ("&amp;INDEX(FluxBins,$A13*2+2,AX$1)&amp;")")</f>
        <v>#N/A</v>
      </c>
      <c r="AY13" t="e" cm="1">
        <f t="array" aca="1" ref="AY13" ca="1">IF(INDEX(FluxBins,$A13*2+1,AY$1)="","",INDEX(FluxBins,$A13*2+1,AY$1)&amp;" ("&amp;INDEX(FluxBins,$A13*2+2,AY$1)&amp;")")</f>
        <v>#N/A</v>
      </c>
      <c r="AZ13" t="e" cm="1">
        <f t="array" aca="1" ref="AZ13" ca="1">IF(INDEX(FluxBins,$A13*2+1,AZ$1)="","",INDEX(FluxBins,$A13*2+1,AZ$1)&amp;" ("&amp;INDEX(FluxBins,$A13*2+2,AZ$1)&amp;")")</f>
        <v>#N/A</v>
      </c>
      <c r="BA13" t="e" cm="1">
        <f t="array" aca="1" ref="BA13" ca="1">IF(INDEX(FluxBins,$A13*2+1,BA$1)="","",INDEX(FluxBins,$A13*2+1,BA$1)&amp;" ("&amp;INDEX(FluxBins,$A13*2+2,BA$1)&amp;")")</f>
        <v>#N/A</v>
      </c>
      <c r="BB13" t="e" cm="1">
        <f t="array" aca="1" ref="BB13" ca="1">IF(INDEX(FluxBins,$A13*2+1,BB$1)="","",INDEX(FluxBins,$A13*2+1,BB$1)&amp;" ("&amp;INDEX(FluxBins,$A13*2+2,BB$1)&amp;")")</f>
        <v>#N/A</v>
      </c>
      <c r="BC13" t="e" cm="1">
        <f t="array" aca="1" ref="BC13" ca="1">IF(INDEX(FluxBins,$A13*2+1,BC$1)="","",INDEX(FluxBins,$A13*2+1,BC$1)&amp;" ("&amp;INDEX(FluxBins,$A13*2+2,BC$1)&amp;")")</f>
        <v>#N/A</v>
      </c>
      <c r="BD13" t="e" cm="1">
        <f t="array" aca="1" ref="BD13" ca="1">IF(INDEX(FluxBins,$A13*2+1,BD$1)="","",INDEX(FluxBins,$A13*2+1,BD$1)&amp;" ("&amp;INDEX(FluxBins,$A13*2+2,BD$1)&amp;")")</f>
        <v>#N/A</v>
      </c>
      <c r="BE13" t="e" cm="1">
        <f t="array" aca="1" ref="BE13" ca="1">IF(INDEX(FluxBins,$A13*2+1,BE$1)="","",INDEX(FluxBins,$A13*2+1,BE$1)&amp;" ("&amp;INDEX(FluxBins,$A13*2+2,BE$1)&amp;")")</f>
        <v>#N/A</v>
      </c>
      <c r="BF13" t="e" cm="1">
        <f t="array" aca="1" ref="BF13" ca="1">IF(INDEX(FluxBins,$A13*2+1,BF$1)="","",INDEX(FluxBins,$A13*2+1,BF$1)&amp;" ("&amp;INDEX(FluxBins,$A13*2+2,BF$1)&amp;")")</f>
        <v>#N/A</v>
      </c>
      <c r="BG13" t="e" cm="1">
        <f t="array" aca="1" ref="BG13" ca="1">IF(INDEX(FluxBins,$A13*2+1,BG$1)="","",INDEX(FluxBins,$A13*2+1,BG$1)&amp;" ("&amp;INDEX(FluxBins,$A13*2+2,BG$1)&amp;")")</f>
        <v>#N/A</v>
      </c>
      <c r="BH13" t="e" cm="1">
        <f t="array" aca="1" ref="BH13" ca="1">IF(INDEX(FluxBins,$A13*2+1,BH$1)="","",INDEX(FluxBins,$A13*2+1,BH$1)&amp;" ("&amp;INDEX(FluxBins,$A13*2+2,BH$1)&amp;")")</f>
        <v>#N/A</v>
      </c>
      <c r="BI13" t="e" cm="1">
        <f t="array" aca="1" ref="BI13" ca="1">IF(INDEX(FluxBins,$A13*2+1,BI$1)="","",INDEX(FluxBins,$A13*2+1,BI$1)&amp;" ("&amp;INDEX(FluxBins,$A13*2+2,BI$1)&amp;")")</f>
        <v>#N/A</v>
      </c>
      <c r="BJ13" t="e" cm="1">
        <f t="array" aca="1" ref="BJ13" ca="1">IF(INDEX(FluxBins,$A13*2+1,BJ$1)="","",INDEX(FluxBins,$A13*2+1,BJ$1)&amp;" ("&amp;INDEX(FluxBins,$A13*2+2,BJ$1)&amp;")")</f>
        <v>#N/A</v>
      </c>
      <c r="BK13" t="e" cm="1">
        <f t="array" aca="1" ref="BK13" ca="1">IF(INDEX(FluxBins,$A13*2+1,BK$1)="","",INDEX(FluxBins,$A13*2+1,BK$1)&amp;" ("&amp;INDEX(FluxBins,$A13*2+2,BK$1)&amp;")")</f>
        <v>#N/A</v>
      </c>
      <c r="BL13" t="e" cm="1">
        <f t="array" aca="1" ref="BL13" ca="1">IF(INDEX(FluxBins,$A13*2+1,BL$1)="","",INDEX(FluxBins,$A13*2+1,BL$1)&amp;" ("&amp;INDEX(FluxBins,$A13*2+2,BL$1)&amp;")")</f>
        <v>#N/A</v>
      </c>
      <c r="BM13" t="e" cm="1">
        <f t="array" aca="1" ref="BM13" ca="1">IF(INDEX(FluxBins,$A13*2+1,BM$1)="","",INDEX(FluxBins,$A13*2+1,BM$1)&amp;" ("&amp;INDEX(FluxBins,$A13*2+2,BM$1)&amp;")")</f>
        <v>#N/A</v>
      </c>
      <c r="BN13" t="e" cm="1">
        <f t="array" aca="1" ref="BN13" ca="1">IF(INDEX(FluxBins,$A13*2+1,BN$1)="","",INDEX(FluxBins,$A13*2+1,BN$1)&amp;" ("&amp;INDEX(FluxBins,$A13*2+2,BN$1)&amp;")")</f>
        <v>#N/A</v>
      </c>
      <c r="BO13" t="e" cm="1">
        <f t="array" aca="1" ref="BO13" ca="1">IF(INDEX(FluxBins,$A13*2+1,BO$1)="","",INDEX(FluxBins,$A13*2+1,BO$1)&amp;" ("&amp;INDEX(FluxBins,$A13*2+2,BO$1)&amp;")")</f>
        <v>#N/A</v>
      </c>
      <c r="BP13" t="e" cm="1">
        <f t="array" aca="1" ref="BP13" ca="1">IF(INDEX(FluxBins,$A13*2+1,BP$1)="","",INDEX(FluxBins,$A13*2+1,BP$1)&amp;" ("&amp;INDEX(FluxBins,$A13*2+2,BP$1)&amp;")")</f>
        <v>#N/A</v>
      </c>
      <c r="BQ13" t="e" cm="1">
        <f t="array" aca="1" ref="BQ13" ca="1">IF(INDEX(FluxBins,$A13*2+1,BQ$1)="","",INDEX(FluxBins,$A13*2+1,BQ$1)&amp;" ("&amp;INDEX(FluxBins,$A13*2+2,BQ$1)&amp;")")</f>
        <v>#N/A</v>
      </c>
      <c r="BR13" t="e" cm="1">
        <f t="array" aca="1" ref="BR13" ca="1">IF(INDEX(FluxBins,$A13*2+1,BR$1)="","",INDEX(FluxBins,$A13*2+1,BR$1)&amp;" ("&amp;INDEX(FluxBins,$A13*2+2,BR$1)&amp;")")</f>
        <v>#N/A</v>
      </c>
      <c r="BS13" t="e" cm="1">
        <f t="array" aca="1" ref="BS13" ca="1">IF(INDEX(FluxBins,$A13*2+1,BS$1)="","",INDEX(FluxBins,$A13*2+1,BS$1)&amp;" ("&amp;INDEX(FluxBins,$A13*2+2,BS$1)&amp;")")</f>
        <v>#N/A</v>
      </c>
      <c r="BT13" t="e" cm="1">
        <f t="array" aca="1" ref="BT13" ca="1">IF(INDEX(FluxBins,$A13*2+1,BT$1)="","",INDEX(FluxBins,$A13*2+1,BT$1)&amp;" ("&amp;INDEX(FluxBins,$A13*2+2,BT$1)&amp;")")</f>
        <v>#N/A</v>
      </c>
      <c r="BU13" t="e" cm="1">
        <f t="array" aca="1" ref="BU13" ca="1">IF(INDEX(FluxBins,$A13*2+1,BU$1)="","",INDEX(FluxBins,$A13*2+1,BU$1)&amp;" ("&amp;INDEX(FluxBins,$A13*2+2,BU$1)&amp;")")</f>
        <v>#N/A</v>
      </c>
      <c r="BV13" t="e" cm="1">
        <f t="array" aca="1" ref="BV13" ca="1">IF(INDEX(FluxBins,$A13*2+1,BV$1)="","",INDEX(FluxBins,$A13*2+1,BV$1)&amp;" ("&amp;INDEX(FluxBins,$A13*2+2,BV$1)&amp;")")</f>
        <v>#N/A</v>
      </c>
    </row>
    <row r="14" spans="1:74">
      <c r="A14" t="e">
        <f ca="1">VLOOKUP('Bulk Graph'!$B16,NameIndexArray,2,FALSE)-2</f>
        <v>#N/A</v>
      </c>
      <c r="B14" t="e">
        <f>IF(E14,'Bulk Graph'!$D16,MID('Bulk Graph'!$C16,FIND("(",'Bulk Graph'!$C16)+1,FIND(")",'Bulk Graph'!$C16)-FIND("(",'Bulk Graph'!$C16)-1))</f>
        <v>#VALUE!</v>
      </c>
      <c r="D14" t="b">
        <f ca="1">IF(E14,FALSE,ISERROR(HLOOKUP('Bulk Graph'!C16,$T14:$BV14,1,FALSE)))</f>
        <v>1</v>
      </c>
      <c r="E14" t="b">
        <f>NOT('Bulk Graph'!$D16=0)</f>
        <v>0</v>
      </c>
      <c r="F14" t="e" cm="1">
        <f t="array" aca="1" ref="F14" ca="1">INDEX(ModelsData,$A14*2+1,F$1)</f>
        <v>#N/A</v>
      </c>
      <c r="G14" t="e" cm="1">
        <f t="array" aca="1" ref="G14" ca="1">INDEX(ModelsData,$A14*2+1,G$1)</f>
        <v>#N/A</v>
      </c>
      <c r="H14" t="e" cm="1">
        <f t="array" aca="1" ref="H14" ca="1">IF($D14,NA(),INDEX(ModelsData,$A14*2+1,H$1))</f>
        <v>#N/A</v>
      </c>
      <c r="I14" t="e" cm="1">
        <f t="array" aca="1" ref="I14" ca="1">IF($D14,NA(),INDEX(ModelsData,$A14*2+1,I$1))</f>
        <v>#N/A</v>
      </c>
      <c r="J14" t="e" cm="1">
        <f t="array" aca="1" ref="J14" ca="1">IF($D14,NA(),INDEX(ModelsData,$A14*2+1,J$1))</f>
        <v>#N/A</v>
      </c>
      <c r="K14" t="e" cm="1">
        <f t="array" aca="1" ref="K14" ca="1">IF($D14,NA(),INDEX(ModelsData,$A14*2+1,K$1))</f>
        <v>#N/A</v>
      </c>
      <c r="L14" t="e" cm="1">
        <f t="array" aca="1" ref="L14" ca="1">IF($D14,NA(),INDEX(ModelsData,$A14*2+1,L$1))</f>
        <v>#N/A</v>
      </c>
      <c r="M14" t="e" cm="1">
        <f t="array" aca="1" ref="M14" ca="1">IF($D14,NA(),INDEX(ModelsData,$A14*2+1,M$1))</f>
        <v>#N/A</v>
      </c>
      <c r="N14" t="e" cm="1">
        <f t="array" aca="1" ref="N14" ca="1">IF($D14,NA(),INDEX(ModelsData,$A14*2+1,N$1))</f>
        <v>#N/A</v>
      </c>
      <c r="O14" t="e" cm="1">
        <f t="array" aca="1" ref="O14" ca="1">IF($D14,NA(),INDEX(ModelsData,$A14*2+1,O$1))</f>
        <v>#N/A</v>
      </c>
      <c r="P14" t="e" cm="1">
        <f t="array" aca="1" ref="P14" ca="1">INDEX(ModelsData,$A14*2+1,P$1)</f>
        <v>#N/A</v>
      </c>
      <c r="Q14" t="e" cm="1">
        <f t="array" aca="1" ref="Q14" ca="1">INDEX(ModelsData,$A14*2+1,Q$1)</f>
        <v>#N/A</v>
      </c>
      <c r="R14" t="e" cm="1">
        <f t="array" aca="1" ref="R14" ca="1">INDEX(ModelsData,$A14*2+1,R$1)</f>
        <v>#N/A</v>
      </c>
      <c r="S14" t="e" cm="1">
        <f t="array" aca="1" ref="S14" ca="1">INDEX(ModelsData,$A14*2+1,S$1)</f>
        <v>#N/A</v>
      </c>
      <c r="T14" t="e" cm="1">
        <f t="array" aca="1" ref="T14" ca="1">IF(INDEX(FluxBins,$A14*2+1,T$1)="","",INDEX(FluxBins,$A14*2+1,T$1)&amp;" ("&amp;INDEX(FluxBins,$A14*2+2,T$1)&amp;")")</f>
        <v>#N/A</v>
      </c>
      <c r="U14" t="e" cm="1">
        <f t="array" aca="1" ref="U14" ca="1">IF(INDEX(FluxBins,$A14*2+1,U$1)="","",INDEX(FluxBins,$A14*2+1,U$1)&amp;" ("&amp;INDEX(FluxBins,$A14*2+2,U$1)&amp;")")</f>
        <v>#N/A</v>
      </c>
      <c r="V14" t="e" cm="1">
        <f t="array" aca="1" ref="V14" ca="1">IF(INDEX(FluxBins,$A14*2+1,V$1)="","",INDEX(FluxBins,$A14*2+1,V$1)&amp;" ("&amp;INDEX(FluxBins,$A14*2+2,V$1)&amp;")")</f>
        <v>#N/A</v>
      </c>
      <c r="W14" t="e" cm="1">
        <f t="array" aca="1" ref="W14" ca="1">IF(INDEX(FluxBins,$A14*2+1,W$1)="","",INDEX(FluxBins,$A14*2+1,W$1)&amp;" ("&amp;INDEX(FluxBins,$A14*2+2,W$1)&amp;")")</f>
        <v>#N/A</v>
      </c>
      <c r="X14" t="e" cm="1">
        <f t="array" aca="1" ref="X14" ca="1">IF(INDEX(FluxBins,$A14*2+1,X$1)="","",INDEX(FluxBins,$A14*2+1,X$1)&amp;" ("&amp;INDEX(FluxBins,$A14*2+2,X$1)&amp;")")</f>
        <v>#N/A</v>
      </c>
      <c r="Y14" t="e" cm="1">
        <f t="array" aca="1" ref="Y14" ca="1">IF(INDEX(FluxBins,$A14*2+1,Y$1)="","",INDEX(FluxBins,$A14*2+1,Y$1)&amp;" ("&amp;INDEX(FluxBins,$A14*2+2,Y$1)&amp;")")</f>
        <v>#N/A</v>
      </c>
      <c r="Z14" t="e" cm="1">
        <f t="array" aca="1" ref="Z14" ca="1">IF(INDEX(FluxBins,$A14*2+1,Z$1)="","",INDEX(FluxBins,$A14*2+1,Z$1)&amp;" ("&amp;INDEX(FluxBins,$A14*2+2,Z$1)&amp;")")</f>
        <v>#N/A</v>
      </c>
      <c r="AA14" t="e" cm="1">
        <f t="array" aca="1" ref="AA14" ca="1">IF(INDEX(FluxBins,$A14*2+1,AA$1)="","",INDEX(FluxBins,$A14*2+1,AA$1)&amp;" ("&amp;INDEX(FluxBins,$A14*2+2,AA$1)&amp;")")</f>
        <v>#N/A</v>
      </c>
      <c r="AB14" t="e" cm="1">
        <f t="array" aca="1" ref="AB14" ca="1">IF(INDEX(FluxBins,$A14*2+1,AB$1)="","",INDEX(FluxBins,$A14*2+1,AB$1)&amp;" ("&amp;INDEX(FluxBins,$A14*2+2,AB$1)&amp;")")</f>
        <v>#N/A</v>
      </c>
      <c r="AC14" t="e" cm="1">
        <f t="array" aca="1" ref="AC14" ca="1">IF(INDEX(FluxBins,$A14*2+1,AC$1)="","",INDEX(FluxBins,$A14*2+1,AC$1)&amp;" ("&amp;INDEX(FluxBins,$A14*2+2,AC$1)&amp;")")</f>
        <v>#N/A</v>
      </c>
      <c r="AD14" t="e" cm="1">
        <f t="array" aca="1" ref="AD14" ca="1">IF(INDEX(FluxBins,$A14*2+1,AD$1)="","",INDEX(FluxBins,$A14*2+1,AD$1)&amp;" ("&amp;INDEX(FluxBins,$A14*2+2,AD$1)&amp;")")</f>
        <v>#N/A</v>
      </c>
      <c r="AE14" t="e" cm="1">
        <f t="array" aca="1" ref="AE14" ca="1">IF(INDEX(FluxBins,$A14*2+1,AE$1)="","",INDEX(FluxBins,$A14*2+1,AE$1)&amp;" ("&amp;INDEX(FluxBins,$A14*2+2,AE$1)&amp;")")</f>
        <v>#N/A</v>
      </c>
      <c r="AF14" t="e" cm="1">
        <f t="array" aca="1" ref="AF14" ca="1">IF(INDEX(FluxBins,$A14*2+1,AF$1)="","",INDEX(FluxBins,$A14*2+1,AF$1)&amp;" ("&amp;INDEX(FluxBins,$A14*2+2,AF$1)&amp;")")</f>
        <v>#N/A</v>
      </c>
      <c r="AG14" t="e" cm="1">
        <f t="array" aca="1" ref="AG14" ca="1">IF(INDEX(FluxBins,$A14*2+1,AG$1)="","",INDEX(FluxBins,$A14*2+1,AG$1)&amp;" ("&amp;INDEX(FluxBins,$A14*2+2,AG$1)&amp;")")</f>
        <v>#N/A</v>
      </c>
      <c r="AH14" t="e" cm="1">
        <f t="array" aca="1" ref="AH14" ca="1">IF(INDEX(FluxBins,$A14*2+1,AH$1)="","",INDEX(FluxBins,$A14*2+1,AH$1)&amp;" ("&amp;INDEX(FluxBins,$A14*2+2,AH$1)&amp;")")</f>
        <v>#N/A</v>
      </c>
      <c r="AI14" t="e" cm="1">
        <f t="array" aca="1" ref="AI14" ca="1">IF(INDEX(FluxBins,$A14*2+1,AI$1)="","",INDEX(FluxBins,$A14*2+1,AI$1)&amp;" ("&amp;INDEX(FluxBins,$A14*2+2,AI$1)&amp;")")</f>
        <v>#N/A</v>
      </c>
      <c r="AJ14" t="e" cm="1">
        <f t="array" aca="1" ref="AJ14" ca="1">IF(INDEX(FluxBins,$A14*2+1,AJ$1)="","",INDEX(FluxBins,$A14*2+1,AJ$1)&amp;" ("&amp;INDEX(FluxBins,$A14*2+2,AJ$1)&amp;")")</f>
        <v>#N/A</v>
      </c>
      <c r="AK14" t="e" cm="1">
        <f t="array" aca="1" ref="AK14" ca="1">IF(INDEX(FluxBins,$A14*2+1,AK$1)="","",INDEX(FluxBins,$A14*2+1,AK$1)&amp;" ("&amp;INDEX(FluxBins,$A14*2+2,AK$1)&amp;")")</f>
        <v>#N/A</v>
      </c>
      <c r="AL14" t="e" cm="1">
        <f t="array" aca="1" ref="AL14" ca="1">IF(INDEX(FluxBins,$A14*2+1,AL$1)="","",INDEX(FluxBins,$A14*2+1,AL$1)&amp;" ("&amp;INDEX(FluxBins,$A14*2+2,AL$1)&amp;")")</f>
        <v>#N/A</v>
      </c>
      <c r="AM14" t="e" cm="1">
        <f t="array" aca="1" ref="AM14" ca="1">IF(INDEX(FluxBins,$A14*2+1,AM$1)="","",INDEX(FluxBins,$A14*2+1,AM$1)&amp;" ("&amp;INDEX(FluxBins,$A14*2+2,AM$1)&amp;")")</f>
        <v>#N/A</v>
      </c>
      <c r="AN14" t="e" cm="1">
        <f t="array" aca="1" ref="AN14" ca="1">IF(INDEX(FluxBins,$A14*2+1,AN$1)="","",INDEX(FluxBins,$A14*2+1,AN$1)&amp;" ("&amp;INDEX(FluxBins,$A14*2+2,AN$1)&amp;")")</f>
        <v>#N/A</v>
      </c>
      <c r="AO14" t="e" cm="1">
        <f t="array" aca="1" ref="AO14" ca="1">IF(INDEX(FluxBins,$A14*2+1,AO$1)="","",INDEX(FluxBins,$A14*2+1,AO$1)&amp;" ("&amp;INDEX(FluxBins,$A14*2+2,AO$1)&amp;")")</f>
        <v>#N/A</v>
      </c>
      <c r="AP14" t="e" cm="1">
        <f t="array" aca="1" ref="AP14" ca="1">IF(INDEX(FluxBins,$A14*2+1,AP$1)="","",INDEX(FluxBins,$A14*2+1,AP$1)&amp;" ("&amp;INDEX(FluxBins,$A14*2+2,AP$1)&amp;")")</f>
        <v>#N/A</v>
      </c>
      <c r="AQ14" t="e" cm="1">
        <f t="array" aca="1" ref="AQ14" ca="1">IF(INDEX(FluxBins,$A14*2+1,AQ$1)="","",INDEX(FluxBins,$A14*2+1,AQ$1)&amp;" ("&amp;INDEX(FluxBins,$A14*2+2,AQ$1)&amp;")")</f>
        <v>#N/A</v>
      </c>
      <c r="AR14" t="e" cm="1">
        <f t="array" aca="1" ref="AR14" ca="1">IF(INDEX(FluxBins,$A14*2+1,AR$1)="","",INDEX(FluxBins,$A14*2+1,AR$1)&amp;" ("&amp;INDEX(FluxBins,$A14*2+2,AR$1)&amp;")")</f>
        <v>#N/A</v>
      </c>
      <c r="AS14" t="e" cm="1">
        <f t="array" aca="1" ref="AS14" ca="1">IF(INDEX(FluxBins,$A14*2+1,AS$1)="","",INDEX(FluxBins,$A14*2+1,AS$1)&amp;" ("&amp;INDEX(FluxBins,$A14*2+2,AS$1)&amp;")")</f>
        <v>#N/A</v>
      </c>
      <c r="AT14" t="e" cm="1">
        <f t="array" aca="1" ref="AT14" ca="1">IF(INDEX(FluxBins,$A14*2+1,AT$1)="","",INDEX(FluxBins,$A14*2+1,AT$1)&amp;" ("&amp;INDEX(FluxBins,$A14*2+2,AT$1)&amp;")")</f>
        <v>#N/A</v>
      </c>
      <c r="AU14" t="e" cm="1">
        <f t="array" aca="1" ref="AU14" ca="1">IF(INDEX(FluxBins,$A14*2+1,AU$1)="","",INDEX(FluxBins,$A14*2+1,AU$1)&amp;" ("&amp;INDEX(FluxBins,$A14*2+2,AU$1)&amp;")")</f>
        <v>#N/A</v>
      </c>
      <c r="AV14" t="e" cm="1">
        <f t="array" aca="1" ref="AV14" ca="1">IF(INDEX(FluxBins,$A14*2+1,AV$1)="","",INDEX(FluxBins,$A14*2+1,AV$1)&amp;" ("&amp;INDEX(FluxBins,$A14*2+2,AV$1)&amp;")")</f>
        <v>#N/A</v>
      </c>
      <c r="AW14" t="e" cm="1">
        <f t="array" aca="1" ref="AW14" ca="1">IF(INDEX(FluxBins,$A14*2+1,AW$1)="","",INDEX(FluxBins,$A14*2+1,AW$1)&amp;" ("&amp;INDEX(FluxBins,$A14*2+2,AW$1)&amp;")")</f>
        <v>#N/A</v>
      </c>
      <c r="AX14" t="e" cm="1">
        <f t="array" aca="1" ref="AX14" ca="1">IF(INDEX(FluxBins,$A14*2+1,AX$1)="","",INDEX(FluxBins,$A14*2+1,AX$1)&amp;" ("&amp;INDEX(FluxBins,$A14*2+2,AX$1)&amp;")")</f>
        <v>#N/A</v>
      </c>
      <c r="AY14" t="e" cm="1">
        <f t="array" aca="1" ref="AY14" ca="1">IF(INDEX(FluxBins,$A14*2+1,AY$1)="","",INDEX(FluxBins,$A14*2+1,AY$1)&amp;" ("&amp;INDEX(FluxBins,$A14*2+2,AY$1)&amp;")")</f>
        <v>#N/A</v>
      </c>
      <c r="AZ14" t="e" cm="1">
        <f t="array" aca="1" ref="AZ14" ca="1">IF(INDEX(FluxBins,$A14*2+1,AZ$1)="","",INDEX(FluxBins,$A14*2+1,AZ$1)&amp;" ("&amp;INDEX(FluxBins,$A14*2+2,AZ$1)&amp;")")</f>
        <v>#N/A</v>
      </c>
      <c r="BA14" t="e" cm="1">
        <f t="array" aca="1" ref="BA14" ca="1">IF(INDEX(FluxBins,$A14*2+1,BA$1)="","",INDEX(FluxBins,$A14*2+1,BA$1)&amp;" ("&amp;INDEX(FluxBins,$A14*2+2,BA$1)&amp;")")</f>
        <v>#N/A</v>
      </c>
      <c r="BB14" t="e" cm="1">
        <f t="array" aca="1" ref="BB14" ca="1">IF(INDEX(FluxBins,$A14*2+1,BB$1)="","",INDEX(FluxBins,$A14*2+1,BB$1)&amp;" ("&amp;INDEX(FluxBins,$A14*2+2,BB$1)&amp;")")</f>
        <v>#N/A</v>
      </c>
      <c r="BC14" t="e" cm="1">
        <f t="array" aca="1" ref="BC14" ca="1">IF(INDEX(FluxBins,$A14*2+1,BC$1)="","",INDEX(FluxBins,$A14*2+1,BC$1)&amp;" ("&amp;INDEX(FluxBins,$A14*2+2,BC$1)&amp;")")</f>
        <v>#N/A</v>
      </c>
      <c r="BD14" t="e" cm="1">
        <f t="array" aca="1" ref="BD14" ca="1">IF(INDEX(FluxBins,$A14*2+1,BD$1)="","",INDEX(FluxBins,$A14*2+1,BD$1)&amp;" ("&amp;INDEX(FluxBins,$A14*2+2,BD$1)&amp;")")</f>
        <v>#N/A</v>
      </c>
      <c r="BE14" t="e" cm="1">
        <f t="array" aca="1" ref="BE14" ca="1">IF(INDEX(FluxBins,$A14*2+1,BE$1)="","",INDEX(FluxBins,$A14*2+1,BE$1)&amp;" ("&amp;INDEX(FluxBins,$A14*2+2,BE$1)&amp;")")</f>
        <v>#N/A</v>
      </c>
      <c r="BF14" t="e" cm="1">
        <f t="array" aca="1" ref="BF14" ca="1">IF(INDEX(FluxBins,$A14*2+1,BF$1)="","",INDEX(FluxBins,$A14*2+1,BF$1)&amp;" ("&amp;INDEX(FluxBins,$A14*2+2,BF$1)&amp;")")</f>
        <v>#N/A</v>
      </c>
      <c r="BG14" t="e" cm="1">
        <f t="array" aca="1" ref="BG14" ca="1">IF(INDEX(FluxBins,$A14*2+1,BG$1)="","",INDEX(FluxBins,$A14*2+1,BG$1)&amp;" ("&amp;INDEX(FluxBins,$A14*2+2,BG$1)&amp;")")</f>
        <v>#N/A</v>
      </c>
      <c r="BH14" t="e" cm="1">
        <f t="array" aca="1" ref="BH14" ca="1">IF(INDEX(FluxBins,$A14*2+1,BH$1)="","",INDEX(FluxBins,$A14*2+1,BH$1)&amp;" ("&amp;INDEX(FluxBins,$A14*2+2,BH$1)&amp;")")</f>
        <v>#N/A</v>
      </c>
      <c r="BI14" t="e" cm="1">
        <f t="array" aca="1" ref="BI14" ca="1">IF(INDEX(FluxBins,$A14*2+1,BI$1)="","",INDEX(FluxBins,$A14*2+1,BI$1)&amp;" ("&amp;INDEX(FluxBins,$A14*2+2,BI$1)&amp;")")</f>
        <v>#N/A</v>
      </c>
      <c r="BJ14" t="e" cm="1">
        <f t="array" aca="1" ref="BJ14" ca="1">IF(INDEX(FluxBins,$A14*2+1,BJ$1)="","",INDEX(FluxBins,$A14*2+1,BJ$1)&amp;" ("&amp;INDEX(FluxBins,$A14*2+2,BJ$1)&amp;")")</f>
        <v>#N/A</v>
      </c>
      <c r="BK14" t="e" cm="1">
        <f t="array" aca="1" ref="BK14" ca="1">IF(INDEX(FluxBins,$A14*2+1,BK$1)="","",INDEX(FluxBins,$A14*2+1,BK$1)&amp;" ("&amp;INDEX(FluxBins,$A14*2+2,BK$1)&amp;")")</f>
        <v>#N/A</v>
      </c>
      <c r="BL14" t="e" cm="1">
        <f t="array" aca="1" ref="BL14" ca="1">IF(INDEX(FluxBins,$A14*2+1,BL$1)="","",INDEX(FluxBins,$A14*2+1,BL$1)&amp;" ("&amp;INDEX(FluxBins,$A14*2+2,BL$1)&amp;")")</f>
        <v>#N/A</v>
      </c>
      <c r="BM14" t="e" cm="1">
        <f t="array" aca="1" ref="BM14" ca="1">IF(INDEX(FluxBins,$A14*2+1,BM$1)="","",INDEX(FluxBins,$A14*2+1,BM$1)&amp;" ("&amp;INDEX(FluxBins,$A14*2+2,BM$1)&amp;")")</f>
        <v>#N/A</v>
      </c>
      <c r="BN14" t="e" cm="1">
        <f t="array" aca="1" ref="BN14" ca="1">IF(INDEX(FluxBins,$A14*2+1,BN$1)="","",INDEX(FluxBins,$A14*2+1,BN$1)&amp;" ("&amp;INDEX(FluxBins,$A14*2+2,BN$1)&amp;")")</f>
        <v>#N/A</v>
      </c>
      <c r="BO14" t="e" cm="1">
        <f t="array" aca="1" ref="BO14" ca="1">IF(INDEX(FluxBins,$A14*2+1,BO$1)="","",INDEX(FluxBins,$A14*2+1,BO$1)&amp;" ("&amp;INDEX(FluxBins,$A14*2+2,BO$1)&amp;")")</f>
        <v>#N/A</v>
      </c>
      <c r="BP14" t="e" cm="1">
        <f t="array" aca="1" ref="BP14" ca="1">IF(INDEX(FluxBins,$A14*2+1,BP$1)="","",INDEX(FluxBins,$A14*2+1,BP$1)&amp;" ("&amp;INDEX(FluxBins,$A14*2+2,BP$1)&amp;")")</f>
        <v>#N/A</v>
      </c>
      <c r="BQ14" t="e" cm="1">
        <f t="array" aca="1" ref="BQ14" ca="1">IF(INDEX(FluxBins,$A14*2+1,BQ$1)="","",INDEX(FluxBins,$A14*2+1,BQ$1)&amp;" ("&amp;INDEX(FluxBins,$A14*2+2,BQ$1)&amp;")")</f>
        <v>#N/A</v>
      </c>
      <c r="BR14" t="e" cm="1">
        <f t="array" aca="1" ref="BR14" ca="1">IF(INDEX(FluxBins,$A14*2+1,BR$1)="","",INDEX(FluxBins,$A14*2+1,BR$1)&amp;" ("&amp;INDEX(FluxBins,$A14*2+2,BR$1)&amp;")")</f>
        <v>#N/A</v>
      </c>
      <c r="BS14" t="e" cm="1">
        <f t="array" aca="1" ref="BS14" ca="1">IF(INDEX(FluxBins,$A14*2+1,BS$1)="","",INDEX(FluxBins,$A14*2+1,BS$1)&amp;" ("&amp;INDEX(FluxBins,$A14*2+2,BS$1)&amp;")")</f>
        <v>#N/A</v>
      </c>
      <c r="BT14" t="e" cm="1">
        <f t="array" aca="1" ref="BT14" ca="1">IF(INDEX(FluxBins,$A14*2+1,BT$1)="","",INDEX(FluxBins,$A14*2+1,BT$1)&amp;" ("&amp;INDEX(FluxBins,$A14*2+2,BT$1)&amp;")")</f>
        <v>#N/A</v>
      </c>
      <c r="BU14" t="e" cm="1">
        <f t="array" aca="1" ref="BU14" ca="1">IF(INDEX(FluxBins,$A14*2+1,BU$1)="","",INDEX(FluxBins,$A14*2+1,BU$1)&amp;" ("&amp;INDEX(FluxBins,$A14*2+2,BU$1)&amp;")")</f>
        <v>#N/A</v>
      </c>
      <c r="BV14" t="e" cm="1">
        <f t="array" aca="1" ref="BV14" ca="1">IF(INDEX(FluxBins,$A14*2+1,BV$1)="","",INDEX(FluxBins,$A14*2+1,BV$1)&amp;" ("&amp;INDEX(FluxBins,$A14*2+2,BV$1)&amp;")")</f>
        <v>#N/A</v>
      </c>
    </row>
    <row r="15" spans="1:74">
      <c r="A15" t="e">
        <f ca="1">VLOOKUP('Bulk Graph'!$B17,NameIndexArray,2,FALSE)-2</f>
        <v>#N/A</v>
      </c>
      <c r="B15" t="e">
        <f>IF(E15,'Bulk Graph'!$D17,MID('Bulk Graph'!$C17,FIND("(",'Bulk Graph'!$C17)+1,FIND(")",'Bulk Graph'!$C17)-FIND("(",'Bulk Graph'!$C17)-1))</f>
        <v>#VALUE!</v>
      </c>
      <c r="D15" t="b">
        <f ca="1">IF(E15,FALSE,ISERROR(HLOOKUP('Bulk Graph'!C17,$T15:$BV15,1,FALSE)))</f>
        <v>1</v>
      </c>
      <c r="E15" t="b">
        <f>NOT('Bulk Graph'!$D17=0)</f>
        <v>0</v>
      </c>
      <c r="F15" t="e" cm="1">
        <f t="array" aca="1" ref="F15" ca="1">INDEX(ModelsData,$A15*2+1,F$1)</f>
        <v>#N/A</v>
      </c>
      <c r="G15" t="e" cm="1">
        <f t="array" aca="1" ref="G15" ca="1">INDEX(ModelsData,$A15*2+1,G$1)</f>
        <v>#N/A</v>
      </c>
      <c r="H15" t="e" cm="1">
        <f t="array" aca="1" ref="H15" ca="1">IF($D15,NA(),INDEX(ModelsData,$A15*2+1,H$1))</f>
        <v>#N/A</v>
      </c>
      <c r="I15" t="e" cm="1">
        <f t="array" aca="1" ref="I15" ca="1">IF($D15,NA(),INDEX(ModelsData,$A15*2+1,I$1))</f>
        <v>#N/A</v>
      </c>
      <c r="J15" t="e" cm="1">
        <f t="array" aca="1" ref="J15" ca="1">IF($D15,NA(),INDEX(ModelsData,$A15*2+1,J$1))</f>
        <v>#N/A</v>
      </c>
      <c r="K15" t="e" cm="1">
        <f t="array" aca="1" ref="K15" ca="1">IF($D15,NA(),INDEX(ModelsData,$A15*2+1,K$1))</f>
        <v>#N/A</v>
      </c>
      <c r="L15" t="e" cm="1">
        <f t="array" aca="1" ref="L15" ca="1">IF($D15,NA(),INDEX(ModelsData,$A15*2+1,L$1))</f>
        <v>#N/A</v>
      </c>
      <c r="M15" t="e" cm="1">
        <f t="array" aca="1" ref="M15" ca="1">IF($D15,NA(),INDEX(ModelsData,$A15*2+1,M$1))</f>
        <v>#N/A</v>
      </c>
      <c r="N15" t="e" cm="1">
        <f t="array" aca="1" ref="N15" ca="1">IF($D15,NA(),INDEX(ModelsData,$A15*2+1,N$1))</f>
        <v>#N/A</v>
      </c>
      <c r="O15" t="e" cm="1">
        <f t="array" aca="1" ref="O15" ca="1">IF($D15,NA(),INDEX(ModelsData,$A15*2+1,O$1))</f>
        <v>#N/A</v>
      </c>
      <c r="P15" t="e" cm="1">
        <f t="array" aca="1" ref="P15" ca="1">INDEX(ModelsData,$A15*2+1,P$1)</f>
        <v>#N/A</v>
      </c>
      <c r="Q15" t="e" cm="1">
        <f t="array" aca="1" ref="Q15" ca="1">INDEX(ModelsData,$A15*2+1,Q$1)</f>
        <v>#N/A</v>
      </c>
      <c r="R15" t="e" cm="1">
        <f t="array" aca="1" ref="R15" ca="1">INDEX(ModelsData,$A15*2+1,R$1)</f>
        <v>#N/A</v>
      </c>
      <c r="S15" t="e" cm="1">
        <f t="array" aca="1" ref="S15" ca="1">INDEX(ModelsData,$A15*2+1,S$1)</f>
        <v>#N/A</v>
      </c>
      <c r="T15" t="e" cm="1">
        <f t="array" aca="1" ref="T15" ca="1">IF(INDEX(FluxBins,$A15*2+1,T$1)="","",INDEX(FluxBins,$A15*2+1,T$1)&amp;" ("&amp;INDEX(FluxBins,$A15*2+2,T$1)&amp;")")</f>
        <v>#N/A</v>
      </c>
      <c r="U15" t="e" cm="1">
        <f t="array" aca="1" ref="U15" ca="1">IF(INDEX(FluxBins,$A15*2+1,U$1)="","",INDEX(FluxBins,$A15*2+1,U$1)&amp;" ("&amp;INDEX(FluxBins,$A15*2+2,U$1)&amp;")")</f>
        <v>#N/A</v>
      </c>
      <c r="V15" t="e" cm="1">
        <f t="array" aca="1" ref="V15" ca="1">IF(INDEX(FluxBins,$A15*2+1,V$1)="","",INDEX(FluxBins,$A15*2+1,V$1)&amp;" ("&amp;INDEX(FluxBins,$A15*2+2,V$1)&amp;")")</f>
        <v>#N/A</v>
      </c>
      <c r="W15" t="e" cm="1">
        <f t="array" aca="1" ref="W15" ca="1">IF(INDEX(FluxBins,$A15*2+1,W$1)="","",INDEX(FluxBins,$A15*2+1,W$1)&amp;" ("&amp;INDEX(FluxBins,$A15*2+2,W$1)&amp;")")</f>
        <v>#N/A</v>
      </c>
      <c r="X15" t="e" cm="1">
        <f t="array" aca="1" ref="X15" ca="1">IF(INDEX(FluxBins,$A15*2+1,X$1)="","",INDEX(FluxBins,$A15*2+1,X$1)&amp;" ("&amp;INDEX(FluxBins,$A15*2+2,X$1)&amp;")")</f>
        <v>#N/A</v>
      </c>
      <c r="Y15" t="e" cm="1">
        <f t="array" aca="1" ref="Y15" ca="1">IF(INDEX(FluxBins,$A15*2+1,Y$1)="","",INDEX(FluxBins,$A15*2+1,Y$1)&amp;" ("&amp;INDEX(FluxBins,$A15*2+2,Y$1)&amp;")")</f>
        <v>#N/A</v>
      </c>
      <c r="Z15" t="e" cm="1">
        <f t="array" aca="1" ref="Z15" ca="1">IF(INDEX(FluxBins,$A15*2+1,Z$1)="","",INDEX(FluxBins,$A15*2+1,Z$1)&amp;" ("&amp;INDEX(FluxBins,$A15*2+2,Z$1)&amp;")")</f>
        <v>#N/A</v>
      </c>
      <c r="AA15" t="e" cm="1">
        <f t="array" aca="1" ref="AA15" ca="1">IF(INDEX(FluxBins,$A15*2+1,AA$1)="","",INDEX(FluxBins,$A15*2+1,AA$1)&amp;" ("&amp;INDEX(FluxBins,$A15*2+2,AA$1)&amp;")")</f>
        <v>#N/A</v>
      </c>
      <c r="AB15" t="e" cm="1">
        <f t="array" aca="1" ref="AB15" ca="1">IF(INDEX(FluxBins,$A15*2+1,AB$1)="","",INDEX(FluxBins,$A15*2+1,AB$1)&amp;" ("&amp;INDEX(FluxBins,$A15*2+2,AB$1)&amp;")")</f>
        <v>#N/A</v>
      </c>
      <c r="AC15" t="e" cm="1">
        <f t="array" aca="1" ref="AC15" ca="1">IF(INDEX(FluxBins,$A15*2+1,AC$1)="","",INDEX(FluxBins,$A15*2+1,AC$1)&amp;" ("&amp;INDEX(FluxBins,$A15*2+2,AC$1)&amp;")")</f>
        <v>#N/A</v>
      </c>
      <c r="AD15" t="e" cm="1">
        <f t="array" aca="1" ref="AD15" ca="1">IF(INDEX(FluxBins,$A15*2+1,AD$1)="","",INDEX(FluxBins,$A15*2+1,AD$1)&amp;" ("&amp;INDEX(FluxBins,$A15*2+2,AD$1)&amp;")")</f>
        <v>#N/A</v>
      </c>
      <c r="AE15" t="e" cm="1">
        <f t="array" aca="1" ref="AE15" ca="1">IF(INDEX(FluxBins,$A15*2+1,AE$1)="","",INDEX(FluxBins,$A15*2+1,AE$1)&amp;" ("&amp;INDEX(FluxBins,$A15*2+2,AE$1)&amp;")")</f>
        <v>#N/A</v>
      </c>
      <c r="AF15" t="e" cm="1">
        <f t="array" aca="1" ref="AF15" ca="1">IF(INDEX(FluxBins,$A15*2+1,AF$1)="","",INDEX(FluxBins,$A15*2+1,AF$1)&amp;" ("&amp;INDEX(FluxBins,$A15*2+2,AF$1)&amp;")")</f>
        <v>#N/A</v>
      </c>
      <c r="AG15" t="e" cm="1">
        <f t="array" aca="1" ref="AG15" ca="1">IF(INDEX(FluxBins,$A15*2+1,AG$1)="","",INDEX(FluxBins,$A15*2+1,AG$1)&amp;" ("&amp;INDEX(FluxBins,$A15*2+2,AG$1)&amp;")")</f>
        <v>#N/A</v>
      </c>
      <c r="AH15" t="e" cm="1">
        <f t="array" aca="1" ref="AH15" ca="1">IF(INDEX(FluxBins,$A15*2+1,AH$1)="","",INDEX(FluxBins,$A15*2+1,AH$1)&amp;" ("&amp;INDEX(FluxBins,$A15*2+2,AH$1)&amp;")")</f>
        <v>#N/A</v>
      </c>
      <c r="AI15" t="e" cm="1">
        <f t="array" aca="1" ref="AI15" ca="1">IF(INDEX(FluxBins,$A15*2+1,AI$1)="","",INDEX(FluxBins,$A15*2+1,AI$1)&amp;" ("&amp;INDEX(FluxBins,$A15*2+2,AI$1)&amp;")")</f>
        <v>#N/A</v>
      </c>
      <c r="AJ15" t="e" cm="1">
        <f t="array" aca="1" ref="AJ15" ca="1">IF(INDEX(FluxBins,$A15*2+1,AJ$1)="","",INDEX(FluxBins,$A15*2+1,AJ$1)&amp;" ("&amp;INDEX(FluxBins,$A15*2+2,AJ$1)&amp;")")</f>
        <v>#N/A</v>
      </c>
      <c r="AK15" t="e" cm="1">
        <f t="array" aca="1" ref="AK15" ca="1">IF(INDEX(FluxBins,$A15*2+1,AK$1)="","",INDEX(FluxBins,$A15*2+1,AK$1)&amp;" ("&amp;INDEX(FluxBins,$A15*2+2,AK$1)&amp;")")</f>
        <v>#N/A</v>
      </c>
      <c r="AL15" t="e" cm="1">
        <f t="array" aca="1" ref="AL15" ca="1">IF(INDEX(FluxBins,$A15*2+1,AL$1)="","",INDEX(FluxBins,$A15*2+1,AL$1)&amp;" ("&amp;INDEX(FluxBins,$A15*2+2,AL$1)&amp;")")</f>
        <v>#N/A</v>
      </c>
      <c r="AM15" t="e" cm="1">
        <f t="array" aca="1" ref="AM15" ca="1">IF(INDEX(FluxBins,$A15*2+1,AM$1)="","",INDEX(FluxBins,$A15*2+1,AM$1)&amp;" ("&amp;INDEX(FluxBins,$A15*2+2,AM$1)&amp;")")</f>
        <v>#N/A</v>
      </c>
      <c r="AN15" t="e" cm="1">
        <f t="array" aca="1" ref="AN15" ca="1">IF(INDEX(FluxBins,$A15*2+1,AN$1)="","",INDEX(FluxBins,$A15*2+1,AN$1)&amp;" ("&amp;INDEX(FluxBins,$A15*2+2,AN$1)&amp;")")</f>
        <v>#N/A</v>
      </c>
      <c r="AO15" t="e" cm="1">
        <f t="array" aca="1" ref="AO15" ca="1">IF(INDEX(FluxBins,$A15*2+1,AO$1)="","",INDEX(FluxBins,$A15*2+1,AO$1)&amp;" ("&amp;INDEX(FluxBins,$A15*2+2,AO$1)&amp;")")</f>
        <v>#N/A</v>
      </c>
      <c r="AP15" t="e" cm="1">
        <f t="array" aca="1" ref="AP15" ca="1">IF(INDEX(FluxBins,$A15*2+1,AP$1)="","",INDEX(FluxBins,$A15*2+1,AP$1)&amp;" ("&amp;INDEX(FluxBins,$A15*2+2,AP$1)&amp;")")</f>
        <v>#N/A</v>
      </c>
      <c r="AQ15" t="e" cm="1">
        <f t="array" aca="1" ref="AQ15" ca="1">IF(INDEX(FluxBins,$A15*2+1,AQ$1)="","",INDEX(FluxBins,$A15*2+1,AQ$1)&amp;" ("&amp;INDEX(FluxBins,$A15*2+2,AQ$1)&amp;")")</f>
        <v>#N/A</v>
      </c>
      <c r="AR15" t="e" cm="1">
        <f t="array" aca="1" ref="AR15" ca="1">IF(INDEX(FluxBins,$A15*2+1,AR$1)="","",INDEX(FluxBins,$A15*2+1,AR$1)&amp;" ("&amp;INDEX(FluxBins,$A15*2+2,AR$1)&amp;")")</f>
        <v>#N/A</v>
      </c>
      <c r="AS15" t="e" cm="1">
        <f t="array" aca="1" ref="AS15" ca="1">IF(INDEX(FluxBins,$A15*2+1,AS$1)="","",INDEX(FluxBins,$A15*2+1,AS$1)&amp;" ("&amp;INDEX(FluxBins,$A15*2+2,AS$1)&amp;")")</f>
        <v>#N/A</v>
      </c>
      <c r="AT15" t="e" cm="1">
        <f t="array" aca="1" ref="AT15" ca="1">IF(INDEX(FluxBins,$A15*2+1,AT$1)="","",INDEX(FluxBins,$A15*2+1,AT$1)&amp;" ("&amp;INDEX(FluxBins,$A15*2+2,AT$1)&amp;")")</f>
        <v>#N/A</v>
      </c>
      <c r="AU15" t="e" cm="1">
        <f t="array" aca="1" ref="AU15" ca="1">IF(INDEX(FluxBins,$A15*2+1,AU$1)="","",INDEX(FluxBins,$A15*2+1,AU$1)&amp;" ("&amp;INDEX(FluxBins,$A15*2+2,AU$1)&amp;")")</f>
        <v>#N/A</v>
      </c>
      <c r="AV15" t="e" cm="1">
        <f t="array" aca="1" ref="AV15" ca="1">IF(INDEX(FluxBins,$A15*2+1,AV$1)="","",INDEX(FluxBins,$A15*2+1,AV$1)&amp;" ("&amp;INDEX(FluxBins,$A15*2+2,AV$1)&amp;")")</f>
        <v>#N/A</v>
      </c>
      <c r="AW15" t="e" cm="1">
        <f t="array" aca="1" ref="AW15" ca="1">IF(INDEX(FluxBins,$A15*2+1,AW$1)="","",INDEX(FluxBins,$A15*2+1,AW$1)&amp;" ("&amp;INDEX(FluxBins,$A15*2+2,AW$1)&amp;")")</f>
        <v>#N/A</v>
      </c>
      <c r="AX15" t="e" cm="1">
        <f t="array" aca="1" ref="AX15" ca="1">IF(INDEX(FluxBins,$A15*2+1,AX$1)="","",INDEX(FluxBins,$A15*2+1,AX$1)&amp;" ("&amp;INDEX(FluxBins,$A15*2+2,AX$1)&amp;")")</f>
        <v>#N/A</v>
      </c>
      <c r="AY15" t="e" cm="1">
        <f t="array" aca="1" ref="AY15" ca="1">IF(INDEX(FluxBins,$A15*2+1,AY$1)="","",INDEX(FluxBins,$A15*2+1,AY$1)&amp;" ("&amp;INDEX(FluxBins,$A15*2+2,AY$1)&amp;")")</f>
        <v>#N/A</v>
      </c>
      <c r="AZ15" t="e" cm="1">
        <f t="array" aca="1" ref="AZ15" ca="1">IF(INDEX(FluxBins,$A15*2+1,AZ$1)="","",INDEX(FluxBins,$A15*2+1,AZ$1)&amp;" ("&amp;INDEX(FluxBins,$A15*2+2,AZ$1)&amp;")")</f>
        <v>#N/A</v>
      </c>
      <c r="BA15" t="e" cm="1">
        <f t="array" aca="1" ref="BA15" ca="1">IF(INDEX(FluxBins,$A15*2+1,BA$1)="","",INDEX(FluxBins,$A15*2+1,BA$1)&amp;" ("&amp;INDEX(FluxBins,$A15*2+2,BA$1)&amp;")")</f>
        <v>#N/A</v>
      </c>
      <c r="BB15" t="e" cm="1">
        <f t="array" aca="1" ref="BB15" ca="1">IF(INDEX(FluxBins,$A15*2+1,BB$1)="","",INDEX(FluxBins,$A15*2+1,BB$1)&amp;" ("&amp;INDEX(FluxBins,$A15*2+2,BB$1)&amp;")")</f>
        <v>#N/A</v>
      </c>
      <c r="BC15" t="e" cm="1">
        <f t="array" aca="1" ref="BC15" ca="1">IF(INDEX(FluxBins,$A15*2+1,BC$1)="","",INDEX(FluxBins,$A15*2+1,BC$1)&amp;" ("&amp;INDEX(FluxBins,$A15*2+2,BC$1)&amp;")")</f>
        <v>#N/A</v>
      </c>
      <c r="BD15" t="e" cm="1">
        <f t="array" aca="1" ref="BD15" ca="1">IF(INDEX(FluxBins,$A15*2+1,BD$1)="","",INDEX(FluxBins,$A15*2+1,BD$1)&amp;" ("&amp;INDEX(FluxBins,$A15*2+2,BD$1)&amp;")")</f>
        <v>#N/A</v>
      </c>
      <c r="BE15" t="e" cm="1">
        <f t="array" aca="1" ref="BE15" ca="1">IF(INDEX(FluxBins,$A15*2+1,BE$1)="","",INDEX(FluxBins,$A15*2+1,BE$1)&amp;" ("&amp;INDEX(FluxBins,$A15*2+2,BE$1)&amp;")")</f>
        <v>#N/A</v>
      </c>
      <c r="BF15" t="e" cm="1">
        <f t="array" aca="1" ref="BF15" ca="1">IF(INDEX(FluxBins,$A15*2+1,BF$1)="","",INDEX(FluxBins,$A15*2+1,BF$1)&amp;" ("&amp;INDEX(FluxBins,$A15*2+2,BF$1)&amp;")")</f>
        <v>#N/A</v>
      </c>
      <c r="BG15" t="e" cm="1">
        <f t="array" aca="1" ref="BG15" ca="1">IF(INDEX(FluxBins,$A15*2+1,BG$1)="","",INDEX(FluxBins,$A15*2+1,BG$1)&amp;" ("&amp;INDEX(FluxBins,$A15*2+2,BG$1)&amp;")")</f>
        <v>#N/A</v>
      </c>
      <c r="BH15" t="e" cm="1">
        <f t="array" aca="1" ref="BH15" ca="1">IF(INDEX(FluxBins,$A15*2+1,BH$1)="","",INDEX(FluxBins,$A15*2+1,BH$1)&amp;" ("&amp;INDEX(FluxBins,$A15*2+2,BH$1)&amp;")")</f>
        <v>#N/A</v>
      </c>
      <c r="BI15" t="e" cm="1">
        <f t="array" aca="1" ref="BI15" ca="1">IF(INDEX(FluxBins,$A15*2+1,BI$1)="","",INDEX(FluxBins,$A15*2+1,BI$1)&amp;" ("&amp;INDEX(FluxBins,$A15*2+2,BI$1)&amp;")")</f>
        <v>#N/A</v>
      </c>
      <c r="BJ15" t="e" cm="1">
        <f t="array" aca="1" ref="BJ15" ca="1">IF(INDEX(FluxBins,$A15*2+1,BJ$1)="","",INDEX(FluxBins,$A15*2+1,BJ$1)&amp;" ("&amp;INDEX(FluxBins,$A15*2+2,BJ$1)&amp;")")</f>
        <v>#N/A</v>
      </c>
      <c r="BK15" t="e" cm="1">
        <f t="array" aca="1" ref="BK15" ca="1">IF(INDEX(FluxBins,$A15*2+1,BK$1)="","",INDEX(FluxBins,$A15*2+1,BK$1)&amp;" ("&amp;INDEX(FluxBins,$A15*2+2,BK$1)&amp;")")</f>
        <v>#N/A</v>
      </c>
      <c r="BL15" t="e" cm="1">
        <f t="array" aca="1" ref="BL15" ca="1">IF(INDEX(FluxBins,$A15*2+1,BL$1)="","",INDEX(FluxBins,$A15*2+1,BL$1)&amp;" ("&amp;INDEX(FluxBins,$A15*2+2,BL$1)&amp;")")</f>
        <v>#N/A</v>
      </c>
      <c r="BM15" t="e" cm="1">
        <f t="array" aca="1" ref="BM15" ca="1">IF(INDEX(FluxBins,$A15*2+1,BM$1)="","",INDEX(FluxBins,$A15*2+1,BM$1)&amp;" ("&amp;INDEX(FluxBins,$A15*2+2,BM$1)&amp;")")</f>
        <v>#N/A</v>
      </c>
      <c r="BN15" t="e" cm="1">
        <f t="array" aca="1" ref="BN15" ca="1">IF(INDEX(FluxBins,$A15*2+1,BN$1)="","",INDEX(FluxBins,$A15*2+1,BN$1)&amp;" ("&amp;INDEX(FluxBins,$A15*2+2,BN$1)&amp;")")</f>
        <v>#N/A</v>
      </c>
      <c r="BO15" t="e" cm="1">
        <f t="array" aca="1" ref="BO15" ca="1">IF(INDEX(FluxBins,$A15*2+1,BO$1)="","",INDEX(FluxBins,$A15*2+1,BO$1)&amp;" ("&amp;INDEX(FluxBins,$A15*2+2,BO$1)&amp;")")</f>
        <v>#N/A</v>
      </c>
      <c r="BP15" t="e" cm="1">
        <f t="array" aca="1" ref="BP15" ca="1">IF(INDEX(FluxBins,$A15*2+1,BP$1)="","",INDEX(FluxBins,$A15*2+1,BP$1)&amp;" ("&amp;INDEX(FluxBins,$A15*2+2,BP$1)&amp;")")</f>
        <v>#N/A</v>
      </c>
      <c r="BQ15" t="e" cm="1">
        <f t="array" aca="1" ref="BQ15" ca="1">IF(INDEX(FluxBins,$A15*2+1,BQ$1)="","",INDEX(FluxBins,$A15*2+1,BQ$1)&amp;" ("&amp;INDEX(FluxBins,$A15*2+2,BQ$1)&amp;")")</f>
        <v>#N/A</v>
      </c>
      <c r="BR15" t="e" cm="1">
        <f t="array" aca="1" ref="BR15" ca="1">IF(INDEX(FluxBins,$A15*2+1,BR$1)="","",INDEX(FluxBins,$A15*2+1,BR$1)&amp;" ("&amp;INDEX(FluxBins,$A15*2+2,BR$1)&amp;")")</f>
        <v>#N/A</v>
      </c>
      <c r="BS15" t="e" cm="1">
        <f t="array" aca="1" ref="BS15" ca="1">IF(INDEX(FluxBins,$A15*2+1,BS$1)="","",INDEX(FluxBins,$A15*2+1,BS$1)&amp;" ("&amp;INDEX(FluxBins,$A15*2+2,BS$1)&amp;")")</f>
        <v>#N/A</v>
      </c>
      <c r="BT15" t="e" cm="1">
        <f t="array" aca="1" ref="BT15" ca="1">IF(INDEX(FluxBins,$A15*2+1,BT$1)="","",INDEX(FluxBins,$A15*2+1,BT$1)&amp;" ("&amp;INDEX(FluxBins,$A15*2+2,BT$1)&amp;")")</f>
        <v>#N/A</v>
      </c>
      <c r="BU15" t="e" cm="1">
        <f t="array" aca="1" ref="BU15" ca="1">IF(INDEX(FluxBins,$A15*2+1,BU$1)="","",INDEX(FluxBins,$A15*2+1,BU$1)&amp;" ("&amp;INDEX(FluxBins,$A15*2+2,BU$1)&amp;")")</f>
        <v>#N/A</v>
      </c>
      <c r="BV15" t="e" cm="1">
        <f t="array" aca="1" ref="BV15" ca="1">IF(INDEX(FluxBins,$A15*2+1,BV$1)="","",INDEX(FluxBins,$A15*2+1,BV$1)&amp;" ("&amp;INDEX(FluxBins,$A15*2+2,BV$1)&amp;")")</f>
        <v>#N/A</v>
      </c>
    </row>
    <row r="16" spans="1:74">
      <c r="A16" t="e">
        <f ca="1">VLOOKUP('Bulk Graph'!$B18,NameIndexArray,2,FALSE)-2</f>
        <v>#N/A</v>
      </c>
      <c r="B16" t="e">
        <f>IF(E16,'Bulk Graph'!$D18,MID('Bulk Graph'!$C18,FIND("(",'Bulk Graph'!$C18)+1,FIND(")",'Bulk Graph'!$C18)-FIND("(",'Bulk Graph'!$C18)-1))</f>
        <v>#VALUE!</v>
      </c>
      <c r="D16" t="b">
        <f ca="1">IF(E16,FALSE,ISERROR(HLOOKUP('Bulk Graph'!C18,$T16:$BV16,1,FALSE)))</f>
        <v>1</v>
      </c>
      <c r="E16" t="b">
        <f>NOT('Bulk Graph'!$D18=0)</f>
        <v>0</v>
      </c>
      <c r="F16" t="e" cm="1">
        <f t="array" aca="1" ref="F16" ca="1">INDEX(ModelsData,$A16*2+1,F$1)</f>
        <v>#N/A</v>
      </c>
      <c r="G16" t="e" cm="1">
        <f t="array" aca="1" ref="G16" ca="1">INDEX(ModelsData,$A16*2+1,G$1)</f>
        <v>#N/A</v>
      </c>
      <c r="H16" t="e" cm="1">
        <f t="array" aca="1" ref="H16" ca="1">IF($D16,NA(),INDEX(ModelsData,$A16*2+1,H$1))</f>
        <v>#N/A</v>
      </c>
      <c r="I16" t="e" cm="1">
        <f t="array" aca="1" ref="I16" ca="1">IF($D16,NA(),INDEX(ModelsData,$A16*2+1,I$1))</f>
        <v>#N/A</v>
      </c>
      <c r="J16" t="e" cm="1">
        <f t="array" aca="1" ref="J16" ca="1">IF($D16,NA(),INDEX(ModelsData,$A16*2+1,J$1))</f>
        <v>#N/A</v>
      </c>
      <c r="K16" t="e" cm="1">
        <f t="array" aca="1" ref="K16" ca="1">IF($D16,NA(),INDEX(ModelsData,$A16*2+1,K$1))</f>
        <v>#N/A</v>
      </c>
      <c r="L16" t="e" cm="1">
        <f t="array" aca="1" ref="L16" ca="1">IF($D16,NA(),INDEX(ModelsData,$A16*2+1,L$1))</f>
        <v>#N/A</v>
      </c>
      <c r="M16" t="e" cm="1">
        <f t="array" aca="1" ref="M16" ca="1">IF($D16,NA(),INDEX(ModelsData,$A16*2+1,M$1))</f>
        <v>#N/A</v>
      </c>
      <c r="N16" t="e" cm="1">
        <f t="array" aca="1" ref="N16" ca="1">IF($D16,NA(),INDEX(ModelsData,$A16*2+1,N$1))</f>
        <v>#N/A</v>
      </c>
      <c r="O16" t="e" cm="1">
        <f t="array" aca="1" ref="O16" ca="1">IF($D16,NA(),INDEX(ModelsData,$A16*2+1,O$1))</f>
        <v>#N/A</v>
      </c>
      <c r="P16" t="e" cm="1">
        <f t="array" aca="1" ref="P16" ca="1">INDEX(ModelsData,$A16*2+1,P$1)</f>
        <v>#N/A</v>
      </c>
      <c r="Q16" t="e" cm="1">
        <f t="array" aca="1" ref="Q16" ca="1">INDEX(ModelsData,$A16*2+1,Q$1)</f>
        <v>#N/A</v>
      </c>
      <c r="R16" t="e" cm="1">
        <f t="array" aca="1" ref="R16" ca="1">INDEX(ModelsData,$A16*2+1,R$1)</f>
        <v>#N/A</v>
      </c>
      <c r="S16" t="e" cm="1">
        <f t="array" aca="1" ref="S16" ca="1">INDEX(ModelsData,$A16*2+1,S$1)</f>
        <v>#N/A</v>
      </c>
      <c r="T16" t="e" cm="1">
        <f t="array" aca="1" ref="T16" ca="1">IF(INDEX(FluxBins,$A16*2+1,T$1)="","",INDEX(FluxBins,$A16*2+1,T$1)&amp;" ("&amp;INDEX(FluxBins,$A16*2+2,T$1)&amp;")")</f>
        <v>#N/A</v>
      </c>
      <c r="U16" t="e" cm="1">
        <f t="array" aca="1" ref="U16" ca="1">IF(INDEX(FluxBins,$A16*2+1,U$1)="","",INDEX(FluxBins,$A16*2+1,U$1)&amp;" ("&amp;INDEX(FluxBins,$A16*2+2,U$1)&amp;")")</f>
        <v>#N/A</v>
      </c>
      <c r="V16" t="e" cm="1">
        <f t="array" aca="1" ref="V16" ca="1">IF(INDEX(FluxBins,$A16*2+1,V$1)="","",INDEX(FluxBins,$A16*2+1,V$1)&amp;" ("&amp;INDEX(FluxBins,$A16*2+2,V$1)&amp;")")</f>
        <v>#N/A</v>
      </c>
      <c r="W16" t="e" cm="1">
        <f t="array" aca="1" ref="W16" ca="1">IF(INDEX(FluxBins,$A16*2+1,W$1)="","",INDEX(FluxBins,$A16*2+1,W$1)&amp;" ("&amp;INDEX(FluxBins,$A16*2+2,W$1)&amp;")")</f>
        <v>#N/A</v>
      </c>
      <c r="X16" t="e" cm="1">
        <f t="array" aca="1" ref="X16" ca="1">IF(INDEX(FluxBins,$A16*2+1,X$1)="","",INDEX(FluxBins,$A16*2+1,X$1)&amp;" ("&amp;INDEX(FluxBins,$A16*2+2,X$1)&amp;")")</f>
        <v>#N/A</v>
      </c>
      <c r="Y16" t="e" cm="1">
        <f t="array" aca="1" ref="Y16" ca="1">IF(INDEX(FluxBins,$A16*2+1,Y$1)="","",INDEX(FluxBins,$A16*2+1,Y$1)&amp;" ("&amp;INDEX(FluxBins,$A16*2+2,Y$1)&amp;")")</f>
        <v>#N/A</v>
      </c>
      <c r="Z16" t="e" cm="1">
        <f t="array" aca="1" ref="Z16" ca="1">IF(INDEX(FluxBins,$A16*2+1,Z$1)="","",INDEX(FluxBins,$A16*2+1,Z$1)&amp;" ("&amp;INDEX(FluxBins,$A16*2+2,Z$1)&amp;")")</f>
        <v>#N/A</v>
      </c>
      <c r="AA16" t="e" cm="1">
        <f t="array" aca="1" ref="AA16" ca="1">IF(INDEX(FluxBins,$A16*2+1,AA$1)="","",INDEX(FluxBins,$A16*2+1,AA$1)&amp;" ("&amp;INDEX(FluxBins,$A16*2+2,AA$1)&amp;")")</f>
        <v>#N/A</v>
      </c>
      <c r="AB16" t="e" cm="1">
        <f t="array" aca="1" ref="AB16" ca="1">IF(INDEX(FluxBins,$A16*2+1,AB$1)="","",INDEX(FluxBins,$A16*2+1,AB$1)&amp;" ("&amp;INDEX(FluxBins,$A16*2+2,AB$1)&amp;")")</f>
        <v>#N/A</v>
      </c>
      <c r="AC16" t="e" cm="1">
        <f t="array" aca="1" ref="AC16" ca="1">IF(INDEX(FluxBins,$A16*2+1,AC$1)="","",INDEX(FluxBins,$A16*2+1,AC$1)&amp;" ("&amp;INDEX(FluxBins,$A16*2+2,AC$1)&amp;")")</f>
        <v>#N/A</v>
      </c>
      <c r="AD16" t="e" cm="1">
        <f t="array" aca="1" ref="AD16" ca="1">IF(INDEX(FluxBins,$A16*2+1,AD$1)="","",INDEX(FluxBins,$A16*2+1,AD$1)&amp;" ("&amp;INDEX(FluxBins,$A16*2+2,AD$1)&amp;")")</f>
        <v>#N/A</v>
      </c>
      <c r="AE16" t="e" cm="1">
        <f t="array" aca="1" ref="AE16" ca="1">IF(INDEX(FluxBins,$A16*2+1,AE$1)="","",INDEX(FluxBins,$A16*2+1,AE$1)&amp;" ("&amp;INDEX(FluxBins,$A16*2+2,AE$1)&amp;")")</f>
        <v>#N/A</v>
      </c>
      <c r="AF16" t="e" cm="1">
        <f t="array" aca="1" ref="AF16" ca="1">IF(INDEX(FluxBins,$A16*2+1,AF$1)="","",INDEX(FluxBins,$A16*2+1,AF$1)&amp;" ("&amp;INDEX(FluxBins,$A16*2+2,AF$1)&amp;")")</f>
        <v>#N/A</v>
      </c>
      <c r="AG16" t="e" cm="1">
        <f t="array" aca="1" ref="AG16" ca="1">IF(INDEX(FluxBins,$A16*2+1,AG$1)="","",INDEX(FluxBins,$A16*2+1,AG$1)&amp;" ("&amp;INDEX(FluxBins,$A16*2+2,AG$1)&amp;")")</f>
        <v>#N/A</v>
      </c>
      <c r="AH16" t="e" cm="1">
        <f t="array" aca="1" ref="AH16" ca="1">IF(INDEX(FluxBins,$A16*2+1,AH$1)="","",INDEX(FluxBins,$A16*2+1,AH$1)&amp;" ("&amp;INDEX(FluxBins,$A16*2+2,AH$1)&amp;")")</f>
        <v>#N/A</v>
      </c>
      <c r="AI16" t="e" cm="1">
        <f t="array" aca="1" ref="AI16" ca="1">IF(INDEX(FluxBins,$A16*2+1,AI$1)="","",INDEX(FluxBins,$A16*2+1,AI$1)&amp;" ("&amp;INDEX(FluxBins,$A16*2+2,AI$1)&amp;")")</f>
        <v>#N/A</v>
      </c>
      <c r="AJ16" t="e" cm="1">
        <f t="array" aca="1" ref="AJ16" ca="1">IF(INDEX(FluxBins,$A16*2+1,AJ$1)="","",INDEX(FluxBins,$A16*2+1,AJ$1)&amp;" ("&amp;INDEX(FluxBins,$A16*2+2,AJ$1)&amp;")")</f>
        <v>#N/A</v>
      </c>
      <c r="AK16" t="e" cm="1">
        <f t="array" aca="1" ref="AK16" ca="1">IF(INDEX(FluxBins,$A16*2+1,AK$1)="","",INDEX(FluxBins,$A16*2+1,AK$1)&amp;" ("&amp;INDEX(FluxBins,$A16*2+2,AK$1)&amp;")")</f>
        <v>#N/A</v>
      </c>
      <c r="AL16" t="e" cm="1">
        <f t="array" aca="1" ref="AL16" ca="1">IF(INDEX(FluxBins,$A16*2+1,AL$1)="","",INDEX(FluxBins,$A16*2+1,AL$1)&amp;" ("&amp;INDEX(FluxBins,$A16*2+2,AL$1)&amp;")")</f>
        <v>#N/A</v>
      </c>
      <c r="AM16" t="e" cm="1">
        <f t="array" aca="1" ref="AM16" ca="1">IF(INDEX(FluxBins,$A16*2+1,AM$1)="","",INDEX(FluxBins,$A16*2+1,AM$1)&amp;" ("&amp;INDEX(FluxBins,$A16*2+2,AM$1)&amp;")")</f>
        <v>#N/A</v>
      </c>
      <c r="AN16" t="e" cm="1">
        <f t="array" aca="1" ref="AN16" ca="1">IF(INDEX(FluxBins,$A16*2+1,AN$1)="","",INDEX(FluxBins,$A16*2+1,AN$1)&amp;" ("&amp;INDEX(FluxBins,$A16*2+2,AN$1)&amp;")")</f>
        <v>#N/A</v>
      </c>
      <c r="AO16" t="e" cm="1">
        <f t="array" aca="1" ref="AO16" ca="1">IF(INDEX(FluxBins,$A16*2+1,AO$1)="","",INDEX(FluxBins,$A16*2+1,AO$1)&amp;" ("&amp;INDEX(FluxBins,$A16*2+2,AO$1)&amp;")")</f>
        <v>#N/A</v>
      </c>
      <c r="AP16" t="e" cm="1">
        <f t="array" aca="1" ref="AP16" ca="1">IF(INDEX(FluxBins,$A16*2+1,AP$1)="","",INDEX(FluxBins,$A16*2+1,AP$1)&amp;" ("&amp;INDEX(FluxBins,$A16*2+2,AP$1)&amp;")")</f>
        <v>#N/A</v>
      </c>
      <c r="AQ16" t="e" cm="1">
        <f t="array" aca="1" ref="AQ16" ca="1">IF(INDEX(FluxBins,$A16*2+1,AQ$1)="","",INDEX(FluxBins,$A16*2+1,AQ$1)&amp;" ("&amp;INDEX(FluxBins,$A16*2+2,AQ$1)&amp;")")</f>
        <v>#N/A</v>
      </c>
      <c r="AR16" t="e" cm="1">
        <f t="array" aca="1" ref="AR16" ca="1">IF(INDEX(FluxBins,$A16*2+1,AR$1)="","",INDEX(FluxBins,$A16*2+1,AR$1)&amp;" ("&amp;INDEX(FluxBins,$A16*2+2,AR$1)&amp;")")</f>
        <v>#N/A</v>
      </c>
      <c r="AS16" t="e" cm="1">
        <f t="array" aca="1" ref="AS16" ca="1">IF(INDEX(FluxBins,$A16*2+1,AS$1)="","",INDEX(FluxBins,$A16*2+1,AS$1)&amp;" ("&amp;INDEX(FluxBins,$A16*2+2,AS$1)&amp;")")</f>
        <v>#N/A</v>
      </c>
      <c r="AT16" t="e" cm="1">
        <f t="array" aca="1" ref="AT16" ca="1">IF(INDEX(FluxBins,$A16*2+1,AT$1)="","",INDEX(FluxBins,$A16*2+1,AT$1)&amp;" ("&amp;INDEX(FluxBins,$A16*2+2,AT$1)&amp;")")</f>
        <v>#N/A</v>
      </c>
      <c r="AU16" t="e" cm="1">
        <f t="array" aca="1" ref="AU16" ca="1">IF(INDEX(FluxBins,$A16*2+1,AU$1)="","",INDEX(FluxBins,$A16*2+1,AU$1)&amp;" ("&amp;INDEX(FluxBins,$A16*2+2,AU$1)&amp;")")</f>
        <v>#N/A</v>
      </c>
      <c r="AV16" t="e" cm="1">
        <f t="array" aca="1" ref="AV16" ca="1">IF(INDEX(FluxBins,$A16*2+1,AV$1)="","",INDEX(FluxBins,$A16*2+1,AV$1)&amp;" ("&amp;INDEX(FluxBins,$A16*2+2,AV$1)&amp;")")</f>
        <v>#N/A</v>
      </c>
      <c r="AW16" t="e" cm="1">
        <f t="array" aca="1" ref="AW16" ca="1">IF(INDEX(FluxBins,$A16*2+1,AW$1)="","",INDEX(FluxBins,$A16*2+1,AW$1)&amp;" ("&amp;INDEX(FluxBins,$A16*2+2,AW$1)&amp;")")</f>
        <v>#N/A</v>
      </c>
      <c r="AX16" t="e" cm="1">
        <f t="array" aca="1" ref="AX16" ca="1">IF(INDEX(FluxBins,$A16*2+1,AX$1)="","",INDEX(FluxBins,$A16*2+1,AX$1)&amp;" ("&amp;INDEX(FluxBins,$A16*2+2,AX$1)&amp;")")</f>
        <v>#N/A</v>
      </c>
      <c r="AY16" t="e" cm="1">
        <f t="array" aca="1" ref="AY16" ca="1">IF(INDEX(FluxBins,$A16*2+1,AY$1)="","",INDEX(FluxBins,$A16*2+1,AY$1)&amp;" ("&amp;INDEX(FluxBins,$A16*2+2,AY$1)&amp;")")</f>
        <v>#N/A</v>
      </c>
      <c r="AZ16" t="e" cm="1">
        <f t="array" aca="1" ref="AZ16" ca="1">IF(INDEX(FluxBins,$A16*2+1,AZ$1)="","",INDEX(FluxBins,$A16*2+1,AZ$1)&amp;" ("&amp;INDEX(FluxBins,$A16*2+2,AZ$1)&amp;")")</f>
        <v>#N/A</v>
      </c>
      <c r="BA16" t="e" cm="1">
        <f t="array" aca="1" ref="BA16" ca="1">IF(INDEX(FluxBins,$A16*2+1,BA$1)="","",INDEX(FluxBins,$A16*2+1,BA$1)&amp;" ("&amp;INDEX(FluxBins,$A16*2+2,BA$1)&amp;")")</f>
        <v>#N/A</v>
      </c>
      <c r="BB16" t="e" cm="1">
        <f t="array" aca="1" ref="BB16" ca="1">IF(INDEX(FluxBins,$A16*2+1,BB$1)="","",INDEX(FluxBins,$A16*2+1,BB$1)&amp;" ("&amp;INDEX(FluxBins,$A16*2+2,BB$1)&amp;")")</f>
        <v>#N/A</v>
      </c>
      <c r="BC16" t="e" cm="1">
        <f t="array" aca="1" ref="BC16" ca="1">IF(INDEX(FluxBins,$A16*2+1,BC$1)="","",INDEX(FluxBins,$A16*2+1,BC$1)&amp;" ("&amp;INDEX(FluxBins,$A16*2+2,BC$1)&amp;")")</f>
        <v>#N/A</v>
      </c>
      <c r="BD16" t="e" cm="1">
        <f t="array" aca="1" ref="BD16" ca="1">IF(INDEX(FluxBins,$A16*2+1,BD$1)="","",INDEX(FluxBins,$A16*2+1,BD$1)&amp;" ("&amp;INDEX(FluxBins,$A16*2+2,BD$1)&amp;")")</f>
        <v>#N/A</v>
      </c>
      <c r="BE16" t="e" cm="1">
        <f t="array" aca="1" ref="BE16" ca="1">IF(INDEX(FluxBins,$A16*2+1,BE$1)="","",INDEX(FluxBins,$A16*2+1,BE$1)&amp;" ("&amp;INDEX(FluxBins,$A16*2+2,BE$1)&amp;")")</f>
        <v>#N/A</v>
      </c>
      <c r="BF16" t="e" cm="1">
        <f t="array" aca="1" ref="BF16" ca="1">IF(INDEX(FluxBins,$A16*2+1,BF$1)="","",INDEX(FluxBins,$A16*2+1,BF$1)&amp;" ("&amp;INDEX(FluxBins,$A16*2+2,BF$1)&amp;")")</f>
        <v>#N/A</v>
      </c>
      <c r="BG16" t="e" cm="1">
        <f t="array" aca="1" ref="BG16" ca="1">IF(INDEX(FluxBins,$A16*2+1,BG$1)="","",INDEX(FluxBins,$A16*2+1,BG$1)&amp;" ("&amp;INDEX(FluxBins,$A16*2+2,BG$1)&amp;")")</f>
        <v>#N/A</v>
      </c>
      <c r="BH16" t="e" cm="1">
        <f t="array" aca="1" ref="BH16" ca="1">IF(INDEX(FluxBins,$A16*2+1,BH$1)="","",INDEX(FluxBins,$A16*2+1,BH$1)&amp;" ("&amp;INDEX(FluxBins,$A16*2+2,BH$1)&amp;")")</f>
        <v>#N/A</v>
      </c>
      <c r="BI16" t="e" cm="1">
        <f t="array" aca="1" ref="BI16" ca="1">IF(INDEX(FluxBins,$A16*2+1,BI$1)="","",INDEX(FluxBins,$A16*2+1,BI$1)&amp;" ("&amp;INDEX(FluxBins,$A16*2+2,BI$1)&amp;")")</f>
        <v>#N/A</v>
      </c>
      <c r="BJ16" t="e" cm="1">
        <f t="array" aca="1" ref="BJ16" ca="1">IF(INDEX(FluxBins,$A16*2+1,BJ$1)="","",INDEX(FluxBins,$A16*2+1,BJ$1)&amp;" ("&amp;INDEX(FluxBins,$A16*2+2,BJ$1)&amp;")")</f>
        <v>#N/A</v>
      </c>
      <c r="BK16" t="e" cm="1">
        <f t="array" aca="1" ref="BK16" ca="1">IF(INDEX(FluxBins,$A16*2+1,BK$1)="","",INDEX(FluxBins,$A16*2+1,BK$1)&amp;" ("&amp;INDEX(FluxBins,$A16*2+2,BK$1)&amp;")")</f>
        <v>#N/A</v>
      </c>
      <c r="BL16" t="e" cm="1">
        <f t="array" aca="1" ref="BL16" ca="1">IF(INDEX(FluxBins,$A16*2+1,BL$1)="","",INDEX(FluxBins,$A16*2+1,BL$1)&amp;" ("&amp;INDEX(FluxBins,$A16*2+2,BL$1)&amp;")")</f>
        <v>#N/A</v>
      </c>
      <c r="BM16" t="e" cm="1">
        <f t="array" aca="1" ref="BM16" ca="1">IF(INDEX(FluxBins,$A16*2+1,BM$1)="","",INDEX(FluxBins,$A16*2+1,BM$1)&amp;" ("&amp;INDEX(FluxBins,$A16*2+2,BM$1)&amp;")")</f>
        <v>#N/A</v>
      </c>
      <c r="BN16" t="e" cm="1">
        <f t="array" aca="1" ref="BN16" ca="1">IF(INDEX(FluxBins,$A16*2+1,BN$1)="","",INDEX(FluxBins,$A16*2+1,BN$1)&amp;" ("&amp;INDEX(FluxBins,$A16*2+2,BN$1)&amp;")")</f>
        <v>#N/A</v>
      </c>
      <c r="BO16" t="e" cm="1">
        <f t="array" aca="1" ref="BO16" ca="1">IF(INDEX(FluxBins,$A16*2+1,BO$1)="","",INDEX(FluxBins,$A16*2+1,BO$1)&amp;" ("&amp;INDEX(FluxBins,$A16*2+2,BO$1)&amp;")")</f>
        <v>#N/A</v>
      </c>
      <c r="BP16" t="e" cm="1">
        <f t="array" aca="1" ref="BP16" ca="1">IF(INDEX(FluxBins,$A16*2+1,BP$1)="","",INDEX(FluxBins,$A16*2+1,BP$1)&amp;" ("&amp;INDEX(FluxBins,$A16*2+2,BP$1)&amp;")")</f>
        <v>#N/A</v>
      </c>
      <c r="BQ16" t="e" cm="1">
        <f t="array" aca="1" ref="BQ16" ca="1">IF(INDEX(FluxBins,$A16*2+1,BQ$1)="","",INDEX(FluxBins,$A16*2+1,BQ$1)&amp;" ("&amp;INDEX(FluxBins,$A16*2+2,BQ$1)&amp;")")</f>
        <v>#N/A</v>
      </c>
      <c r="BR16" t="e" cm="1">
        <f t="array" aca="1" ref="BR16" ca="1">IF(INDEX(FluxBins,$A16*2+1,BR$1)="","",INDEX(FluxBins,$A16*2+1,BR$1)&amp;" ("&amp;INDEX(FluxBins,$A16*2+2,BR$1)&amp;")")</f>
        <v>#N/A</v>
      </c>
      <c r="BS16" t="e" cm="1">
        <f t="array" aca="1" ref="BS16" ca="1">IF(INDEX(FluxBins,$A16*2+1,BS$1)="","",INDEX(FluxBins,$A16*2+1,BS$1)&amp;" ("&amp;INDEX(FluxBins,$A16*2+2,BS$1)&amp;")")</f>
        <v>#N/A</v>
      </c>
      <c r="BT16" t="e" cm="1">
        <f t="array" aca="1" ref="BT16" ca="1">IF(INDEX(FluxBins,$A16*2+1,BT$1)="","",INDEX(FluxBins,$A16*2+1,BT$1)&amp;" ("&amp;INDEX(FluxBins,$A16*2+2,BT$1)&amp;")")</f>
        <v>#N/A</v>
      </c>
      <c r="BU16" t="e" cm="1">
        <f t="array" aca="1" ref="BU16" ca="1">IF(INDEX(FluxBins,$A16*2+1,BU$1)="","",INDEX(FluxBins,$A16*2+1,BU$1)&amp;" ("&amp;INDEX(FluxBins,$A16*2+2,BU$1)&amp;")")</f>
        <v>#N/A</v>
      </c>
      <c r="BV16" t="e" cm="1">
        <f t="array" aca="1" ref="BV16" ca="1">IF(INDEX(FluxBins,$A16*2+1,BV$1)="","",INDEX(FluxBins,$A16*2+1,BV$1)&amp;" ("&amp;INDEX(FluxBins,$A16*2+2,BV$1)&amp;")")</f>
        <v>#N/A</v>
      </c>
    </row>
    <row r="17" spans="1:74">
      <c r="A17" t="e">
        <f ca="1">VLOOKUP('Bulk Graph'!$B19,NameIndexArray,2,FALSE)-2</f>
        <v>#N/A</v>
      </c>
      <c r="B17" t="e">
        <f>IF(E17,'Bulk Graph'!$D19,MID('Bulk Graph'!$C19,FIND("(",'Bulk Graph'!$C19)+1,FIND(")",'Bulk Graph'!$C19)-FIND("(",'Bulk Graph'!$C19)-1))</f>
        <v>#VALUE!</v>
      </c>
      <c r="D17" t="b">
        <f ca="1">IF(E17,FALSE,ISERROR(HLOOKUP('Bulk Graph'!C19,$T17:$BV17,1,FALSE)))</f>
        <v>1</v>
      </c>
      <c r="E17" t="b">
        <f>NOT('Bulk Graph'!$D19=0)</f>
        <v>0</v>
      </c>
      <c r="F17" t="e" cm="1">
        <f t="array" aca="1" ref="F17" ca="1">INDEX(ModelsData,$A17*2+1,F$1)</f>
        <v>#N/A</v>
      </c>
      <c r="G17" t="e" cm="1">
        <f t="array" aca="1" ref="G17" ca="1">INDEX(ModelsData,$A17*2+1,G$1)</f>
        <v>#N/A</v>
      </c>
      <c r="H17" t="e" cm="1">
        <f t="array" aca="1" ref="H17" ca="1">IF($D17,NA(),INDEX(ModelsData,$A17*2+1,H$1))</f>
        <v>#N/A</v>
      </c>
      <c r="I17" t="e" cm="1">
        <f t="array" aca="1" ref="I17" ca="1">IF($D17,NA(),INDEX(ModelsData,$A17*2+1,I$1))</f>
        <v>#N/A</v>
      </c>
      <c r="J17" t="e" cm="1">
        <f t="array" aca="1" ref="J17" ca="1">IF($D17,NA(),INDEX(ModelsData,$A17*2+1,J$1))</f>
        <v>#N/A</v>
      </c>
      <c r="K17" t="e" cm="1">
        <f t="array" aca="1" ref="K17" ca="1">IF($D17,NA(),INDEX(ModelsData,$A17*2+1,K$1))</f>
        <v>#N/A</v>
      </c>
      <c r="L17" t="e" cm="1">
        <f t="array" aca="1" ref="L17" ca="1">IF($D17,NA(),INDEX(ModelsData,$A17*2+1,L$1))</f>
        <v>#N/A</v>
      </c>
      <c r="M17" t="e" cm="1">
        <f t="array" aca="1" ref="M17" ca="1">IF($D17,NA(),INDEX(ModelsData,$A17*2+1,M$1))</f>
        <v>#N/A</v>
      </c>
      <c r="N17" t="e" cm="1">
        <f t="array" aca="1" ref="N17" ca="1">IF($D17,NA(),INDEX(ModelsData,$A17*2+1,N$1))</f>
        <v>#N/A</v>
      </c>
      <c r="O17" t="e" cm="1">
        <f t="array" aca="1" ref="O17" ca="1">IF($D17,NA(),INDEX(ModelsData,$A17*2+1,O$1))</f>
        <v>#N/A</v>
      </c>
      <c r="P17" t="e" cm="1">
        <f t="array" aca="1" ref="P17" ca="1">INDEX(ModelsData,$A17*2+1,P$1)</f>
        <v>#N/A</v>
      </c>
      <c r="Q17" t="e" cm="1">
        <f t="array" aca="1" ref="Q17" ca="1">INDEX(ModelsData,$A17*2+1,Q$1)</f>
        <v>#N/A</v>
      </c>
      <c r="R17" t="e" cm="1">
        <f t="array" aca="1" ref="R17" ca="1">INDEX(ModelsData,$A17*2+1,R$1)</f>
        <v>#N/A</v>
      </c>
      <c r="S17" t="e" cm="1">
        <f t="array" aca="1" ref="S17" ca="1">INDEX(ModelsData,$A17*2+1,S$1)</f>
        <v>#N/A</v>
      </c>
      <c r="T17" t="e" cm="1">
        <f t="array" aca="1" ref="T17" ca="1">IF(INDEX(FluxBins,$A17*2+1,T$1)="","",INDEX(FluxBins,$A17*2+1,T$1)&amp;" ("&amp;INDEX(FluxBins,$A17*2+2,T$1)&amp;")")</f>
        <v>#N/A</v>
      </c>
      <c r="U17" t="e" cm="1">
        <f t="array" aca="1" ref="U17" ca="1">IF(INDEX(FluxBins,$A17*2+1,U$1)="","",INDEX(FluxBins,$A17*2+1,U$1)&amp;" ("&amp;INDEX(FluxBins,$A17*2+2,U$1)&amp;")")</f>
        <v>#N/A</v>
      </c>
      <c r="V17" t="e" cm="1">
        <f t="array" aca="1" ref="V17" ca="1">IF(INDEX(FluxBins,$A17*2+1,V$1)="","",INDEX(FluxBins,$A17*2+1,V$1)&amp;" ("&amp;INDEX(FluxBins,$A17*2+2,V$1)&amp;")")</f>
        <v>#N/A</v>
      </c>
      <c r="W17" t="e" cm="1">
        <f t="array" aca="1" ref="W17" ca="1">IF(INDEX(FluxBins,$A17*2+1,W$1)="","",INDEX(FluxBins,$A17*2+1,W$1)&amp;" ("&amp;INDEX(FluxBins,$A17*2+2,W$1)&amp;")")</f>
        <v>#N/A</v>
      </c>
      <c r="X17" t="e" cm="1">
        <f t="array" aca="1" ref="X17" ca="1">IF(INDEX(FluxBins,$A17*2+1,X$1)="","",INDEX(FluxBins,$A17*2+1,X$1)&amp;" ("&amp;INDEX(FluxBins,$A17*2+2,X$1)&amp;")")</f>
        <v>#N/A</v>
      </c>
      <c r="Y17" t="e" cm="1">
        <f t="array" aca="1" ref="Y17" ca="1">IF(INDEX(FluxBins,$A17*2+1,Y$1)="","",INDEX(FluxBins,$A17*2+1,Y$1)&amp;" ("&amp;INDEX(FluxBins,$A17*2+2,Y$1)&amp;")")</f>
        <v>#N/A</v>
      </c>
      <c r="Z17" t="e" cm="1">
        <f t="array" aca="1" ref="Z17" ca="1">IF(INDEX(FluxBins,$A17*2+1,Z$1)="","",INDEX(FluxBins,$A17*2+1,Z$1)&amp;" ("&amp;INDEX(FluxBins,$A17*2+2,Z$1)&amp;")")</f>
        <v>#N/A</v>
      </c>
      <c r="AA17" t="e" cm="1">
        <f t="array" aca="1" ref="AA17" ca="1">IF(INDEX(FluxBins,$A17*2+1,AA$1)="","",INDEX(FluxBins,$A17*2+1,AA$1)&amp;" ("&amp;INDEX(FluxBins,$A17*2+2,AA$1)&amp;")")</f>
        <v>#N/A</v>
      </c>
      <c r="AB17" t="e" cm="1">
        <f t="array" aca="1" ref="AB17" ca="1">IF(INDEX(FluxBins,$A17*2+1,AB$1)="","",INDEX(FluxBins,$A17*2+1,AB$1)&amp;" ("&amp;INDEX(FluxBins,$A17*2+2,AB$1)&amp;")")</f>
        <v>#N/A</v>
      </c>
      <c r="AC17" t="e" cm="1">
        <f t="array" aca="1" ref="AC17" ca="1">IF(INDEX(FluxBins,$A17*2+1,AC$1)="","",INDEX(FluxBins,$A17*2+1,AC$1)&amp;" ("&amp;INDEX(FluxBins,$A17*2+2,AC$1)&amp;")")</f>
        <v>#N/A</v>
      </c>
      <c r="AD17" t="e" cm="1">
        <f t="array" aca="1" ref="AD17" ca="1">IF(INDEX(FluxBins,$A17*2+1,AD$1)="","",INDEX(FluxBins,$A17*2+1,AD$1)&amp;" ("&amp;INDEX(FluxBins,$A17*2+2,AD$1)&amp;")")</f>
        <v>#N/A</v>
      </c>
      <c r="AE17" t="e" cm="1">
        <f t="array" aca="1" ref="AE17" ca="1">IF(INDEX(FluxBins,$A17*2+1,AE$1)="","",INDEX(FluxBins,$A17*2+1,AE$1)&amp;" ("&amp;INDEX(FluxBins,$A17*2+2,AE$1)&amp;")")</f>
        <v>#N/A</v>
      </c>
      <c r="AF17" t="e" cm="1">
        <f t="array" aca="1" ref="AF17" ca="1">IF(INDEX(FluxBins,$A17*2+1,AF$1)="","",INDEX(FluxBins,$A17*2+1,AF$1)&amp;" ("&amp;INDEX(FluxBins,$A17*2+2,AF$1)&amp;")")</f>
        <v>#N/A</v>
      </c>
      <c r="AG17" t="e" cm="1">
        <f t="array" aca="1" ref="AG17" ca="1">IF(INDEX(FluxBins,$A17*2+1,AG$1)="","",INDEX(FluxBins,$A17*2+1,AG$1)&amp;" ("&amp;INDEX(FluxBins,$A17*2+2,AG$1)&amp;")")</f>
        <v>#N/A</v>
      </c>
      <c r="AH17" t="e" cm="1">
        <f t="array" aca="1" ref="AH17" ca="1">IF(INDEX(FluxBins,$A17*2+1,AH$1)="","",INDEX(FluxBins,$A17*2+1,AH$1)&amp;" ("&amp;INDEX(FluxBins,$A17*2+2,AH$1)&amp;")")</f>
        <v>#N/A</v>
      </c>
      <c r="AI17" t="e" cm="1">
        <f t="array" aca="1" ref="AI17" ca="1">IF(INDEX(FluxBins,$A17*2+1,AI$1)="","",INDEX(FluxBins,$A17*2+1,AI$1)&amp;" ("&amp;INDEX(FluxBins,$A17*2+2,AI$1)&amp;")")</f>
        <v>#N/A</v>
      </c>
      <c r="AJ17" t="e" cm="1">
        <f t="array" aca="1" ref="AJ17" ca="1">IF(INDEX(FluxBins,$A17*2+1,AJ$1)="","",INDEX(FluxBins,$A17*2+1,AJ$1)&amp;" ("&amp;INDEX(FluxBins,$A17*2+2,AJ$1)&amp;")")</f>
        <v>#N/A</v>
      </c>
      <c r="AK17" t="e" cm="1">
        <f t="array" aca="1" ref="AK17" ca="1">IF(INDEX(FluxBins,$A17*2+1,AK$1)="","",INDEX(FluxBins,$A17*2+1,AK$1)&amp;" ("&amp;INDEX(FluxBins,$A17*2+2,AK$1)&amp;")")</f>
        <v>#N/A</v>
      </c>
      <c r="AL17" t="e" cm="1">
        <f t="array" aca="1" ref="AL17" ca="1">IF(INDEX(FluxBins,$A17*2+1,AL$1)="","",INDEX(FluxBins,$A17*2+1,AL$1)&amp;" ("&amp;INDEX(FluxBins,$A17*2+2,AL$1)&amp;")")</f>
        <v>#N/A</v>
      </c>
      <c r="AM17" t="e" cm="1">
        <f t="array" aca="1" ref="AM17" ca="1">IF(INDEX(FluxBins,$A17*2+1,AM$1)="","",INDEX(FluxBins,$A17*2+1,AM$1)&amp;" ("&amp;INDEX(FluxBins,$A17*2+2,AM$1)&amp;")")</f>
        <v>#N/A</v>
      </c>
      <c r="AN17" t="e" cm="1">
        <f t="array" aca="1" ref="AN17" ca="1">IF(INDEX(FluxBins,$A17*2+1,AN$1)="","",INDEX(FluxBins,$A17*2+1,AN$1)&amp;" ("&amp;INDEX(FluxBins,$A17*2+2,AN$1)&amp;")")</f>
        <v>#N/A</v>
      </c>
      <c r="AO17" t="e" cm="1">
        <f t="array" aca="1" ref="AO17" ca="1">IF(INDEX(FluxBins,$A17*2+1,AO$1)="","",INDEX(FluxBins,$A17*2+1,AO$1)&amp;" ("&amp;INDEX(FluxBins,$A17*2+2,AO$1)&amp;")")</f>
        <v>#N/A</v>
      </c>
      <c r="AP17" t="e" cm="1">
        <f t="array" aca="1" ref="AP17" ca="1">IF(INDEX(FluxBins,$A17*2+1,AP$1)="","",INDEX(FluxBins,$A17*2+1,AP$1)&amp;" ("&amp;INDEX(FluxBins,$A17*2+2,AP$1)&amp;")")</f>
        <v>#N/A</v>
      </c>
      <c r="AQ17" t="e" cm="1">
        <f t="array" aca="1" ref="AQ17" ca="1">IF(INDEX(FluxBins,$A17*2+1,AQ$1)="","",INDEX(FluxBins,$A17*2+1,AQ$1)&amp;" ("&amp;INDEX(FluxBins,$A17*2+2,AQ$1)&amp;")")</f>
        <v>#N/A</v>
      </c>
      <c r="AR17" t="e" cm="1">
        <f t="array" aca="1" ref="AR17" ca="1">IF(INDEX(FluxBins,$A17*2+1,AR$1)="","",INDEX(FluxBins,$A17*2+1,AR$1)&amp;" ("&amp;INDEX(FluxBins,$A17*2+2,AR$1)&amp;")")</f>
        <v>#N/A</v>
      </c>
      <c r="AS17" t="e" cm="1">
        <f t="array" aca="1" ref="AS17" ca="1">IF(INDEX(FluxBins,$A17*2+1,AS$1)="","",INDEX(FluxBins,$A17*2+1,AS$1)&amp;" ("&amp;INDEX(FluxBins,$A17*2+2,AS$1)&amp;")")</f>
        <v>#N/A</v>
      </c>
      <c r="AT17" t="e" cm="1">
        <f t="array" aca="1" ref="AT17" ca="1">IF(INDEX(FluxBins,$A17*2+1,AT$1)="","",INDEX(FluxBins,$A17*2+1,AT$1)&amp;" ("&amp;INDEX(FluxBins,$A17*2+2,AT$1)&amp;")")</f>
        <v>#N/A</v>
      </c>
      <c r="AU17" t="e" cm="1">
        <f t="array" aca="1" ref="AU17" ca="1">IF(INDEX(FluxBins,$A17*2+1,AU$1)="","",INDEX(FluxBins,$A17*2+1,AU$1)&amp;" ("&amp;INDEX(FluxBins,$A17*2+2,AU$1)&amp;")")</f>
        <v>#N/A</v>
      </c>
      <c r="AV17" t="e" cm="1">
        <f t="array" aca="1" ref="AV17" ca="1">IF(INDEX(FluxBins,$A17*2+1,AV$1)="","",INDEX(FluxBins,$A17*2+1,AV$1)&amp;" ("&amp;INDEX(FluxBins,$A17*2+2,AV$1)&amp;")")</f>
        <v>#N/A</v>
      </c>
      <c r="AW17" t="e" cm="1">
        <f t="array" aca="1" ref="AW17" ca="1">IF(INDEX(FluxBins,$A17*2+1,AW$1)="","",INDEX(FluxBins,$A17*2+1,AW$1)&amp;" ("&amp;INDEX(FluxBins,$A17*2+2,AW$1)&amp;")")</f>
        <v>#N/A</v>
      </c>
      <c r="AX17" t="e" cm="1">
        <f t="array" aca="1" ref="AX17" ca="1">IF(INDEX(FluxBins,$A17*2+1,AX$1)="","",INDEX(FluxBins,$A17*2+1,AX$1)&amp;" ("&amp;INDEX(FluxBins,$A17*2+2,AX$1)&amp;")")</f>
        <v>#N/A</v>
      </c>
      <c r="AY17" t="e" cm="1">
        <f t="array" aca="1" ref="AY17" ca="1">IF(INDEX(FluxBins,$A17*2+1,AY$1)="","",INDEX(FluxBins,$A17*2+1,AY$1)&amp;" ("&amp;INDEX(FluxBins,$A17*2+2,AY$1)&amp;")")</f>
        <v>#N/A</v>
      </c>
      <c r="AZ17" t="e" cm="1">
        <f t="array" aca="1" ref="AZ17" ca="1">IF(INDEX(FluxBins,$A17*2+1,AZ$1)="","",INDEX(FluxBins,$A17*2+1,AZ$1)&amp;" ("&amp;INDEX(FluxBins,$A17*2+2,AZ$1)&amp;")")</f>
        <v>#N/A</v>
      </c>
      <c r="BA17" t="e" cm="1">
        <f t="array" aca="1" ref="BA17" ca="1">IF(INDEX(FluxBins,$A17*2+1,BA$1)="","",INDEX(FluxBins,$A17*2+1,BA$1)&amp;" ("&amp;INDEX(FluxBins,$A17*2+2,BA$1)&amp;")")</f>
        <v>#N/A</v>
      </c>
      <c r="BB17" t="e" cm="1">
        <f t="array" aca="1" ref="BB17" ca="1">IF(INDEX(FluxBins,$A17*2+1,BB$1)="","",INDEX(FluxBins,$A17*2+1,BB$1)&amp;" ("&amp;INDEX(FluxBins,$A17*2+2,BB$1)&amp;")")</f>
        <v>#N/A</v>
      </c>
      <c r="BC17" t="e" cm="1">
        <f t="array" aca="1" ref="BC17" ca="1">IF(INDEX(FluxBins,$A17*2+1,BC$1)="","",INDEX(FluxBins,$A17*2+1,BC$1)&amp;" ("&amp;INDEX(FluxBins,$A17*2+2,BC$1)&amp;")")</f>
        <v>#N/A</v>
      </c>
      <c r="BD17" t="e" cm="1">
        <f t="array" aca="1" ref="BD17" ca="1">IF(INDEX(FluxBins,$A17*2+1,BD$1)="","",INDEX(FluxBins,$A17*2+1,BD$1)&amp;" ("&amp;INDEX(FluxBins,$A17*2+2,BD$1)&amp;")")</f>
        <v>#N/A</v>
      </c>
      <c r="BE17" t="e" cm="1">
        <f t="array" aca="1" ref="BE17" ca="1">IF(INDEX(FluxBins,$A17*2+1,BE$1)="","",INDEX(FluxBins,$A17*2+1,BE$1)&amp;" ("&amp;INDEX(FluxBins,$A17*2+2,BE$1)&amp;")")</f>
        <v>#N/A</v>
      </c>
      <c r="BF17" t="e" cm="1">
        <f t="array" aca="1" ref="BF17" ca="1">IF(INDEX(FluxBins,$A17*2+1,BF$1)="","",INDEX(FluxBins,$A17*2+1,BF$1)&amp;" ("&amp;INDEX(FluxBins,$A17*2+2,BF$1)&amp;")")</f>
        <v>#N/A</v>
      </c>
      <c r="BG17" t="e" cm="1">
        <f t="array" aca="1" ref="BG17" ca="1">IF(INDEX(FluxBins,$A17*2+1,BG$1)="","",INDEX(FluxBins,$A17*2+1,BG$1)&amp;" ("&amp;INDEX(FluxBins,$A17*2+2,BG$1)&amp;")")</f>
        <v>#N/A</v>
      </c>
      <c r="BH17" t="e" cm="1">
        <f t="array" aca="1" ref="BH17" ca="1">IF(INDEX(FluxBins,$A17*2+1,BH$1)="","",INDEX(FluxBins,$A17*2+1,BH$1)&amp;" ("&amp;INDEX(FluxBins,$A17*2+2,BH$1)&amp;")")</f>
        <v>#N/A</v>
      </c>
      <c r="BI17" t="e" cm="1">
        <f t="array" aca="1" ref="BI17" ca="1">IF(INDEX(FluxBins,$A17*2+1,BI$1)="","",INDEX(FluxBins,$A17*2+1,BI$1)&amp;" ("&amp;INDEX(FluxBins,$A17*2+2,BI$1)&amp;")")</f>
        <v>#N/A</v>
      </c>
      <c r="BJ17" t="e" cm="1">
        <f t="array" aca="1" ref="BJ17" ca="1">IF(INDEX(FluxBins,$A17*2+1,BJ$1)="","",INDEX(FluxBins,$A17*2+1,BJ$1)&amp;" ("&amp;INDEX(FluxBins,$A17*2+2,BJ$1)&amp;")")</f>
        <v>#N/A</v>
      </c>
      <c r="BK17" t="e" cm="1">
        <f t="array" aca="1" ref="BK17" ca="1">IF(INDEX(FluxBins,$A17*2+1,BK$1)="","",INDEX(FluxBins,$A17*2+1,BK$1)&amp;" ("&amp;INDEX(FluxBins,$A17*2+2,BK$1)&amp;")")</f>
        <v>#N/A</v>
      </c>
      <c r="BL17" t="e" cm="1">
        <f t="array" aca="1" ref="BL17" ca="1">IF(INDEX(FluxBins,$A17*2+1,BL$1)="","",INDEX(FluxBins,$A17*2+1,BL$1)&amp;" ("&amp;INDEX(FluxBins,$A17*2+2,BL$1)&amp;")")</f>
        <v>#N/A</v>
      </c>
      <c r="BM17" t="e" cm="1">
        <f t="array" aca="1" ref="BM17" ca="1">IF(INDEX(FluxBins,$A17*2+1,BM$1)="","",INDEX(FluxBins,$A17*2+1,BM$1)&amp;" ("&amp;INDEX(FluxBins,$A17*2+2,BM$1)&amp;")")</f>
        <v>#N/A</v>
      </c>
      <c r="BN17" t="e" cm="1">
        <f t="array" aca="1" ref="BN17" ca="1">IF(INDEX(FluxBins,$A17*2+1,BN$1)="","",INDEX(FluxBins,$A17*2+1,BN$1)&amp;" ("&amp;INDEX(FluxBins,$A17*2+2,BN$1)&amp;")")</f>
        <v>#N/A</v>
      </c>
      <c r="BO17" t="e" cm="1">
        <f t="array" aca="1" ref="BO17" ca="1">IF(INDEX(FluxBins,$A17*2+1,BO$1)="","",INDEX(FluxBins,$A17*2+1,BO$1)&amp;" ("&amp;INDEX(FluxBins,$A17*2+2,BO$1)&amp;")")</f>
        <v>#N/A</v>
      </c>
      <c r="BP17" t="e" cm="1">
        <f t="array" aca="1" ref="BP17" ca="1">IF(INDEX(FluxBins,$A17*2+1,BP$1)="","",INDEX(FluxBins,$A17*2+1,BP$1)&amp;" ("&amp;INDEX(FluxBins,$A17*2+2,BP$1)&amp;")")</f>
        <v>#N/A</v>
      </c>
      <c r="BQ17" t="e" cm="1">
        <f t="array" aca="1" ref="BQ17" ca="1">IF(INDEX(FluxBins,$A17*2+1,BQ$1)="","",INDEX(FluxBins,$A17*2+1,BQ$1)&amp;" ("&amp;INDEX(FluxBins,$A17*2+2,BQ$1)&amp;")")</f>
        <v>#N/A</v>
      </c>
      <c r="BR17" t="e" cm="1">
        <f t="array" aca="1" ref="BR17" ca="1">IF(INDEX(FluxBins,$A17*2+1,BR$1)="","",INDEX(FluxBins,$A17*2+1,BR$1)&amp;" ("&amp;INDEX(FluxBins,$A17*2+2,BR$1)&amp;")")</f>
        <v>#N/A</v>
      </c>
      <c r="BS17" t="e" cm="1">
        <f t="array" aca="1" ref="BS17" ca="1">IF(INDEX(FluxBins,$A17*2+1,BS$1)="","",INDEX(FluxBins,$A17*2+1,BS$1)&amp;" ("&amp;INDEX(FluxBins,$A17*2+2,BS$1)&amp;")")</f>
        <v>#N/A</v>
      </c>
      <c r="BT17" t="e" cm="1">
        <f t="array" aca="1" ref="BT17" ca="1">IF(INDEX(FluxBins,$A17*2+1,BT$1)="","",INDEX(FluxBins,$A17*2+1,BT$1)&amp;" ("&amp;INDEX(FluxBins,$A17*2+2,BT$1)&amp;")")</f>
        <v>#N/A</v>
      </c>
      <c r="BU17" t="e" cm="1">
        <f t="array" aca="1" ref="BU17" ca="1">IF(INDEX(FluxBins,$A17*2+1,BU$1)="","",INDEX(FluxBins,$A17*2+1,BU$1)&amp;" ("&amp;INDEX(FluxBins,$A17*2+2,BU$1)&amp;")")</f>
        <v>#N/A</v>
      </c>
      <c r="BV17" t="e" cm="1">
        <f t="array" aca="1" ref="BV17" ca="1">IF(INDEX(FluxBins,$A17*2+1,BV$1)="","",INDEX(FluxBins,$A17*2+1,BV$1)&amp;" ("&amp;INDEX(FluxBins,$A17*2+2,BV$1)&amp;")")</f>
        <v>#N/A</v>
      </c>
    </row>
    <row r="18" spans="1:74">
      <c r="A18" t="e">
        <f ca="1">VLOOKUP('Bulk Graph'!$B20,NameIndexArray,2,FALSE)-2</f>
        <v>#N/A</v>
      </c>
      <c r="B18" t="e">
        <f>IF(E18,'Bulk Graph'!$D20,MID('Bulk Graph'!$C20,FIND("(",'Bulk Graph'!$C20)+1,FIND(")",'Bulk Graph'!$C20)-FIND("(",'Bulk Graph'!$C20)-1))</f>
        <v>#VALUE!</v>
      </c>
      <c r="D18" t="b">
        <f ca="1">IF(E18,FALSE,ISERROR(HLOOKUP('Bulk Graph'!C20,$T18:$BV18,1,FALSE)))</f>
        <v>1</v>
      </c>
      <c r="E18" t="b">
        <f>NOT('Bulk Graph'!$D20=0)</f>
        <v>0</v>
      </c>
      <c r="F18" t="e" cm="1">
        <f t="array" aca="1" ref="F18" ca="1">INDEX(ModelsData,$A18*2+1,F$1)</f>
        <v>#N/A</v>
      </c>
      <c r="G18" t="e" cm="1">
        <f t="array" aca="1" ref="G18" ca="1">INDEX(ModelsData,$A18*2+1,G$1)</f>
        <v>#N/A</v>
      </c>
      <c r="H18" t="e" cm="1">
        <f t="array" aca="1" ref="H18" ca="1">IF($D18,NA(),INDEX(ModelsData,$A18*2+1,H$1))</f>
        <v>#N/A</v>
      </c>
      <c r="I18" t="e" cm="1">
        <f t="array" aca="1" ref="I18" ca="1">IF($D18,NA(),INDEX(ModelsData,$A18*2+1,I$1))</f>
        <v>#N/A</v>
      </c>
      <c r="J18" t="e" cm="1">
        <f t="array" aca="1" ref="J18" ca="1">IF($D18,NA(),INDEX(ModelsData,$A18*2+1,J$1))</f>
        <v>#N/A</v>
      </c>
      <c r="K18" t="e" cm="1">
        <f t="array" aca="1" ref="K18" ca="1">IF($D18,NA(),INDEX(ModelsData,$A18*2+1,K$1))</f>
        <v>#N/A</v>
      </c>
      <c r="L18" t="e" cm="1">
        <f t="array" aca="1" ref="L18" ca="1">IF($D18,NA(),INDEX(ModelsData,$A18*2+1,L$1))</f>
        <v>#N/A</v>
      </c>
      <c r="M18" t="e" cm="1">
        <f t="array" aca="1" ref="M18" ca="1">IF($D18,NA(),INDEX(ModelsData,$A18*2+1,M$1))</f>
        <v>#N/A</v>
      </c>
      <c r="N18" t="e" cm="1">
        <f t="array" aca="1" ref="N18" ca="1">IF($D18,NA(),INDEX(ModelsData,$A18*2+1,N$1))</f>
        <v>#N/A</v>
      </c>
      <c r="O18" t="e" cm="1">
        <f t="array" aca="1" ref="O18" ca="1">IF($D18,NA(),INDEX(ModelsData,$A18*2+1,O$1))</f>
        <v>#N/A</v>
      </c>
      <c r="P18" t="e" cm="1">
        <f t="array" aca="1" ref="P18" ca="1">INDEX(ModelsData,$A18*2+1,P$1)</f>
        <v>#N/A</v>
      </c>
      <c r="Q18" t="e" cm="1">
        <f t="array" aca="1" ref="Q18" ca="1">INDEX(ModelsData,$A18*2+1,Q$1)</f>
        <v>#N/A</v>
      </c>
      <c r="R18" t="e" cm="1">
        <f t="array" aca="1" ref="R18" ca="1">INDEX(ModelsData,$A18*2+1,R$1)</f>
        <v>#N/A</v>
      </c>
      <c r="S18" t="e" cm="1">
        <f t="array" aca="1" ref="S18" ca="1">INDEX(ModelsData,$A18*2+1,S$1)</f>
        <v>#N/A</v>
      </c>
      <c r="T18" t="e" cm="1">
        <f t="array" aca="1" ref="T18" ca="1">IF(INDEX(FluxBins,$A18*2+1,T$1)="","",INDEX(FluxBins,$A18*2+1,T$1)&amp;" ("&amp;INDEX(FluxBins,$A18*2+2,T$1)&amp;")")</f>
        <v>#N/A</v>
      </c>
      <c r="U18" t="e" cm="1">
        <f t="array" aca="1" ref="U18" ca="1">IF(INDEX(FluxBins,$A18*2+1,U$1)="","",INDEX(FluxBins,$A18*2+1,U$1)&amp;" ("&amp;INDEX(FluxBins,$A18*2+2,U$1)&amp;")")</f>
        <v>#N/A</v>
      </c>
      <c r="V18" t="e" cm="1">
        <f t="array" aca="1" ref="V18" ca="1">IF(INDEX(FluxBins,$A18*2+1,V$1)="","",INDEX(FluxBins,$A18*2+1,V$1)&amp;" ("&amp;INDEX(FluxBins,$A18*2+2,V$1)&amp;")")</f>
        <v>#N/A</v>
      </c>
      <c r="W18" t="e" cm="1">
        <f t="array" aca="1" ref="W18" ca="1">IF(INDEX(FluxBins,$A18*2+1,W$1)="","",INDEX(FluxBins,$A18*2+1,W$1)&amp;" ("&amp;INDEX(FluxBins,$A18*2+2,W$1)&amp;")")</f>
        <v>#N/A</v>
      </c>
      <c r="X18" t="e" cm="1">
        <f t="array" aca="1" ref="X18" ca="1">IF(INDEX(FluxBins,$A18*2+1,X$1)="","",INDEX(FluxBins,$A18*2+1,X$1)&amp;" ("&amp;INDEX(FluxBins,$A18*2+2,X$1)&amp;")")</f>
        <v>#N/A</v>
      </c>
      <c r="Y18" t="e" cm="1">
        <f t="array" aca="1" ref="Y18" ca="1">IF(INDEX(FluxBins,$A18*2+1,Y$1)="","",INDEX(FluxBins,$A18*2+1,Y$1)&amp;" ("&amp;INDEX(FluxBins,$A18*2+2,Y$1)&amp;")")</f>
        <v>#N/A</v>
      </c>
      <c r="Z18" t="e" cm="1">
        <f t="array" aca="1" ref="Z18" ca="1">IF(INDEX(FluxBins,$A18*2+1,Z$1)="","",INDEX(FluxBins,$A18*2+1,Z$1)&amp;" ("&amp;INDEX(FluxBins,$A18*2+2,Z$1)&amp;")")</f>
        <v>#N/A</v>
      </c>
      <c r="AA18" t="e" cm="1">
        <f t="array" aca="1" ref="AA18" ca="1">IF(INDEX(FluxBins,$A18*2+1,AA$1)="","",INDEX(FluxBins,$A18*2+1,AA$1)&amp;" ("&amp;INDEX(FluxBins,$A18*2+2,AA$1)&amp;")")</f>
        <v>#N/A</v>
      </c>
      <c r="AB18" t="e" cm="1">
        <f t="array" aca="1" ref="AB18" ca="1">IF(INDEX(FluxBins,$A18*2+1,AB$1)="","",INDEX(FluxBins,$A18*2+1,AB$1)&amp;" ("&amp;INDEX(FluxBins,$A18*2+2,AB$1)&amp;")")</f>
        <v>#N/A</v>
      </c>
      <c r="AC18" t="e" cm="1">
        <f t="array" aca="1" ref="AC18" ca="1">IF(INDEX(FluxBins,$A18*2+1,AC$1)="","",INDEX(FluxBins,$A18*2+1,AC$1)&amp;" ("&amp;INDEX(FluxBins,$A18*2+2,AC$1)&amp;")")</f>
        <v>#N/A</v>
      </c>
      <c r="AD18" t="e" cm="1">
        <f t="array" aca="1" ref="AD18" ca="1">IF(INDEX(FluxBins,$A18*2+1,AD$1)="","",INDEX(FluxBins,$A18*2+1,AD$1)&amp;" ("&amp;INDEX(FluxBins,$A18*2+2,AD$1)&amp;")")</f>
        <v>#N/A</v>
      </c>
      <c r="AE18" t="e" cm="1">
        <f t="array" aca="1" ref="AE18" ca="1">IF(INDEX(FluxBins,$A18*2+1,AE$1)="","",INDEX(FluxBins,$A18*2+1,AE$1)&amp;" ("&amp;INDEX(FluxBins,$A18*2+2,AE$1)&amp;")")</f>
        <v>#N/A</v>
      </c>
      <c r="AF18" t="e" cm="1">
        <f t="array" aca="1" ref="AF18" ca="1">IF(INDEX(FluxBins,$A18*2+1,AF$1)="","",INDEX(FluxBins,$A18*2+1,AF$1)&amp;" ("&amp;INDEX(FluxBins,$A18*2+2,AF$1)&amp;")")</f>
        <v>#N/A</v>
      </c>
      <c r="AG18" t="e" cm="1">
        <f t="array" aca="1" ref="AG18" ca="1">IF(INDEX(FluxBins,$A18*2+1,AG$1)="","",INDEX(FluxBins,$A18*2+1,AG$1)&amp;" ("&amp;INDEX(FluxBins,$A18*2+2,AG$1)&amp;")")</f>
        <v>#N/A</v>
      </c>
      <c r="AH18" t="e" cm="1">
        <f t="array" aca="1" ref="AH18" ca="1">IF(INDEX(FluxBins,$A18*2+1,AH$1)="","",INDEX(FluxBins,$A18*2+1,AH$1)&amp;" ("&amp;INDEX(FluxBins,$A18*2+2,AH$1)&amp;")")</f>
        <v>#N/A</v>
      </c>
      <c r="AI18" t="e" cm="1">
        <f t="array" aca="1" ref="AI18" ca="1">IF(INDEX(FluxBins,$A18*2+1,AI$1)="","",INDEX(FluxBins,$A18*2+1,AI$1)&amp;" ("&amp;INDEX(FluxBins,$A18*2+2,AI$1)&amp;")")</f>
        <v>#N/A</v>
      </c>
      <c r="AJ18" t="e" cm="1">
        <f t="array" aca="1" ref="AJ18" ca="1">IF(INDEX(FluxBins,$A18*2+1,AJ$1)="","",INDEX(FluxBins,$A18*2+1,AJ$1)&amp;" ("&amp;INDEX(FluxBins,$A18*2+2,AJ$1)&amp;")")</f>
        <v>#N/A</v>
      </c>
      <c r="AK18" t="e" cm="1">
        <f t="array" aca="1" ref="AK18" ca="1">IF(INDEX(FluxBins,$A18*2+1,AK$1)="","",INDEX(FluxBins,$A18*2+1,AK$1)&amp;" ("&amp;INDEX(FluxBins,$A18*2+2,AK$1)&amp;")")</f>
        <v>#N/A</v>
      </c>
      <c r="AL18" t="e" cm="1">
        <f t="array" aca="1" ref="AL18" ca="1">IF(INDEX(FluxBins,$A18*2+1,AL$1)="","",INDEX(FluxBins,$A18*2+1,AL$1)&amp;" ("&amp;INDEX(FluxBins,$A18*2+2,AL$1)&amp;")")</f>
        <v>#N/A</v>
      </c>
      <c r="AM18" t="e" cm="1">
        <f t="array" aca="1" ref="AM18" ca="1">IF(INDEX(FluxBins,$A18*2+1,AM$1)="","",INDEX(FluxBins,$A18*2+1,AM$1)&amp;" ("&amp;INDEX(FluxBins,$A18*2+2,AM$1)&amp;")")</f>
        <v>#N/A</v>
      </c>
      <c r="AN18" t="e" cm="1">
        <f t="array" aca="1" ref="AN18" ca="1">IF(INDEX(FluxBins,$A18*2+1,AN$1)="","",INDEX(FluxBins,$A18*2+1,AN$1)&amp;" ("&amp;INDEX(FluxBins,$A18*2+2,AN$1)&amp;")")</f>
        <v>#N/A</v>
      </c>
      <c r="AO18" t="e" cm="1">
        <f t="array" aca="1" ref="AO18" ca="1">IF(INDEX(FluxBins,$A18*2+1,AO$1)="","",INDEX(FluxBins,$A18*2+1,AO$1)&amp;" ("&amp;INDEX(FluxBins,$A18*2+2,AO$1)&amp;")")</f>
        <v>#N/A</v>
      </c>
      <c r="AP18" t="e" cm="1">
        <f t="array" aca="1" ref="AP18" ca="1">IF(INDEX(FluxBins,$A18*2+1,AP$1)="","",INDEX(FluxBins,$A18*2+1,AP$1)&amp;" ("&amp;INDEX(FluxBins,$A18*2+2,AP$1)&amp;")")</f>
        <v>#N/A</v>
      </c>
      <c r="AQ18" t="e" cm="1">
        <f t="array" aca="1" ref="AQ18" ca="1">IF(INDEX(FluxBins,$A18*2+1,AQ$1)="","",INDEX(FluxBins,$A18*2+1,AQ$1)&amp;" ("&amp;INDEX(FluxBins,$A18*2+2,AQ$1)&amp;")")</f>
        <v>#N/A</v>
      </c>
      <c r="AR18" t="e" cm="1">
        <f t="array" aca="1" ref="AR18" ca="1">IF(INDEX(FluxBins,$A18*2+1,AR$1)="","",INDEX(FluxBins,$A18*2+1,AR$1)&amp;" ("&amp;INDEX(FluxBins,$A18*2+2,AR$1)&amp;")")</f>
        <v>#N/A</v>
      </c>
      <c r="AS18" t="e" cm="1">
        <f t="array" aca="1" ref="AS18" ca="1">IF(INDEX(FluxBins,$A18*2+1,AS$1)="","",INDEX(FluxBins,$A18*2+1,AS$1)&amp;" ("&amp;INDEX(FluxBins,$A18*2+2,AS$1)&amp;")")</f>
        <v>#N/A</v>
      </c>
      <c r="AT18" t="e" cm="1">
        <f t="array" aca="1" ref="AT18" ca="1">IF(INDEX(FluxBins,$A18*2+1,AT$1)="","",INDEX(FluxBins,$A18*2+1,AT$1)&amp;" ("&amp;INDEX(FluxBins,$A18*2+2,AT$1)&amp;")")</f>
        <v>#N/A</v>
      </c>
      <c r="AU18" t="e" cm="1">
        <f t="array" aca="1" ref="AU18" ca="1">IF(INDEX(FluxBins,$A18*2+1,AU$1)="","",INDEX(FluxBins,$A18*2+1,AU$1)&amp;" ("&amp;INDEX(FluxBins,$A18*2+2,AU$1)&amp;")")</f>
        <v>#N/A</v>
      </c>
      <c r="AV18" t="e" cm="1">
        <f t="array" aca="1" ref="AV18" ca="1">IF(INDEX(FluxBins,$A18*2+1,AV$1)="","",INDEX(FluxBins,$A18*2+1,AV$1)&amp;" ("&amp;INDEX(FluxBins,$A18*2+2,AV$1)&amp;")")</f>
        <v>#N/A</v>
      </c>
      <c r="AW18" t="e" cm="1">
        <f t="array" aca="1" ref="AW18" ca="1">IF(INDEX(FluxBins,$A18*2+1,AW$1)="","",INDEX(FluxBins,$A18*2+1,AW$1)&amp;" ("&amp;INDEX(FluxBins,$A18*2+2,AW$1)&amp;")")</f>
        <v>#N/A</v>
      </c>
      <c r="AX18" t="e" cm="1">
        <f t="array" aca="1" ref="AX18" ca="1">IF(INDEX(FluxBins,$A18*2+1,AX$1)="","",INDEX(FluxBins,$A18*2+1,AX$1)&amp;" ("&amp;INDEX(FluxBins,$A18*2+2,AX$1)&amp;")")</f>
        <v>#N/A</v>
      </c>
      <c r="AY18" t="e" cm="1">
        <f t="array" aca="1" ref="AY18" ca="1">IF(INDEX(FluxBins,$A18*2+1,AY$1)="","",INDEX(FluxBins,$A18*2+1,AY$1)&amp;" ("&amp;INDEX(FluxBins,$A18*2+2,AY$1)&amp;")")</f>
        <v>#N/A</v>
      </c>
      <c r="AZ18" t="e" cm="1">
        <f t="array" aca="1" ref="AZ18" ca="1">IF(INDEX(FluxBins,$A18*2+1,AZ$1)="","",INDEX(FluxBins,$A18*2+1,AZ$1)&amp;" ("&amp;INDEX(FluxBins,$A18*2+2,AZ$1)&amp;")")</f>
        <v>#N/A</v>
      </c>
      <c r="BA18" t="e" cm="1">
        <f t="array" aca="1" ref="BA18" ca="1">IF(INDEX(FluxBins,$A18*2+1,BA$1)="","",INDEX(FluxBins,$A18*2+1,BA$1)&amp;" ("&amp;INDEX(FluxBins,$A18*2+2,BA$1)&amp;")")</f>
        <v>#N/A</v>
      </c>
      <c r="BB18" t="e" cm="1">
        <f t="array" aca="1" ref="BB18" ca="1">IF(INDEX(FluxBins,$A18*2+1,BB$1)="","",INDEX(FluxBins,$A18*2+1,BB$1)&amp;" ("&amp;INDEX(FluxBins,$A18*2+2,BB$1)&amp;")")</f>
        <v>#N/A</v>
      </c>
      <c r="BC18" t="e" cm="1">
        <f t="array" aca="1" ref="BC18" ca="1">IF(INDEX(FluxBins,$A18*2+1,BC$1)="","",INDEX(FluxBins,$A18*2+1,BC$1)&amp;" ("&amp;INDEX(FluxBins,$A18*2+2,BC$1)&amp;")")</f>
        <v>#N/A</v>
      </c>
      <c r="BD18" t="e" cm="1">
        <f t="array" aca="1" ref="BD18" ca="1">IF(INDEX(FluxBins,$A18*2+1,BD$1)="","",INDEX(FluxBins,$A18*2+1,BD$1)&amp;" ("&amp;INDEX(FluxBins,$A18*2+2,BD$1)&amp;")")</f>
        <v>#N/A</v>
      </c>
      <c r="BE18" t="e" cm="1">
        <f t="array" aca="1" ref="BE18" ca="1">IF(INDEX(FluxBins,$A18*2+1,BE$1)="","",INDEX(FluxBins,$A18*2+1,BE$1)&amp;" ("&amp;INDEX(FluxBins,$A18*2+2,BE$1)&amp;")")</f>
        <v>#N/A</v>
      </c>
      <c r="BF18" t="e" cm="1">
        <f t="array" aca="1" ref="BF18" ca="1">IF(INDEX(FluxBins,$A18*2+1,BF$1)="","",INDEX(FluxBins,$A18*2+1,BF$1)&amp;" ("&amp;INDEX(FluxBins,$A18*2+2,BF$1)&amp;")")</f>
        <v>#N/A</v>
      </c>
      <c r="BG18" t="e" cm="1">
        <f t="array" aca="1" ref="BG18" ca="1">IF(INDEX(FluxBins,$A18*2+1,BG$1)="","",INDEX(FluxBins,$A18*2+1,BG$1)&amp;" ("&amp;INDEX(FluxBins,$A18*2+2,BG$1)&amp;")")</f>
        <v>#N/A</v>
      </c>
      <c r="BH18" t="e" cm="1">
        <f t="array" aca="1" ref="BH18" ca="1">IF(INDEX(FluxBins,$A18*2+1,BH$1)="","",INDEX(FluxBins,$A18*2+1,BH$1)&amp;" ("&amp;INDEX(FluxBins,$A18*2+2,BH$1)&amp;")")</f>
        <v>#N/A</v>
      </c>
      <c r="BI18" t="e" cm="1">
        <f t="array" aca="1" ref="BI18" ca="1">IF(INDEX(FluxBins,$A18*2+1,BI$1)="","",INDEX(FluxBins,$A18*2+1,BI$1)&amp;" ("&amp;INDEX(FluxBins,$A18*2+2,BI$1)&amp;")")</f>
        <v>#N/A</v>
      </c>
      <c r="BJ18" t="e" cm="1">
        <f t="array" aca="1" ref="BJ18" ca="1">IF(INDEX(FluxBins,$A18*2+1,BJ$1)="","",INDEX(FluxBins,$A18*2+1,BJ$1)&amp;" ("&amp;INDEX(FluxBins,$A18*2+2,BJ$1)&amp;")")</f>
        <v>#N/A</v>
      </c>
      <c r="BK18" t="e" cm="1">
        <f t="array" aca="1" ref="BK18" ca="1">IF(INDEX(FluxBins,$A18*2+1,BK$1)="","",INDEX(FluxBins,$A18*2+1,BK$1)&amp;" ("&amp;INDEX(FluxBins,$A18*2+2,BK$1)&amp;")")</f>
        <v>#N/A</v>
      </c>
      <c r="BL18" t="e" cm="1">
        <f t="array" aca="1" ref="BL18" ca="1">IF(INDEX(FluxBins,$A18*2+1,BL$1)="","",INDEX(FluxBins,$A18*2+1,BL$1)&amp;" ("&amp;INDEX(FluxBins,$A18*2+2,BL$1)&amp;")")</f>
        <v>#N/A</v>
      </c>
      <c r="BM18" t="e" cm="1">
        <f t="array" aca="1" ref="BM18" ca="1">IF(INDEX(FluxBins,$A18*2+1,BM$1)="","",INDEX(FluxBins,$A18*2+1,BM$1)&amp;" ("&amp;INDEX(FluxBins,$A18*2+2,BM$1)&amp;")")</f>
        <v>#N/A</v>
      </c>
      <c r="BN18" t="e" cm="1">
        <f t="array" aca="1" ref="BN18" ca="1">IF(INDEX(FluxBins,$A18*2+1,BN$1)="","",INDEX(FluxBins,$A18*2+1,BN$1)&amp;" ("&amp;INDEX(FluxBins,$A18*2+2,BN$1)&amp;")")</f>
        <v>#N/A</v>
      </c>
      <c r="BO18" t="e" cm="1">
        <f t="array" aca="1" ref="BO18" ca="1">IF(INDEX(FluxBins,$A18*2+1,BO$1)="","",INDEX(FluxBins,$A18*2+1,BO$1)&amp;" ("&amp;INDEX(FluxBins,$A18*2+2,BO$1)&amp;")")</f>
        <v>#N/A</v>
      </c>
      <c r="BP18" t="e" cm="1">
        <f t="array" aca="1" ref="BP18" ca="1">IF(INDEX(FluxBins,$A18*2+1,BP$1)="","",INDEX(FluxBins,$A18*2+1,BP$1)&amp;" ("&amp;INDEX(FluxBins,$A18*2+2,BP$1)&amp;")")</f>
        <v>#N/A</v>
      </c>
      <c r="BQ18" t="e" cm="1">
        <f t="array" aca="1" ref="BQ18" ca="1">IF(INDEX(FluxBins,$A18*2+1,BQ$1)="","",INDEX(FluxBins,$A18*2+1,BQ$1)&amp;" ("&amp;INDEX(FluxBins,$A18*2+2,BQ$1)&amp;")")</f>
        <v>#N/A</v>
      </c>
      <c r="BR18" t="e" cm="1">
        <f t="array" aca="1" ref="BR18" ca="1">IF(INDEX(FluxBins,$A18*2+1,BR$1)="","",INDEX(FluxBins,$A18*2+1,BR$1)&amp;" ("&amp;INDEX(FluxBins,$A18*2+2,BR$1)&amp;")")</f>
        <v>#N/A</v>
      </c>
      <c r="BS18" t="e" cm="1">
        <f t="array" aca="1" ref="BS18" ca="1">IF(INDEX(FluxBins,$A18*2+1,BS$1)="","",INDEX(FluxBins,$A18*2+1,BS$1)&amp;" ("&amp;INDEX(FluxBins,$A18*2+2,BS$1)&amp;")")</f>
        <v>#N/A</v>
      </c>
      <c r="BT18" t="e" cm="1">
        <f t="array" aca="1" ref="BT18" ca="1">IF(INDEX(FluxBins,$A18*2+1,BT$1)="","",INDEX(FluxBins,$A18*2+1,BT$1)&amp;" ("&amp;INDEX(FluxBins,$A18*2+2,BT$1)&amp;")")</f>
        <v>#N/A</v>
      </c>
      <c r="BU18" t="e" cm="1">
        <f t="array" aca="1" ref="BU18" ca="1">IF(INDEX(FluxBins,$A18*2+1,BU$1)="","",INDEX(FluxBins,$A18*2+1,BU$1)&amp;" ("&amp;INDEX(FluxBins,$A18*2+2,BU$1)&amp;")")</f>
        <v>#N/A</v>
      </c>
      <c r="BV18" t="e" cm="1">
        <f t="array" aca="1" ref="BV18" ca="1">IF(INDEX(FluxBins,$A18*2+1,BV$1)="","",INDEX(FluxBins,$A18*2+1,BV$1)&amp;" ("&amp;INDEX(FluxBins,$A18*2+2,BV$1)&amp;")")</f>
        <v>#N/A</v>
      </c>
    </row>
    <row r="19" spans="1:74">
      <c r="A19" t="e">
        <f ca="1">VLOOKUP('Bulk Graph'!$B21,NameIndexArray,2,FALSE)-2</f>
        <v>#N/A</v>
      </c>
      <c r="B19" t="e">
        <f>IF(E19,'Bulk Graph'!$D21,MID('Bulk Graph'!$C21,FIND("(",'Bulk Graph'!$C21)+1,FIND(")",'Bulk Graph'!$C21)-FIND("(",'Bulk Graph'!$C21)-1))</f>
        <v>#VALUE!</v>
      </c>
      <c r="D19" t="b">
        <f ca="1">IF(E19,FALSE,ISERROR(HLOOKUP('Bulk Graph'!C21,$T19:$BV19,1,FALSE)))</f>
        <v>1</v>
      </c>
      <c r="E19" t="b">
        <f>NOT('Bulk Graph'!$D21=0)</f>
        <v>0</v>
      </c>
      <c r="F19" t="e" cm="1">
        <f t="array" aca="1" ref="F19" ca="1">INDEX(ModelsData,$A19*2+1,F$1)</f>
        <v>#N/A</v>
      </c>
      <c r="G19" t="e" cm="1">
        <f t="array" aca="1" ref="G19" ca="1">INDEX(ModelsData,$A19*2+1,G$1)</f>
        <v>#N/A</v>
      </c>
      <c r="H19" t="e" cm="1">
        <f t="array" aca="1" ref="H19" ca="1">IF($D19,NA(),INDEX(ModelsData,$A19*2+1,H$1))</f>
        <v>#N/A</v>
      </c>
      <c r="I19" t="e" cm="1">
        <f t="array" aca="1" ref="I19" ca="1">IF($D19,NA(),INDEX(ModelsData,$A19*2+1,I$1))</f>
        <v>#N/A</v>
      </c>
      <c r="J19" t="e" cm="1">
        <f t="array" aca="1" ref="J19" ca="1">IF($D19,NA(),INDEX(ModelsData,$A19*2+1,J$1))</f>
        <v>#N/A</v>
      </c>
      <c r="K19" t="e" cm="1">
        <f t="array" aca="1" ref="K19" ca="1">IF($D19,NA(),INDEX(ModelsData,$A19*2+1,K$1))</f>
        <v>#N/A</v>
      </c>
      <c r="L19" t="e" cm="1">
        <f t="array" aca="1" ref="L19" ca="1">IF($D19,NA(),INDEX(ModelsData,$A19*2+1,L$1))</f>
        <v>#N/A</v>
      </c>
      <c r="M19" t="e" cm="1">
        <f t="array" aca="1" ref="M19" ca="1">IF($D19,NA(),INDEX(ModelsData,$A19*2+1,M$1))</f>
        <v>#N/A</v>
      </c>
      <c r="N19" t="e" cm="1">
        <f t="array" aca="1" ref="N19" ca="1">IF($D19,NA(),INDEX(ModelsData,$A19*2+1,N$1))</f>
        <v>#N/A</v>
      </c>
      <c r="O19" t="e" cm="1">
        <f t="array" aca="1" ref="O19" ca="1">IF($D19,NA(),INDEX(ModelsData,$A19*2+1,O$1))</f>
        <v>#N/A</v>
      </c>
      <c r="P19" t="e" cm="1">
        <f t="array" aca="1" ref="P19" ca="1">INDEX(ModelsData,$A19*2+1,P$1)</f>
        <v>#N/A</v>
      </c>
      <c r="Q19" t="e" cm="1">
        <f t="array" aca="1" ref="Q19" ca="1">INDEX(ModelsData,$A19*2+1,Q$1)</f>
        <v>#N/A</v>
      </c>
      <c r="R19" t="e" cm="1">
        <f t="array" aca="1" ref="R19" ca="1">INDEX(ModelsData,$A19*2+1,R$1)</f>
        <v>#N/A</v>
      </c>
      <c r="S19" t="e" cm="1">
        <f t="array" aca="1" ref="S19" ca="1">INDEX(ModelsData,$A19*2+1,S$1)</f>
        <v>#N/A</v>
      </c>
      <c r="T19" t="e" cm="1">
        <f t="array" aca="1" ref="T19" ca="1">IF(INDEX(FluxBins,$A19*2+1,T$1)="","",INDEX(FluxBins,$A19*2+1,T$1)&amp;" ("&amp;INDEX(FluxBins,$A19*2+2,T$1)&amp;")")</f>
        <v>#N/A</v>
      </c>
      <c r="U19" t="e" cm="1">
        <f t="array" aca="1" ref="U19" ca="1">IF(INDEX(FluxBins,$A19*2+1,U$1)="","",INDEX(FluxBins,$A19*2+1,U$1)&amp;" ("&amp;INDEX(FluxBins,$A19*2+2,U$1)&amp;")")</f>
        <v>#N/A</v>
      </c>
      <c r="V19" t="e" cm="1">
        <f t="array" aca="1" ref="V19" ca="1">IF(INDEX(FluxBins,$A19*2+1,V$1)="","",INDEX(FluxBins,$A19*2+1,V$1)&amp;" ("&amp;INDEX(FluxBins,$A19*2+2,V$1)&amp;")")</f>
        <v>#N/A</v>
      </c>
      <c r="W19" t="e" cm="1">
        <f t="array" aca="1" ref="W19" ca="1">IF(INDEX(FluxBins,$A19*2+1,W$1)="","",INDEX(FluxBins,$A19*2+1,W$1)&amp;" ("&amp;INDEX(FluxBins,$A19*2+2,W$1)&amp;")")</f>
        <v>#N/A</v>
      </c>
      <c r="X19" t="e" cm="1">
        <f t="array" aca="1" ref="X19" ca="1">IF(INDEX(FluxBins,$A19*2+1,X$1)="","",INDEX(FluxBins,$A19*2+1,X$1)&amp;" ("&amp;INDEX(FluxBins,$A19*2+2,X$1)&amp;")")</f>
        <v>#N/A</v>
      </c>
      <c r="Y19" t="e" cm="1">
        <f t="array" aca="1" ref="Y19" ca="1">IF(INDEX(FluxBins,$A19*2+1,Y$1)="","",INDEX(FluxBins,$A19*2+1,Y$1)&amp;" ("&amp;INDEX(FluxBins,$A19*2+2,Y$1)&amp;")")</f>
        <v>#N/A</v>
      </c>
      <c r="Z19" t="e" cm="1">
        <f t="array" aca="1" ref="Z19" ca="1">IF(INDEX(FluxBins,$A19*2+1,Z$1)="","",INDEX(FluxBins,$A19*2+1,Z$1)&amp;" ("&amp;INDEX(FluxBins,$A19*2+2,Z$1)&amp;")")</f>
        <v>#N/A</v>
      </c>
      <c r="AA19" t="e" cm="1">
        <f t="array" aca="1" ref="AA19" ca="1">IF(INDEX(FluxBins,$A19*2+1,AA$1)="","",INDEX(FluxBins,$A19*2+1,AA$1)&amp;" ("&amp;INDEX(FluxBins,$A19*2+2,AA$1)&amp;")")</f>
        <v>#N/A</v>
      </c>
      <c r="AB19" t="e" cm="1">
        <f t="array" aca="1" ref="AB19" ca="1">IF(INDEX(FluxBins,$A19*2+1,AB$1)="","",INDEX(FluxBins,$A19*2+1,AB$1)&amp;" ("&amp;INDEX(FluxBins,$A19*2+2,AB$1)&amp;")")</f>
        <v>#N/A</v>
      </c>
      <c r="AC19" t="e" cm="1">
        <f t="array" aca="1" ref="AC19" ca="1">IF(INDEX(FluxBins,$A19*2+1,AC$1)="","",INDEX(FluxBins,$A19*2+1,AC$1)&amp;" ("&amp;INDEX(FluxBins,$A19*2+2,AC$1)&amp;")")</f>
        <v>#N/A</v>
      </c>
      <c r="AD19" t="e" cm="1">
        <f t="array" aca="1" ref="AD19" ca="1">IF(INDEX(FluxBins,$A19*2+1,AD$1)="","",INDEX(FluxBins,$A19*2+1,AD$1)&amp;" ("&amp;INDEX(FluxBins,$A19*2+2,AD$1)&amp;")")</f>
        <v>#N/A</v>
      </c>
      <c r="AE19" t="e" cm="1">
        <f t="array" aca="1" ref="AE19" ca="1">IF(INDEX(FluxBins,$A19*2+1,AE$1)="","",INDEX(FluxBins,$A19*2+1,AE$1)&amp;" ("&amp;INDEX(FluxBins,$A19*2+2,AE$1)&amp;")")</f>
        <v>#N/A</v>
      </c>
      <c r="AF19" t="e" cm="1">
        <f t="array" aca="1" ref="AF19" ca="1">IF(INDEX(FluxBins,$A19*2+1,AF$1)="","",INDEX(FluxBins,$A19*2+1,AF$1)&amp;" ("&amp;INDEX(FluxBins,$A19*2+2,AF$1)&amp;")")</f>
        <v>#N/A</v>
      </c>
      <c r="AG19" t="e" cm="1">
        <f t="array" aca="1" ref="AG19" ca="1">IF(INDEX(FluxBins,$A19*2+1,AG$1)="","",INDEX(FluxBins,$A19*2+1,AG$1)&amp;" ("&amp;INDEX(FluxBins,$A19*2+2,AG$1)&amp;")")</f>
        <v>#N/A</v>
      </c>
      <c r="AH19" t="e" cm="1">
        <f t="array" aca="1" ref="AH19" ca="1">IF(INDEX(FluxBins,$A19*2+1,AH$1)="","",INDEX(FluxBins,$A19*2+1,AH$1)&amp;" ("&amp;INDEX(FluxBins,$A19*2+2,AH$1)&amp;")")</f>
        <v>#N/A</v>
      </c>
      <c r="AI19" t="e" cm="1">
        <f t="array" aca="1" ref="AI19" ca="1">IF(INDEX(FluxBins,$A19*2+1,AI$1)="","",INDEX(FluxBins,$A19*2+1,AI$1)&amp;" ("&amp;INDEX(FluxBins,$A19*2+2,AI$1)&amp;")")</f>
        <v>#N/A</v>
      </c>
      <c r="AJ19" t="e" cm="1">
        <f t="array" aca="1" ref="AJ19" ca="1">IF(INDEX(FluxBins,$A19*2+1,AJ$1)="","",INDEX(FluxBins,$A19*2+1,AJ$1)&amp;" ("&amp;INDEX(FluxBins,$A19*2+2,AJ$1)&amp;")")</f>
        <v>#N/A</v>
      </c>
      <c r="AK19" t="e" cm="1">
        <f t="array" aca="1" ref="AK19" ca="1">IF(INDEX(FluxBins,$A19*2+1,AK$1)="","",INDEX(FluxBins,$A19*2+1,AK$1)&amp;" ("&amp;INDEX(FluxBins,$A19*2+2,AK$1)&amp;")")</f>
        <v>#N/A</v>
      </c>
      <c r="AL19" t="e" cm="1">
        <f t="array" aca="1" ref="AL19" ca="1">IF(INDEX(FluxBins,$A19*2+1,AL$1)="","",INDEX(FluxBins,$A19*2+1,AL$1)&amp;" ("&amp;INDEX(FluxBins,$A19*2+2,AL$1)&amp;")")</f>
        <v>#N/A</v>
      </c>
      <c r="AM19" t="e" cm="1">
        <f t="array" aca="1" ref="AM19" ca="1">IF(INDEX(FluxBins,$A19*2+1,AM$1)="","",INDEX(FluxBins,$A19*2+1,AM$1)&amp;" ("&amp;INDEX(FluxBins,$A19*2+2,AM$1)&amp;")")</f>
        <v>#N/A</v>
      </c>
      <c r="AN19" t="e" cm="1">
        <f t="array" aca="1" ref="AN19" ca="1">IF(INDEX(FluxBins,$A19*2+1,AN$1)="","",INDEX(FluxBins,$A19*2+1,AN$1)&amp;" ("&amp;INDEX(FluxBins,$A19*2+2,AN$1)&amp;")")</f>
        <v>#N/A</v>
      </c>
      <c r="AO19" t="e" cm="1">
        <f t="array" aca="1" ref="AO19" ca="1">IF(INDEX(FluxBins,$A19*2+1,AO$1)="","",INDEX(FluxBins,$A19*2+1,AO$1)&amp;" ("&amp;INDEX(FluxBins,$A19*2+2,AO$1)&amp;")")</f>
        <v>#N/A</v>
      </c>
      <c r="AP19" t="e" cm="1">
        <f t="array" aca="1" ref="AP19" ca="1">IF(INDEX(FluxBins,$A19*2+1,AP$1)="","",INDEX(FluxBins,$A19*2+1,AP$1)&amp;" ("&amp;INDEX(FluxBins,$A19*2+2,AP$1)&amp;")")</f>
        <v>#N/A</v>
      </c>
      <c r="AQ19" t="e" cm="1">
        <f t="array" aca="1" ref="AQ19" ca="1">IF(INDEX(FluxBins,$A19*2+1,AQ$1)="","",INDEX(FluxBins,$A19*2+1,AQ$1)&amp;" ("&amp;INDEX(FluxBins,$A19*2+2,AQ$1)&amp;")")</f>
        <v>#N/A</v>
      </c>
      <c r="AR19" t="e" cm="1">
        <f t="array" aca="1" ref="AR19" ca="1">IF(INDEX(FluxBins,$A19*2+1,AR$1)="","",INDEX(FluxBins,$A19*2+1,AR$1)&amp;" ("&amp;INDEX(FluxBins,$A19*2+2,AR$1)&amp;")")</f>
        <v>#N/A</v>
      </c>
      <c r="AS19" t="e" cm="1">
        <f t="array" aca="1" ref="AS19" ca="1">IF(INDEX(FluxBins,$A19*2+1,AS$1)="","",INDEX(FluxBins,$A19*2+1,AS$1)&amp;" ("&amp;INDEX(FluxBins,$A19*2+2,AS$1)&amp;")")</f>
        <v>#N/A</v>
      </c>
      <c r="AT19" t="e" cm="1">
        <f t="array" aca="1" ref="AT19" ca="1">IF(INDEX(FluxBins,$A19*2+1,AT$1)="","",INDEX(FluxBins,$A19*2+1,AT$1)&amp;" ("&amp;INDEX(FluxBins,$A19*2+2,AT$1)&amp;")")</f>
        <v>#N/A</v>
      </c>
      <c r="AU19" t="e" cm="1">
        <f t="array" aca="1" ref="AU19" ca="1">IF(INDEX(FluxBins,$A19*2+1,AU$1)="","",INDEX(FluxBins,$A19*2+1,AU$1)&amp;" ("&amp;INDEX(FluxBins,$A19*2+2,AU$1)&amp;")")</f>
        <v>#N/A</v>
      </c>
      <c r="AV19" t="e" cm="1">
        <f t="array" aca="1" ref="AV19" ca="1">IF(INDEX(FluxBins,$A19*2+1,AV$1)="","",INDEX(FluxBins,$A19*2+1,AV$1)&amp;" ("&amp;INDEX(FluxBins,$A19*2+2,AV$1)&amp;")")</f>
        <v>#N/A</v>
      </c>
      <c r="AW19" t="e" cm="1">
        <f t="array" aca="1" ref="AW19" ca="1">IF(INDEX(FluxBins,$A19*2+1,AW$1)="","",INDEX(FluxBins,$A19*2+1,AW$1)&amp;" ("&amp;INDEX(FluxBins,$A19*2+2,AW$1)&amp;")")</f>
        <v>#N/A</v>
      </c>
      <c r="AX19" t="e" cm="1">
        <f t="array" aca="1" ref="AX19" ca="1">IF(INDEX(FluxBins,$A19*2+1,AX$1)="","",INDEX(FluxBins,$A19*2+1,AX$1)&amp;" ("&amp;INDEX(FluxBins,$A19*2+2,AX$1)&amp;")")</f>
        <v>#N/A</v>
      </c>
      <c r="AY19" t="e" cm="1">
        <f t="array" aca="1" ref="AY19" ca="1">IF(INDEX(FluxBins,$A19*2+1,AY$1)="","",INDEX(FluxBins,$A19*2+1,AY$1)&amp;" ("&amp;INDEX(FluxBins,$A19*2+2,AY$1)&amp;")")</f>
        <v>#N/A</v>
      </c>
      <c r="AZ19" t="e" cm="1">
        <f t="array" aca="1" ref="AZ19" ca="1">IF(INDEX(FluxBins,$A19*2+1,AZ$1)="","",INDEX(FluxBins,$A19*2+1,AZ$1)&amp;" ("&amp;INDEX(FluxBins,$A19*2+2,AZ$1)&amp;")")</f>
        <v>#N/A</v>
      </c>
      <c r="BA19" t="e" cm="1">
        <f t="array" aca="1" ref="BA19" ca="1">IF(INDEX(FluxBins,$A19*2+1,BA$1)="","",INDEX(FluxBins,$A19*2+1,BA$1)&amp;" ("&amp;INDEX(FluxBins,$A19*2+2,BA$1)&amp;")")</f>
        <v>#N/A</v>
      </c>
      <c r="BB19" t="e" cm="1">
        <f t="array" aca="1" ref="BB19" ca="1">IF(INDEX(FluxBins,$A19*2+1,BB$1)="","",INDEX(FluxBins,$A19*2+1,BB$1)&amp;" ("&amp;INDEX(FluxBins,$A19*2+2,BB$1)&amp;")")</f>
        <v>#N/A</v>
      </c>
      <c r="BC19" t="e" cm="1">
        <f t="array" aca="1" ref="BC19" ca="1">IF(INDEX(FluxBins,$A19*2+1,BC$1)="","",INDEX(FluxBins,$A19*2+1,BC$1)&amp;" ("&amp;INDEX(FluxBins,$A19*2+2,BC$1)&amp;")")</f>
        <v>#N/A</v>
      </c>
      <c r="BD19" t="e" cm="1">
        <f t="array" aca="1" ref="BD19" ca="1">IF(INDEX(FluxBins,$A19*2+1,BD$1)="","",INDEX(FluxBins,$A19*2+1,BD$1)&amp;" ("&amp;INDEX(FluxBins,$A19*2+2,BD$1)&amp;")")</f>
        <v>#N/A</v>
      </c>
      <c r="BE19" t="e" cm="1">
        <f t="array" aca="1" ref="BE19" ca="1">IF(INDEX(FluxBins,$A19*2+1,BE$1)="","",INDEX(FluxBins,$A19*2+1,BE$1)&amp;" ("&amp;INDEX(FluxBins,$A19*2+2,BE$1)&amp;")")</f>
        <v>#N/A</v>
      </c>
      <c r="BF19" t="e" cm="1">
        <f t="array" aca="1" ref="BF19" ca="1">IF(INDEX(FluxBins,$A19*2+1,BF$1)="","",INDEX(FluxBins,$A19*2+1,BF$1)&amp;" ("&amp;INDEX(FluxBins,$A19*2+2,BF$1)&amp;")")</f>
        <v>#N/A</v>
      </c>
      <c r="BG19" t="e" cm="1">
        <f t="array" aca="1" ref="BG19" ca="1">IF(INDEX(FluxBins,$A19*2+1,BG$1)="","",INDEX(FluxBins,$A19*2+1,BG$1)&amp;" ("&amp;INDEX(FluxBins,$A19*2+2,BG$1)&amp;")")</f>
        <v>#N/A</v>
      </c>
      <c r="BH19" t="e" cm="1">
        <f t="array" aca="1" ref="BH19" ca="1">IF(INDEX(FluxBins,$A19*2+1,BH$1)="","",INDEX(FluxBins,$A19*2+1,BH$1)&amp;" ("&amp;INDEX(FluxBins,$A19*2+2,BH$1)&amp;")")</f>
        <v>#N/A</v>
      </c>
      <c r="BI19" t="e" cm="1">
        <f t="array" aca="1" ref="BI19" ca="1">IF(INDEX(FluxBins,$A19*2+1,BI$1)="","",INDEX(FluxBins,$A19*2+1,BI$1)&amp;" ("&amp;INDEX(FluxBins,$A19*2+2,BI$1)&amp;")")</f>
        <v>#N/A</v>
      </c>
      <c r="BJ19" t="e" cm="1">
        <f t="array" aca="1" ref="BJ19" ca="1">IF(INDEX(FluxBins,$A19*2+1,BJ$1)="","",INDEX(FluxBins,$A19*2+1,BJ$1)&amp;" ("&amp;INDEX(FluxBins,$A19*2+2,BJ$1)&amp;")")</f>
        <v>#N/A</v>
      </c>
      <c r="BK19" t="e" cm="1">
        <f t="array" aca="1" ref="BK19" ca="1">IF(INDEX(FluxBins,$A19*2+1,BK$1)="","",INDEX(FluxBins,$A19*2+1,BK$1)&amp;" ("&amp;INDEX(FluxBins,$A19*2+2,BK$1)&amp;")")</f>
        <v>#N/A</v>
      </c>
      <c r="BL19" t="e" cm="1">
        <f t="array" aca="1" ref="BL19" ca="1">IF(INDEX(FluxBins,$A19*2+1,BL$1)="","",INDEX(FluxBins,$A19*2+1,BL$1)&amp;" ("&amp;INDEX(FluxBins,$A19*2+2,BL$1)&amp;")")</f>
        <v>#N/A</v>
      </c>
      <c r="BM19" t="e" cm="1">
        <f t="array" aca="1" ref="BM19" ca="1">IF(INDEX(FluxBins,$A19*2+1,BM$1)="","",INDEX(FluxBins,$A19*2+1,BM$1)&amp;" ("&amp;INDEX(FluxBins,$A19*2+2,BM$1)&amp;")")</f>
        <v>#N/A</v>
      </c>
      <c r="BN19" t="e" cm="1">
        <f t="array" aca="1" ref="BN19" ca="1">IF(INDEX(FluxBins,$A19*2+1,BN$1)="","",INDEX(FluxBins,$A19*2+1,BN$1)&amp;" ("&amp;INDEX(FluxBins,$A19*2+2,BN$1)&amp;")")</f>
        <v>#N/A</v>
      </c>
      <c r="BO19" t="e" cm="1">
        <f t="array" aca="1" ref="BO19" ca="1">IF(INDEX(FluxBins,$A19*2+1,BO$1)="","",INDEX(FluxBins,$A19*2+1,BO$1)&amp;" ("&amp;INDEX(FluxBins,$A19*2+2,BO$1)&amp;")")</f>
        <v>#N/A</v>
      </c>
      <c r="BP19" t="e" cm="1">
        <f t="array" aca="1" ref="BP19" ca="1">IF(INDEX(FluxBins,$A19*2+1,BP$1)="","",INDEX(FluxBins,$A19*2+1,BP$1)&amp;" ("&amp;INDEX(FluxBins,$A19*2+2,BP$1)&amp;")")</f>
        <v>#N/A</v>
      </c>
      <c r="BQ19" t="e" cm="1">
        <f t="array" aca="1" ref="BQ19" ca="1">IF(INDEX(FluxBins,$A19*2+1,BQ$1)="","",INDEX(FluxBins,$A19*2+1,BQ$1)&amp;" ("&amp;INDEX(FluxBins,$A19*2+2,BQ$1)&amp;")")</f>
        <v>#N/A</v>
      </c>
      <c r="BR19" t="e" cm="1">
        <f t="array" aca="1" ref="BR19" ca="1">IF(INDEX(FluxBins,$A19*2+1,BR$1)="","",INDEX(FluxBins,$A19*2+1,BR$1)&amp;" ("&amp;INDEX(FluxBins,$A19*2+2,BR$1)&amp;")")</f>
        <v>#N/A</v>
      </c>
      <c r="BS19" t="e" cm="1">
        <f t="array" aca="1" ref="BS19" ca="1">IF(INDEX(FluxBins,$A19*2+1,BS$1)="","",INDEX(FluxBins,$A19*2+1,BS$1)&amp;" ("&amp;INDEX(FluxBins,$A19*2+2,BS$1)&amp;")")</f>
        <v>#N/A</v>
      </c>
      <c r="BT19" t="e" cm="1">
        <f t="array" aca="1" ref="BT19" ca="1">IF(INDEX(FluxBins,$A19*2+1,BT$1)="","",INDEX(FluxBins,$A19*2+1,BT$1)&amp;" ("&amp;INDEX(FluxBins,$A19*2+2,BT$1)&amp;")")</f>
        <v>#N/A</v>
      </c>
      <c r="BU19" t="e" cm="1">
        <f t="array" aca="1" ref="BU19" ca="1">IF(INDEX(FluxBins,$A19*2+1,BU$1)="","",INDEX(FluxBins,$A19*2+1,BU$1)&amp;" ("&amp;INDEX(FluxBins,$A19*2+2,BU$1)&amp;")")</f>
        <v>#N/A</v>
      </c>
      <c r="BV19" t="e" cm="1">
        <f t="array" aca="1" ref="BV19" ca="1">IF(INDEX(FluxBins,$A19*2+1,BV$1)="","",INDEX(FluxBins,$A19*2+1,BV$1)&amp;" ("&amp;INDEX(FluxBins,$A19*2+2,BV$1)&amp;")")</f>
        <v>#N/A</v>
      </c>
    </row>
    <row r="20" spans="1:74">
      <c r="A20" t="e">
        <f ca="1">VLOOKUP('Bulk Graph'!$B22,NameIndexArray,2,FALSE)-2</f>
        <v>#N/A</v>
      </c>
      <c r="B20" t="e">
        <f>IF(E20,'Bulk Graph'!#REF!,MID('Bulk Graph'!#REF!,FIND("(",'Bulk Graph'!#REF!)+1,FIND(")",'Bulk Graph'!#REF!)-FIND("(",'Bulk Graph'!#REF!)-1))</f>
        <v>#REF!</v>
      </c>
      <c r="D20" t="e">
        <f>IF(E20,FALSE,ISERROR(HLOOKUP('Bulk Graph'!#REF!,$T20:$BV20,1,FALSE)))</f>
        <v>#REF!</v>
      </c>
      <c r="E20" t="e">
        <f>NOT('Bulk Graph'!#REF!=0)</f>
        <v>#REF!</v>
      </c>
      <c r="F20" t="e" cm="1">
        <f t="array" aca="1" ref="F20" ca="1">INDEX(ModelsData,$A20*2+1,F$1)</f>
        <v>#N/A</v>
      </c>
      <c r="G20" t="e" cm="1">
        <f t="array" aca="1" ref="G20" ca="1">INDEX(ModelsData,$A20*2+1,G$1)</f>
        <v>#N/A</v>
      </c>
      <c r="H20" t="e" cm="1">
        <f t="array" ref="H20">IF($D20,NA(),INDEX(ModelsData,$A20*2+1,H$1))</f>
        <v>#REF!</v>
      </c>
      <c r="I20" t="e" cm="1">
        <f t="array" ref="I20">IF($D20,NA(),INDEX(ModelsData,$A20*2+1,I$1))</f>
        <v>#REF!</v>
      </c>
      <c r="J20" t="e" cm="1">
        <f t="array" ref="J20">IF($D20,NA(),INDEX(ModelsData,$A20*2+1,J$1))</f>
        <v>#REF!</v>
      </c>
      <c r="K20" t="e" cm="1">
        <f t="array" ref="K20">IF($D20,NA(),INDEX(ModelsData,$A20*2+1,K$1))</f>
        <v>#REF!</v>
      </c>
      <c r="L20" t="e" cm="1">
        <f t="array" ref="L20">IF($D20,NA(),INDEX(ModelsData,$A20*2+1,L$1))</f>
        <v>#REF!</v>
      </c>
      <c r="M20" t="e" cm="1">
        <f t="array" ref="M20">IF($D20,NA(),INDEX(ModelsData,$A20*2+1,M$1))</f>
        <v>#REF!</v>
      </c>
      <c r="N20" t="e" cm="1">
        <f t="array" ref="N20">IF($D20,NA(),INDEX(ModelsData,$A20*2+1,N$1))</f>
        <v>#REF!</v>
      </c>
      <c r="O20" t="e" cm="1">
        <f t="array" ref="O20">IF($D20,NA(),INDEX(ModelsData,$A20*2+1,O$1))</f>
        <v>#REF!</v>
      </c>
      <c r="P20" t="e" cm="1">
        <f t="array" aca="1" ref="P20" ca="1">INDEX(ModelsData,$A20*2+1,P$1)</f>
        <v>#N/A</v>
      </c>
      <c r="Q20" t="e" cm="1">
        <f t="array" aca="1" ref="Q20" ca="1">INDEX(ModelsData,$A20*2+1,Q$1)</f>
        <v>#N/A</v>
      </c>
      <c r="R20" t="e" cm="1">
        <f t="array" aca="1" ref="R20" ca="1">INDEX(ModelsData,$A20*2+1,R$1)</f>
        <v>#N/A</v>
      </c>
      <c r="S20" t="e" cm="1">
        <f t="array" aca="1" ref="S20" ca="1">INDEX(ModelsData,$A20*2+1,S$1)</f>
        <v>#N/A</v>
      </c>
      <c r="T20" t="e" cm="1">
        <f t="array" aca="1" ref="T20" ca="1">IF(INDEX(FluxBins,$A20*2+1,T$1)="","",INDEX(FluxBins,$A20*2+1,T$1)&amp;" ("&amp;INDEX(FluxBins,$A20*2+2,T$1)&amp;")")</f>
        <v>#N/A</v>
      </c>
      <c r="U20" t="e" cm="1">
        <f t="array" aca="1" ref="U20" ca="1">IF(INDEX(FluxBins,$A20*2+1,U$1)="","",INDEX(FluxBins,$A20*2+1,U$1)&amp;" ("&amp;INDEX(FluxBins,$A20*2+2,U$1)&amp;")")</f>
        <v>#N/A</v>
      </c>
      <c r="V20" t="e" cm="1">
        <f t="array" aca="1" ref="V20" ca="1">IF(INDEX(FluxBins,$A20*2+1,V$1)="","",INDEX(FluxBins,$A20*2+1,V$1)&amp;" ("&amp;INDEX(FluxBins,$A20*2+2,V$1)&amp;")")</f>
        <v>#N/A</v>
      </c>
      <c r="W20" t="e" cm="1">
        <f t="array" aca="1" ref="W20" ca="1">IF(INDEX(FluxBins,$A20*2+1,W$1)="","",INDEX(FluxBins,$A20*2+1,W$1)&amp;" ("&amp;INDEX(FluxBins,$A20*2+2,W$1)&amp;")")</f>
        <v>#N/A</v>
      </c>
      <c r="X20" t="e" cm="1">
        <f t="array" aca="1" ref="X20" ca="1">IF(INDEX(FluxBins,$A20*2+1,X$1)="","",INDEX(FluxBins,$A20*2+1,X$1)&amp;" ("&amp;INDEX(FluxBins,$A20*2+2,X$1)&amp;")")</f>
        <v>#N/A</v>
      </c>
      <c r="Y20" t="e" cm="1">
        <f t="array" aca="1" ref="Y20" ca="1">IF(INDEX(FluxBins,$A20*2+1,Y$1)="","",INDEX(FluxBins,$A20*2+1,Y$1)&amp;" ("&amp;INDEX(FluxBins,$A20*2+2,Y$1)&amp;")")</f>
        <v>#N/A</v>
      </c>
      <c r="Z20" t="e" cm="1">
        <f t="array" aca="1" ref="Z20" ca="1">IF(INDEX(FluxBins,$A20*2+1,Z$1)="","",INDEX(FluxBins,$A20*2+1,Z$1)&amp;" ("&amp;INDEX(FluxBins,$A20*2+2,Z$1)&amp;")")</f>
        <v>#N/A</v>
      </c>
      <c r="AA20" t="e" cm="1">
        <f t="array" aca="1" ref="AA20" ca="1">IF(INDEX(FluxBins,$A20*2+1,AA$1)="","",INDEX(FluxBins,$A20*2+1,AA$1)&amp;" ("&amp;INDEX(FluxBins,$A20*2+2,AA$1)&amp;")")</f>
        <v>#N/A</v>
      </c>
      <c r="AB20" t="e" cm="1">
        <f t="array" aca="1" ref="AB20" ca="1">IF(INDEX(FluxBins,$A20*2+1,AB$1)="","",INDEX(FluxBins,$A20*2+1,AB$1)&amp;" ("&amp;INDEX(FluxBins,$A20*2+2,AB$1)&amp;")")</f>
        <v>#N/A</v>
      </c>
      <c r="AC20" t="e" cm="1">
        <f t="array" aca="1" ref="AC20" ca="1">IF(INDEX(FluxBins,$A20*2+1,AC$1)="","",INDEX(FluxBins,$A20*2+1,AC$1)&amp;" ("&amp;INDEX(FluxBins,$A20*2+2,AC$1)&amp;")")</f>
        <v>#N/A</v>
      </c>
      <c r="AD20" t="e" cm="1">
        <f t="array" aca="1" ref="AD20" ca="1">IF(INDEX(FluxBins,$A20*2+1,AD$1)="","",INDEX(FluxBins,$A20*2+1,AD$1)&amp;" ("&amp;INDEX(FluxBins,$A20*2+2,AD$1)&amp;")")</f>
        <v>#N/A</v>
      </c>
      <c r="AE20" t="e" cm="1">
        <f t="array" aca="1" ref="AE20" ca="1">IF(INDEX(FluxBins,$A20*2+1,AE$1)="","",INDEX(FluxBins,$A20*2+1,AE$1)&amp;" ("&amp;INDEX(FluxBins,$A20*2+2,AE$1)&amp;")")</f>
        <v>#N/A</v>
      </c>
      <c r="AF20" t="e" cm="1">
        <f t="array" aca="1" ref="AF20" ca="1">IF(INDEX(FluxBins,$A20*2+1,AF$1)="","",INDEX(FluxBins,$A20*2+1,AF$1)&amp;" ("&amp;INDEX(FluxBins,$A20*2+2,AF$1)&amp;")")</f>
        <v>#N/A</v>
      </c>
      <c r="AG20" t="e" cm="1">
        <f t="array" aca="1" ref="AG20" ca="1">IF(INDEX(FluxBins,$A20*2+1,AG$1)="","",INDEX(FluxBins,$A20*2+1,AG$1)&amp;" ("&amp;INDEX(FluxBins,$A20*2+2,AG$1)&amp;")")</f>
        <v>#N/A</v>
      </c>
      <c r="AH20" t="e" cm="1">
        <f t="array" aca="1" ref="AH20" ca="1">IF(INDEX(FluxBins,$A20*2+1,AH$1)="","",INDEX(FluxBins,$A20*2+1,AH$1)&amp;" ("&amp;INDEX(FluxBins,$A20*2+2,AH$1)&amp;")")</f>
        <v>#N/A</v>
      </c>
      <c r="AI20" t="e" cm="1">
        <f t="array" aca="1" ref="AI20" ca="1">IF(INDEX(FluxBins,$A20*2+1,AI$1)="","",INDEX(FluxBins,$A20*2+1,AI$1)&amp;" ("&amp;INDEX(FluxBins,$A20*2+2,AI$1)&amp;")")</f>
        <v>#N/A</v>
      </c>
      <c r="AJ20" t="e" cm="1">
        <f t="array" aca="1" ref="AJ20" ca="1">IF(INDEX(FluxBins,$A20*2+1,AJ$1)="","",INDEX(FluxBins,$A20*2+1,AJ$1)&amp;" ("&amp;INDEX(FluxBins,$A20*2+2,AJ$1)&amp;")")</f>
        <v>#N/A</v>
      </c>
      <c r="AK20" t="e" cm="1">
        <f t="array" aca="1" ref="AK20" ca="1">IF(INDEX(FluxBins,$A20*2+1,AK$1)="","",INDEX(FluxBins,$A20*2+1,AK$1)&amp;" ("&amp;INDEX(FluxBins,$A20*2+2,AK$1)&amp;")")</f>
        <v>#N/A</v>
      </c>
      <c r="AL20" t="e" cm="1">
        <f t="array" aca="1" ref="AL20" ca="1">IF(INDEX(FluxBins,$A20*2+1,AL$1)="","",INDEX(FluxBins,$A20*2+1,AL$1)&amp;" ("&amp;INDEX(FluxBins,$A20*2+2,AL$1)&amp;")")</f>
        <v>#N/A</v>
      </c>
      <c r="AM20" t="e" cm="1">
        <f t="array" aca="1" ref="AM20" ca="1">IF(INDEX(FluxBins,$A20*2+1,AM$1)="","",INDEX(FluxBins,$A20*2+1,AM$1)&amp;" ("&amp;INDEX(FluxBins,$A20*2+2,AM$1)&amp;")")</f>
        <v>#N/A</v>
      </c>
      <c r="AN20" t="e" cm="1">
        <f t="array" aca="1" ref="AN20" ca="1">IF(INDEX(FluxBins,$A20*2+1,AN$1)="","",INDEX(FluxBins,$A20*2+1,AN$1)&amp;" ("&amp;INDEX(FluxBins,$A20*2+2,AN$1)&amp;")")</f>
        <v>#N/A</v>
      </c>
      <c r="AO20" t="e" cm="1">
        <f t="array" aca="1" ref="AO20" ca="1">IF(INDEX(FluxBins,$A20*2+1,AO$1)="","",INDEX(FluxBins,$A20*2+1,AO$1)&amp;" ("&amp;INDEX(FluxBins,$A20*2+2,AO$1)&amp;")")</f>
        <v>#N/A</v>
      </c>
      <c r="AP20" t="e" cm="1">
        <f t="array" aca="1" ref="AP20" ca="1">IF(INDEX(FluxBins,$A20*2+1,AP$1)="","",INDEX(FluxBins,$A20*2+1,AP$1)&amp;" ("&amp;INDEX(FluxBins,$A20*2+2,AP$1)&amp;")")</f>
        <v>#N/A</v>
      </c>
      <c r="AQ20" t="e" cm="1">
        <f t="array" aca="1" ref="AQ20" ca="1">IF(INDEX(FluxBins,$A20*2+1,AQ$1)="","",INDEX(FluxBins,$A20*2+1,AQ$1)&amp;" ("&amp;INDEX(FluxBins,$A20*2+2,AQ$1)&amp;")")</f>
        <v>#N/A</v>
      </c>
      <c r="AR20" t="e" cm="1">
        <f t="array" aca="1" ref="AR20" ca="1">IF(INDEX(FluxBins,$A20*2+1,AR$1)="","",INDEX(FluxBins,$A20*2+1,AR$1)&amp;" ("&amp;INDEX(FluxBins,$A20*2+2,AR$1)&amp;")")</f>
        <v>#N/A</v>
      </c>
      <c r="AS20" t="e" cm="1">
        <f t="array" aca="1" ref="AS20" ca="1">IF(INDEX(FluxBins,$A20*2+1,AS$1)="","",INDEX(FluxBins,$A20*2+1,AS$1)&amp;" ("&amp;INDEX(FluxBins,$A20*2+2,AS$1)&amp;")")</f>
        <v>#N/A</v>
      </c>
      <c r="AT20" t="e" cm="1">
        <f t="array" aca="1" ref="AT20" ca="1">IF(INDEX(FluxBins,$A20*2+1,AT$1)="","",INDEX(FluxBins,$A20*2+1,AT$1)&amp;" ("&amp;INDEX(FluxBins,$A20*2+2,AT$1)&amp;")")</f>
        <v>#N/A</v>
      </c>
      <c r="AU20" t="e" cm="1">
        <f t="array" aca="1" ref="AU20" ca="1">IF(INDEX(FluxBins,$A20*2+1,AU$1)="","",INDEX(FluxBins,$A20*2+1,AU$1)&amp;" ("&amp;INDEX(FluxBins,$A20*2+2,AU$1)&amp;")")</f>
        <v>#N/A</v>
      </c>
      <c r="AV20" t="e" cm="1">
        <f t="array" aca="1" ref="AV20" ca="1">IF(INDEX(FluxBins,$A20*2+1,AV$1)="","",INDEX(FluxBins,$A20*2+1,AV$1)&amp;" ("&amp;INDEX(FluxBins,$A20*2+2,AV$1)&amp;")")</f>
        <v>#N/A</v>
      </c>
      <c r="AW20" t="e" cm="1">
        <f t="array" aca="1" ref="AW20" ca="1">IF(INDEX(FluxBins,$A20*2+1,AW$1)="","",INDEX(FluxBins,$A20*2+1,AW$1)&amp;" ("&amp;INDEX(FluxBins,$A20*2+2,AW$1)&amp;")")</f>
        <v>#N/A</v>
      </c>
      <c r="AX20" t="e" cm="1">
        <f t="array" aca="1" ref="AX20" ca="1">IF(INDEX(FluxBins,$A20*2+1,AX$1)="","",INDEX(FluxBins,$A20*2+1,AX$1)&amp;" ("&amp;INDEX(FluxBins,$A20*2+2,AX$1)&amp;")")</f>
        <v>#N/A</v>
      </c>
      <c r="AY20" t="e" cm="1">
        <f t="array" aca="1" ref="AY20" ca="1">IF(INDEX(FluxBins,$A20*2+1,AY$1)="","",INDEX(FluxBins,$A20*2+1,AY$1)&amp;" ("&amp;INDEX(FluxBins,$A20*2+2,AY$1)&amp;")")</f>
        <v>#N/A</v>
      </c>
      <c r="AZ20" t="e" cm="1">
        <f t="array" aca="1" ref="AZ20" ca="1">IF(INDEX(FluxBins,$A20*2+1,AZ$1)="","",INDEX(FluxBins,$A20*2+1,AZ$1)&amp;" ("&amp;INDEX(FluxBins,$A20*2+2,AZ$1)&amp;")")</f>
        <v>#N/A</v>
      </c>
      <c r="BA20" t="e" cm="1">
        <f t="array" aca="1" ref="BA20" ca="1">IF(INDEX(FluxBins,$A20*2+1,BA$1)="","",INDEX(FluxBins,$A20*2+1,BA$1)&amp;" ("&amp;INDEX(FluxBins,$A20*2+2,BA$1)&amp;")")</f>
        <v>#N/A</v>
      </c>
      <c r="BB20" t="e" cm="1">
        <f t="array" aca="1" ref="BB20" ca="1">IF(INDEX(FluxBins,$A20*2+1,BB$1)="","",INDEX(FluxBins,$A20*2+1,BB$1)&amp;" ("&amp;INDEX(FluxBins,$A20*2+2,BB$1)&amp;")")</f>
        <v>#N/A</v>
      </c>
      <c r="BC20" t="e" cm="1">
        <f t="array" aca="1" ref="BC20" ca="1">IF(INDEX(FluxBins,$A20*2+1,BC$1)="","",INDEX(FluxBins,$A20*2+1,BC$1)&amp;" ("&amp;INDEX(FluxBins,$A20*2+2,BC$1)&amp;")")</f>
        <v>#N/A</v>
      </c>
      <c r="BD20" t="e" cm="1">
        <f t="array" aca="1" ref="BD20" ca="1">IF(INDEX(FluxBins,$A20*2+1,BD$1)="","",INDEX(FluxBins,$A20*2+1,BD$1)&amp;" ("&amp;INDEX(FluxBins,$A20*2+2,BD$1)&amp;")")</f>
        <v>#N/A</v>
      </c>
      <c r="BE20" t="e" cm="1">
        <f t="array" aca="1" ref="BE20" ca="1">IF(INDEX(FluxBins,$A20*2+1,BE$1)="","",INDEX(FluxBins,$A20*2+1,BE$1)&amp;" ("&amp;INDEX(FluxBins,$A20*2+2,BE$1)&amp;")")</f>
        <v>#N/A</v>
      </c>
      <c r="BF20" t="e" cm="1">
        <f t="array" aca="1" ref="BF20" ca="1">IF(INDEX(FluxBins,$A20*2+1,BF$1)="","",INDEX(FluxBins,$A20*2+1,BF$1)&amp;" ("&amp;INDEX(FluxBins,$A20*2+2,BF$1)&amp;")")</f>
        <v>#N/A</v>
      </c>
      <c r="BG20" t="e" cm="1">
        <f t="array" aca="1" ref="BG20" ca="1">IF(INDEX(FluxBins,$A20*2+1,BG$1)="","",INDEX(FluxBins,$A20*2+1,BG$1)&amp;" ("&amp;INDEX(FluxBins,$A20*2+2,BG$1)&amp;")")</f>
        <v>#N/A</v>
      </c>
      <c r="BH20" t="e" cm="1">
        <f t="array" aca="1" ref="BH20" ca="1">IF(INDEX(FluxBins,$A20*2+1,BH$1)="","",INDEX(FluxBins,$A20*2+1,BH$1)&amp;" ("&amp;INDEX(FluxBins,$A20*2+2,BH$1)&amp;")")</f>
        <v>#N/A</v>
      </c>
      <c r="BI20" t="e" cm="1">
        <f t="array" aca="1" ref="BI20" ca="1">IF(INDEX(FluxBins,$A20*2+1,BI$1)="","",INDEX(FluxBins,$A20*2+1,BI$1)&amp;" ("&amp;INDEX(FluxBins,$A20*2+2,BI$1)&amp;")")</f>
        <v>#N/A</v>
      </c>
      <c r="BJ20" t="e" cm="1">
        <f t="array" aca="1" ref="BJ20" ca="1">IF(INDEX(FluxBins,$A20*2+1,BJ$1)="","",INDEX(FluxBins,$A20*2+1,BJ$1)&amp;" ("&amp;INDEX(FluxBins,$A20*2+2,BJ$1)&amp;")")</f>
        <v>#N/A</v>
      </c>
      <c r="BK20" t="e" cm="1">
        <f t="array" aca="1" ref="BK20" ca="1">IF(INDEX(FluxBins,$A20*2+1,BK$1)="","",INDEX(FluxBins,$A20*2+1,BK$1)&amp;" ("&amp;INDEX(FluxBins,$A20*2+2,BK$1)&amp;")")</f>
        <v>#N/A</v>
      </c>
      <c r="BL20" t="e" cm="1">
        <f t="array" aca="1" ref="BL20" ca="1">IF(INDEX(FluxBins,$A20*2+1,BL$1)="","",INDEX(FluxBins,$A20*2+1,BL$1)&amp;" ("&amp;INDEX(FluxBins,$A20*2+2,BL$1)&amp;")")</f>
        <v>#N/A</v>
      </c>
      <c r="BM20" t="e" cm="1">
        <f t="array" aca="1" ref="BM20" ca="1">IF(INDEX(FluxBins,$A20*2+1,BM$1)="","",INDEX(FluxBins,$A20*2+1,BM$1)&amp;" ("&amp;INDEX(FluxBins,$A20*2+2,BM$1)&amp;")")</f>
        <v>#N/A</v>
      </c>
      <c r="BN20" t="e" cm="1">
        <f t="array" aca="1" ref="BN20" ca="1">IF(INDEX(FluxBins,$A20*2+1,BN$1)="","",INDEX(FluxBins,$A20*2+1,BN$1)&amp;" ("&amp;INDEX(FluxBins,$A20*2+2,BN$1)&amp;")")</f>
        <v>#N/A</v>
      </c>
      <c r="BO20" t="e" cm="1">
        <f t="array" aca="1" ref="BO20" ca="1">IF(INDEX(FluxBins,$A20*2+1,BO$1)="","",INDEX(FluxBins,$A20*2+1,BO$1)&amp;" ("&amp;INDEX(FluxBins,$A20*2+2,BO$1)&amp;")")</f>
        <v>#N/A</v>
      </c>
      <c r="BP20" t="e" cm="1">
        <f t="array" aca="1" ref="BP20" ca="1">IF(INDEX(FluxBins,$A20*2+1,BP$1)="","",INDEX(FluxBins,$A20*2+1,BP$1)&amp;" ("&amp;INDEX(FluxBins,$A20*2+2,BP$1)&amp;")")</f>
        <v>#N/A</v>
      </c>
      <c r="BQ20" t="e" cm="1">
        <f t="array" aca="1" ref="BQ20" ca="1">IF(INDEX(FluxBins,$A20*2+1,BQ$1)="","",INDEX(FluxBins,$A20*2+1,BQ$1)&amp;" ("&amp;INDEX(FluxBins,$A20*2+2,BQ$1)&amp;")")</f>
        <v>#N/A</v>
      </c>
      <c r="BR20" t="e" cm="1">
        <f t="array" aca="1" ref="BR20" ca="1">IF(INDEX(FluxBins,$A20*2+1,BR$1)="","",INDEX(FluxBins,$A20*2+1,BR$1)&amp;" ("&amp;INDEX(FluxBins,$A20*2+2,BR$1)&amp;")")</f>
        <v>#N/A</v>
      </c>
      <c r="BS20" t="e" cm="1">
        <f t="array" aca="1" ref="BS20" ca="1">IF(INDEX(FluxBins,$A20*2+1,BS$1)="","",INDEX(FluxBins,$A20*2+1,BS$1)&amp;" ("&amp;INDEX(FluxBins,$A20*2+2,BS$1)&amp;")")</f>
        <v>#N/A</v>
      </c>
      <c r="BT20" t="e" cm="1">
        <f t="array" aca="1" ref="BT20" ca="1">IF(INDEX(FluxBins,$A20*2+1,BT$1)="","",INDEX(FluxBins,$A20*2+1,BT$1)&amp;" ("&amp;INDEX(FluxBins,$A20*2+2,BT$1)&amp;")")</f>
        <v>#N/A</v>
      </c>
      <c r="BU20" t="e" cm="1">
        <f t="array" aca="1" ref="BU20" ca="1">IF(INDEX(FluxBins,$A20*2+1,BU$1)="","",INDEX(FluxBins,$A20*2+1,BU$1)&amp;" ("&amp;INDEX(FluxBins,$A20*2+2,BU$1)&amp;")")</f>
        <v>#N/A</v>
      </c>
      <c r="BV20" t="e" cm="1">
        <f t="array" aca="1" ref="BV20" ca="1">IF(INDEX(FluxBins,$A20*2+1,BV$1)="","",INDEX(FluxBins,$A20*2+1,BV$1)&amp;" ("&amp;INDEX(FluxBins,$A20*2+2,BV$1)&amp;")")</f>
        <v>#N/A</v>
      </c>
    </row>
    <row r="21" spans="1:74">
      <c r="A21" t="e">
        <f ca="1">VLOOKUP('Bulk Graph'!$B23,NameIndexArray,2,FALSE)-2</f>
        <v>#N/A</v>
      </c>
      <c r="B21" t="e">
        <f>IF(E21,'Bulk Graph'!#REF!,MID('Bulk Graph'!#REF!,FIND("(",'Bulk Graph'!#REF!)+1,FIND(")",'Bulk Graph'!#REF!)-FIND("(",'Bulk Graph'!#REF!)-1))</f>
        <v>#REF!</v>
      </c>
      <c r="D21" t="e">
        <f>IF(E21,FALSE,ISERROR(HLOOKUP('Bulk Graph'!#REF!,$T21:$BV21,1,FALSE)))</f>
        <v>#REF!</v>
      </c>
      <c r="E21" t="e">
        <f>NOT('Bulk Graph'!#REF!=0)</f>
        <v>#REF!</v>
      </c>
      <c r="F21" t="e" cm="1">
        <f t="array" aca="1" ref="F21" ca="1">INDEX(ModelsData,$A21*2+1,F$1)</f>
        <v>#N/A</v>
      </c>
      <c r="G21" t="e" cm="1">
        <f t="array" aca="1" ref="G21" ca="1">INDEX(ModelsData,$A21*2+1,G$1)</f>
        <v>#N/A</v>
      </c>
      <c r="H21" t="e" cm="1">
        <f t="array" ref="H21">IF($D21,NA(),INDEX(ModelsData,$A21*2+1,H$1))</f>
        <v>#REF!</v>
      </c>
      <c r="I21" t="e" cm="1">
        <f t="array" ref="I21">IF($D21,NA(),INDEX(ModelsData,$A21*2+1,I$1))</f>
        <v>#REF!</v>
      </c>
      <c r="J21" t="e" cm="1">
        <f t="array" ref="J21">IF($D21,NA(),INDEX(ModelsData,$A21*2+1,J$1))</f>
        <v>#REF!</v>
      </c>
      <c r="K21" t="e" cm="1">
        <f t="array" ref="K21">IF($D21,NA(),INDEX(ModelsData,$A21*2+1,K$1))</f>
        <v>#REF!</v>
      </c>
      <c r="L21" t="e" cm="1">
        <f t="array" ref="L21">IF($D21,NA(),INDEX(ModelsData,$A21*2+1,L$1))</f>
        <v>#REF!</v>
      </c>
      <c r="M21" t="e" cm="1">
        <f t="array" ref="M21">IF($D21,NA(),INDEX(ModelsData,$A21*2+1,M$1))</f>
        <v>#REF!</v>
      </c>
      <c r="N21" t="e" cm="1">
        <f t="array" ref="N21">IF($D21,NA(),INDEX(ModelsData,$A21*2+1,N$1))</f>
        <v>#REF!</v>
      </c>
      <c r="O21" t="e" cm="1">
        <f t="array" ref="O21">IF($D21,NA(),INDEX(ModelsData,$A21*2+1,O$1))</f>
        <v>#REF!</v>
      </c>
      <c r="P21" t="e" cm="1">
        <f t="array" aca="1" ref="P21" ca="1">INDEX(ModelsData,$A21*2+1,P$1)</f>
        <v>#N/A</v>
      </c>
      <c r="Q21" t="e" cm="1">
        <f t="array" aca="1" ref="Q21" ca="1">INDEX(ModelsData,$A21*2+1,Q$1)</f>
        <v>#N/A</v>
      </c>
      <c r="R21" t="e" cm="1">
        <f t="array" aca="1" ref="R21" ca="1">INDEX(ModelsData,$A21*2+1,R$1)</f>
        <v>#N/A</v>
      </c>
      <c r="S21" t="e" cm="1">
        <f t="array" aca="1" ref="S21" ca="1">INDEX(ModelsData,$A21*2+1,S$1)</f>
        <v>#N/A</v>
      </c>
      <c r="T21" t="e" cm="1">
        <f t="array" aca="1" ref="T21" ca="1">IF(INDEX(FluxBins,$A21*2+1,T$1)="","",INDEX(FluxBins,$A21*2+1,T$1)&amp;" ("&amp;INDEX(FluxBins,$A21*2+2,T$1)&amp;")")</f>
        <v>#N/A</v>
      </c>
      <c r="U21" t="e" cm="1">
        <f t="array" aca="1" ref="U21" ca="1">IF(INDEX(FluxBins,$A21*2+1,U$1)="","",INDEX(FluxBins,$A21*2+1,U$1)&amp;" ("&amp;INDEX(FluxBins,$A21*2+2,U$1)&amp;")")</f>
        <v>#N/A</v>
      </c>
      <c r="V21" t="e" cm="1">
        <f t="array" aca="1" ref="V21" ca="1">IF(INDEX(FluxBins,$A21*2+1,V$1)="","",INDEX(FluxBins,$A21*2+1,V$1)&amp;" ("&amp;INDEX(FluxBins,$A21*2+2,V$1)&amp;")")</f>
        <v>#N/A</v>
      </c>
      <c r="W21" t="e" cm="1">
        <f t="array" aca="1" ref="W21" ca="1">IF(INDEX(FluxBins,$A21*2+1,W$1)="","",INDEX(FluxBins,$A21*2+1,W$1)&amp;" ("&amp;INDEX(FluxBins,$A21*2+2,W$1)&amp;")")</f>
        <v>#N/A</v>
      </c>
      <c r="X21" t="e" cm="1">
        <f t="array" aca="1" ref="X21" ca="1">IF(INDEX(FluxBins,$A21*2+1,X$1)="","",INDEX(FluxBins,$A21*2+1,X$1)&amp;" ("&amp;INDEX(FluxBins,$A21*2+2,X$1)&amp;")")</f>
        <v>#N/A</v>
      </c>
      <c r="Y21" t="e" cm="1">
        <f t="array" aca="1" ref="Y21" ca="1">IF(INDEX(FluxBins,$A21*2+1,Y$1)="","",INDEX(FluxBins,$A21*2+1,Y$1)&amp;" ("&amp;INDEX(FluxBins,$A21*2+2,Y$1)&amp;")")</f>
        <v>#N/A</v>
      </c>
      <c r="Z21" t="e" cm="1">
        <f t="array" aca="1" ref="Z21" ca="1">IF(INDEX(FluxBins,$A21*2+1,Z$1)="","",INDEX(FluxBins,$A21*2+1,Z$1)&amp;" ("&amp;INDEX(FluxBins,$A21*2+2,Z$1)&amp;")")</f>
        <v>#N/A</v>
      </c>
      <c r="AA21" t="e" cm="1">
        <f t="array" aca="1" ref="AA21" ca="1">IF(INDEX(FluxBins,$A21*2+1,AA$1)="","",INDEX(FluxBins,$A21*2+1,AA$1)&amp;" ("&amp;INDEX(FluxBins,$A21*2+2,AA$1)&amp;")")</f>
        <v>#N/A</v>
      </c>
      <c r="AB21" t="e" cm="1">
        <f t="array" aca="1" ref="AB21" ca="1">IF(INDEX(FluxBins,$A21*2+1,AB$1)="","",INDEX(FluxBins,$A21*2+1,AB$1)&amp;" ("&amp;INDEX(FluxBins,$A21*2+2,AB$1)&amp;")")</f>
        <v>#N/A</v>
      </c>
      <c r="AC21" t="e" cm="1">
        <f t="array" aca="1" ref="AC21" ca="1">IF(INDEX(FluxBins,$A21*2+1,AC$1)="","",INDEX(FluxBins,$A21*2+1,AC$1)&amp;" ("&amp;INDEX(FluxBins,$A21*2+2,AC$1)&amp;")")</f>
        <v>#N/A</v>
      </c>
      <c r="AD21" t="e" cm="1">
        <f t="array" aca="1" ref="AD21" ca="1">IF(INDEX(FluxBins,$A21*2+1,AD$1)="","",INDEX(FluxBins,$A21*2+1,AD$1)&amp;" ("&amp;INDEX(FluxBins,$A21*2+2,AD$1)&amp;")")</f>
        <v>#N/A</v>
      </c>
      <c r="AE21" t="e" cm="1">
        <f t="array" aca="1" ref="AE21" ca="1">IF(INDEX(FluxBins,$A21*2+1,AE$1)="","",INDEX(FluxBins,$A21*2+1,AE$1)&amp;" ("&amp;INDEX(FluxBins,$A21*2+2,AE$1)&amp;")")</f>
        <v>#N/A</v>
      </c>
      <c r="AF21" t="e" cm="1">
        <f t="array" aca="1" ref="AF21" ca="1">IF(INDEX(FluxBins,$A21*2+1,AF$1)="","",INDEX(FluxBins,$A21*2+1,AF$1)&amp;" ("&amp;INDEX(FluxBins,$A21*2+2,AF$1)&amp;")")</f>
        <v>#N/A</v>
      </c>
      <c r="AG21" t="e" cm="1">
        <f t="array" aca="1" ref="AG21" ca="1">IF(INDEX(FluxBins,$A21*2+1,AG$1)="","",INDEX(FluxBins,$A21*2+1,AG$1)&amp;" ("&amp;INDEX(FluxBins,$A21*2+2,AG$1)&amp;")")</f>
        <v>#N/A</v>
      </c>
      <c r="AH21" t="e" cm="1">
        <f t="array" aca="1" ref="AH21" ca="1">IF(INDEX(FluxBins,$A21*2+1,AH$1)="","",INDEX(FluxBins,$A21*2+1,AH$1)&amp;" ("&amp;INDEX(FluxBins,$A21*2+2,AH$1)&amp;")")</f>
        <v>#N/A</v>
      </c>
      <c r="AI21" t="e" cm="1">
        <f t="array" aca="1" ref="AI21" ca="1">IF(INDEX(FluxBins,$A21*2+1,AI$1)="","",INDEX(FluxBins,$A21*2+1,AI$1)&amp;" ("&amp;INDEX(FluxBins,$A21*2+2,AI$1)&amp;")")</f>
        <v>#N/A</v>
      </c>
      <c r="AJ21" t="e" cm="1">
        <f t="array" aca="1" ref="AJ21" ca="1">IF(INDEX(FluxBins,$A21*2+1,AJ$1)="","",INDEX(FluxBins,$A21*2+1,AJ$1)&amp;" ("&amp;INDEX(FluxBins,$A21*2+2,AJ$1)&amp;")")</f>
        <v>#N/A</v>
      </c>
      <c r="AK21" t="e" cm="1">
        <f t="array" aca="1" ref="AK21" ca="1">IF(INDEX(FluxBins,$A21*2+1,AK$1)="","",INDEX(FluxBins,$A21*2+1,AK$1)&amp;" ("&amp;INDEX(FluxBins,$A21*2+2,AK$1)&amp;")")</f>
        <v>#N/A</v>
      </c>
      <c r="AL21" t="e" cm="1">
        <f t="array" aca="1" ref="AL21" ca="1">IF(INDEX(FluxBins,$A21*2+1,AL$1)="","",INDEX(FluxBins,$A21*2+1,AL$1)&amp;" ("&amp;INDEX(FluxBins,$A21*2+2,AL$1)&amp;")")</f>
        <v>#N/A</v>
      </c>
      <c r="AM21" t="e" cm="1">
        <f t="array" aca="1" ref="AM21" ca="1">IF(INDEX(FluxBins,$A21*2+1,AM$1)="","",INDEX(FluxBins,$A21*2+1,AM$1)&amp;" ("&amp;INDEX(FluxBins,$A21*2+2,AM$1)&amp;")")</f>
        <v>#N/A</v>
      </c>
      <c r="AN21" t="e" cm="1">
        <f t="array" aca="1" ref="AN21" ca="1">IF(INDEX(FluxBins,$A21*2+1,AN$1)="","",INDEX(FluxBins,$A21*2+1,AN$1)&amp;" ("&amp;INDEX(FluxBins,$A21*2+2,AN$1)&amp;")")</f>
        <v>#N/A</v>
      </c>
      <c r="AO21" t="e" cm="1">
        <f t="array" aca="1" ref="AO21" ca="1">IF(INDEX(FluxBins,$A21*2+1,AO$1)="","",INDEX(FluxBins,$A21*2+1,AO$1)&amp;" ("&amp;INDEX(FluxBins,$A21*2+2,AO$1)&amp;")")</f>
        <v>#N/A</v>
      </c>
      <c r="AP21" t="e" cm="1">
        <f t="array" aca="1" ref="AP21" ca="1">IF(INDEX(FluxBins,$A21*2+1,AP$1)="","",INDEX(FluxBins,$A21*2+1,AP$1)&amp;" ("&amp;INDEX(FluxBins,$A21*2+2,AP$1)&amp;")")</f>
        <v>#N/A</v>
      </c>
      <c r="AQ21" t="e" cm="1">
        <f t="array" aca="1" ref="AQ21" ca="1">IF(INDEX(FluxBins,$A21*2+1,AQ$1)="","",INDEX(FluxBins,$A21*2+1,AQ$1)&amp;" ("&amp;INDEX(FluxBins,$A21*2+2,AQ$1)&amp;")")</f>
        <v>#N/A</v>
      </c>
      <c r="AR21" t="e" cm="1">
        <f t="array" aca="1" ref="AR21" ca="1">IF(INDEX(FluxBins,$A21*2+1,AR$1)="","",INDEX(FluxBins,$A21*2+1,AR$1)&amp;" ("&amp;INDEX(FluxBins,$A21*2+2,AR$1)&amp;")")</f>
        <v>#N/A</v>
      </c>
      <c r="AS21" t="e" cm="1">
        <f t="array" aca="1" ref="AS21" ca="1">IF(INDEX(FluxBins,$A21*2+1,AS$1)="","",INDEX(FluxBins,$A21*2+1,AS$1)&amp;" ("&amp;INDEX(FluxBins,$A21*2+2,AS$1)&amp;")")</f>
        <v>#N/A</v>
      </c>
      <c r="AT21" t="e" cm="1">
        <f t="array" aca="1" ref="AT21" ca="1">IF(INDEX(FluxBins,$A21*2+1,AT$1)="","",INDEX(FluxBins,$A21*2+1,AT$1)&amp;" ("&amp;INDEX(FluxBins,$A21*2+2,AT$1)&amp;")")</f>
        <v>#N/A</v>
      </c>
      <c r="AU21" t="e" cm="1">
        <f t="array" aca="1" ref="AU21" ca="1">IF(INDEX(FluxBins,$A21*2+1,AU$1)="","",INDEX(FluxBins,$A21*2+1,AU$1)&amp;" ("&amp;INDEX(FluxBins,$A21*2+2,AU$1)&amp;")")</f>
        <v>#N/A</v>
      </c>
      <c r="AV21" t="e" cm="1">
        <f t="array" aca="1" ref="AV21" ca="1">IF(INDEX(FluxBins,$A21*2+1,AV$1)="","",INDEX(FluxBins,$A21*2+1,AV$1)&amp;" ("&amp;INDEX(FluxBins,$A21*2+2,AV$1)&amp;")")</f>
        <v>#N/A</v>
      </c>
      <c r="AW21" t="e" cm="1">
        <f t="array" aca="1" ref="AW21" ca="1">IF(INDEX(FluxBins,$A21*2+1,AW$1)="","",INDEX(FluxBins,$A21*2+1,AW$1)&amp;" ("&amp;INDEX(FluxBins,$A21*2+2,AW$1)&amp;")")</f>
        <v>#N/A</v>
      </c>
      <c r="AX21" t="e" cm="1">
        <f t="array" aca="1" ref="AX21" ca="1">IF(INDEX(FluxBins,$A21*2+1,AX$1)="","",INDEX(FluxBins,$A21*2+1,AX$1)&amp;" ("&amp;INDEX(FluxBins,$A21*2+2,AX$1)&amp;")")</f>
        <v>#N/A</v>
      </c>
      <c r="AY21" t="e" cm="1">
        <f t="array" aca="1" ref="AY21" ca="1">IF(INDEX(FluxBins,$A21*2+1,AY$1)="","",INDEX(FluxBins,$A21*2+1,AY$1)&amp;" ("&amp;INDEX(FluxBins,$A21*2+2,AY$1)&amp;")")</f>
        <v>#N/A</v>
      </c>
      <c r="AZ21" t="e" cm="1">
        <f t="array" aca="1" ref="AZ21" ca="1">IF(INDEX(FluxBins,$A21*2+1,AZ$1)="","",INDEX(FluxBins,$A21*2+1,AZ$1)&amp;" ("&amp;INDEX(FluxBins,$A21*2+2,AZ$1)&amp;")")</f>
        <v>#N/A</v>
      </c>
      <c r="BA21" t="e" cm="1">
        <f t="array" aca="1" ref="BA21" ca="1">IF(INDEX(FluxBins,$A21*2+1,BA$1)="","",INDEX(FluxBins,$A21*2+1,BA$1)&amp;" ("&amp;INDEX(FluxBins,$A21*2+2,BA$1)&amp;")")</f>
        <v>#N/A</v>
      </c>
      <c r="BB21" t="e" cm="1">
        <f t="array" aca="1" ref="BB21" ca="1">IF(INDEX(FluxBins,$A21*2+1,BB$1)="","",INDEX(FluxBins,$A21*2+1,BB$1)&amp;" ("&amp;INDEX(FluxBins,$A21*2+2,BB$1)&amp;")")</f>
        <v>#N/A</v>
      </c>
      <c r="BC21" t="e" cm="1">
        <f t="array" aca="1" ref="BC21" ca="1">IF(INDEX(FluxBins,$A21*2+1,BC$1)="","",INDEX(FluxBins,$A21*2+1,BC$1)&amp;" ("&amp;INDEX(FluxBins,$A21*2+2,BC$1)&amp;")")</f>
        <v>#N/A</v>
      </c>
      <c r="BD21" t="e" cm="1">
        <f t="array" aca="1" ref="BD21" ca="1">IF(INDEX(FluxBins,$A21*2+1,BD$1)="","",INDEX(FluxBins,$A21*2+1,BD$1)&amp;" ("&amp;INDEX(FluxBins,$A21*2+2,BD$1)&amp;")")</f>
        <v>#N/A</v>
      </c>
      <c r="BE21" t="e" cm="1">
        <f t="array" aca="1" ref="BE21" ca="1">IF(INDEX(FluxBins,$A21*2+1,BE$1)="","",INDEX(FluxBins,$A21*2+1,BE$1)&amp;" ("&amp;INDEX(FluxBins,$A21*2+2,BE$1)&amp;")")</f>
        <v>#N/A</v>
      </c>
      <c r="BF21" t="e" cm="1">
        <f t="array" aca="1" ref="BF21" ca="1">IF(INDEX(FluxBins,$A21*2+1,BF$1)="","",INDEX(FluxBins,$A21*2+1,BF$1)&amp;" ("&amp;INDEX(FluxBins,$A21*2+2,BF$1)&amp;")")</f>
        <v>#N/A</v>
      </c>
      <c r="BG21" t="e" cm="1">
        <f t="array" aca="1" ref="BG21" ca="1">IF(INDEX(FluxBins,$A21*2+1,BG$1)="","",INDEX(FluxBins,$A21*2+1,BG$1)&amp;" ("&amp;INDEX(FluxBins,$A21*2+2,BG$1)&amp;")")</f>
        <v>#N/A</v>
      </c>
      <c r="BH21" t="e" cm="1">
        <f t="array" aca="1" ref="BH21" ca="1">IF(INDEX(FluxBins,$A21*2+1,BH$1)="","",INDEX(FluxBins,$A21*2+1,BH$1)&amp;" ("&amp;INDEX(FluxBins,$A21*2+2,BH$1)&amp;")")</f>
        <v>#N/A</v>
      </c>
      <c r="BI21" t="e" cm="1">
        <f t="array" aca="1" ref="BI21" ca="1">IF(INDEX(FluxBins,$A21*2+1,BI$1)="","",INDEX(FluxBins,$A21*2+1,BI$1)&amp;" ("&amp;INDEX(FluxBins,$A21*2+2,BI$1)&amp;")")</f>
        <v>#N/A</v>
      </c>
      <c r="BJ21" t="e" cm="1">
        <f t="array" aca="1" ref="BJ21" ca="1">IF(INDEX(FluxBins,$A21*2+1,BJ$1)="","",INDEX(FluxBins,$A21*2+1,BJ$1)&amp;" ("&amp;INDEX(FluxBins,$A21*2+2,BJ$1)&amp;")")</f>
        <v>#N/A</v>
      </c>
      <c r="BK21" t="e" cm="1">
        <f t="array" aca="1" ref="BK21" ca="1">IF(INDEX(FluxBins,$A21*2+1,BK$1)="","",INDEX(FluxBins,$A21*2+1,BK$1)&amp;" ("&amp;INDEX(FluxBins,$A21*2+2,BK$1)&amp;")")</f>
        <v>#N/A</v>
      </c>
      <c r="BL21" t="e" cm="1">
        <f t="array" aca="1" ref="BL21" ca="1">IF(INDEX(FluxBins,$A21*2+1,BL$1)="","",INDEX(FluxBins,$A21*2+1,BL$1)&amp;" ("&amp;INDEX(FluxBins,$A21*2+2,BL$1)&amp;")")</f>
        <v>#N/A</v>
      </c>
      <c r="BM21" t="e" cm="1">
        <f t="array" aca="1" ref="BM21" ca="1">IF(INDEX(FluxBins,$A21*2+1,BM$1)="","",INDEX(FluxBins,$A21*2+1,BM$1)&amp;" ("&amp;INDEX(FluxBins,$A21*2+2,BM$1)&amp;")")</f>
        <v>#N/A</v>
      </c>
      <c r="BN21" t="e" cm="1">
        <f t="array" aca="1" ref="BN21" ca="1">IF(INDEX(FluxBins,$A21*2+1,BN$1)="","",INDEX(FluxBins,$A21*2+1,BN$1)&amp;" ("&amp;INDEX(FluxBins,$A21*2+2,BN$1)&amp;")")</f>
        <v>#N/A</v>
      </c>
      <c r="BO21" t="e" cm="1">
        <f t="array" aca="1" ref="BO21" ca="1">IF(INDEX(FluxBins,$A21*2+1,BO$1)="","",INDEX(FluxBins,$A21*2+1,BO$1)&amp;" ("&amp;INDEX(FluxBins,$A21*2+2,BO$1)&amp;")")</f>
        <v>#N/A</v>
      </c>
      <c r="BP21" t="e" cm="1">
        <f t="array" aca="1" ref="BP21" ca="1">IF(INDEX(FluxBins,$A21*2+1,BP$1)="","",INDEX(FluxBins,$A21*2+1,BP$1)&amp;" ("&amp;INDEX(FluxBins,$A21*2+2,BP$1)&amp;")")</f>
        <v>#N/A</v>
      </c>
      <c r="BQ21" t="e" cm="1">
        <f t="array" aca="1" ref="BQ21" ca="1">IF(INDEX(FluxBins,$A21*2+1,BQ$1)="","",INDEX(FluxBins,$A21*2+1,BQ$1)&amp;" ("&amp;INDEX(FluxBins,$A21*2+2,BQ$1)&amp;")")</f>
        <v>#N/A</v>
      </c>
      <c r="BR21" t="e" cm="1">
        <f t="array" aca="1" ref="BR21" ca="1">IF(INDEX(FluxBins,$A21*2+1,BR$1)="","",INDEX(FluxBins,$A21*2+1,BR$1)&amp;" ("&amp;INDEX(FluxBins,$A21*2+2,BR$1)&amp;")")</f>
        <v>#N/A</v>
      </c>
      <c r="BS21" t="e" cm="1">
        <f t="array" aca="1" ref="BS21" ca="1">IF(INDEX(FluxBins,$A21*2+1,BS$1)="","",INDEX(FluxBins,$A21*2+1,BS$1)&amp;" ("&amp;INDEX(FluxBins,$A21*2+2,BS$1)&amp;")")</f>
        <v>#N/A</v>
      </c>
      <c r="BT21" t="e" cm="1">
        <f t="array" aca="1" ref="BT21" ca="1">IF(INDEX(FluxBins,$A21*2+1,BT$1)="","",INDEX(FluxBins,$A21*2+1,BT$1)&amp;" ("&amp;INDEX(FluxBins,$A21*2+2,BT$1)&amp;")")</f>
        <v>#N/A</v>
      </c>
      <c r="BU21" t="e" cm="1">
        <f t="array" aca="1" ref="BU21" ca="1">IF(INDEX(FluxBins,$A21*2+1,BU$1)="","",INDEX(FluxBins,$A21*2+1,BU$1)&amp;" ("&amp;INDEX(FluxBins,$A21*2+2,BU$1)&amp;")")</f>
        <v>#N/A</v>
      </c>
      <c r="BV21" t="e" cm="1">
        <f t="array" aca="1" ref="BV21" ca="1">IF(INDEX(FluxBins,$A21*2+1,BV$1)="","",INDEX(FluxBins,$A21*2+1,BV$1)&amp;" ("&amp;INDEX(FluxBins,$A21*2+2,BV$1)&amp;")")</f>
        <v>#N/A</v>
      </c>
    </row>
    <row r="22" spans="1:74">
      <c r="A22" t="e">
        <f ca="1">VLOOKUP('Bulk Graph'!$B24,NameIndexArray,2,FALSE)-2</f>
        <v>#N/A</v>
      </c>
      <c r="B22" t="e">
        <f>IF(E22,'Bulk Graph'!#REF!,MID('Bulk Graph'!#REF!,FIND("(",'Bulk Graph'!#REF!)+1,FIND(")",'Bulk Graph'!#REF!)-FIND("(",'Bulk Graph'!#REF!)-1))</f>
        <v>#REF!</v>
      </c>
      <c r="D22" t="e">
        <f>IF(E22,FALSE,ISERROR(HLOOKUP('Bulk Graph'!#REF!,$T22:$BV22,1,FALSE)))</f>
        <v>#REF!</v>
      </c>
      <c r="E22" t="e">
        <f>NOT('Bulk Graph'!#REF!=0)</f>
        <v>#REF!</v>
      </c>
      <c r="F22" t="e" cm="1">
        <f t="array" aca="1" ref="F22" ca="1">INDEX(ModelsData,$A22*2+1,F$1)</f>
        <v>#N/A</v>
      </c>
      <c r="G22" t="e" cm="1">
        <f t="array" aca="1" ref="G22" ca="1">INDEX(ModelsData,$A22*2+1,G$1)</f>
        <v>#N/A</v>
      </c>
      <c r="H22" t="e" cm="1">
        <f t="array" ref="H22">IF($D22,NA(),INDEX(ModelsData,$A22*2+1,H$1))</f>
        <v>#REF!</v>
      </c>
      <c r="I22" t="e" cm="1">
        <f t="array" ref="I22">IF($D22,NA(),INDEX(ModelsData,$A22*2+1,I$1))</f>
        <v>#REF!</v>
      </c>
      <c r="J22" t="e" cm="1">
        <f t="array" ref="J22">IF($D22,NA(),INDEX(ModelsData,$A22*2+1,J$1))</f>
        <v>#REF!</v>
      </c>
      <c r="K22" t="e" cm="1">
        <f t="array" ref="K22">IF($D22,NA(),INDEX(ModelsData,$A22*2+1,K$1))</f>
        <v>#REF!</v>
      </c>
      <c r="L22" t="e" cm="1">
        <f t="array" ref="L22">IF($D22,NA(),INDEX(ModelsData,$A22*2+1,L$1))</f>
        <v>#REF!</v>
      </c>
      <c r="M22" t="e" cm="1">
        <f t="array" ref="M22">IF($D22,NA(),INDEX(ModelsData,$A22*2+1,M$1))</f>
        <v>#REF!</v>
      </c>
      <c r="N22" t="e" cm="1">
        <f t="array" ref="N22">IF($D22,NA(),INDEX(ModelsData,$A22*2+1,N$1))</f>
        <v>#REF!</v>
      </c>
      <c r="O22" t="e" cm="1">
        <f t="array" ref="O22">IF($D22,NA(),INDEX(ModelsData,$A22*2+1,O$1))</f>
        <v>#REF!</v>
      </c>
      <c r="P22" t="e" cm="1">
        <f t="array" aca="1" ref="P22" ca="1">INDEX(ModelsData,$A22*2+1,P$1)</f>
        <v>#N/A</v>
      </c>
      <c r="Q22" t="e" cm="1">
        <f t="array" aca="1" ref="Q22" ca="1">INDEX(ModelsData,$A22*2+1,Q$1)</f>
        <v>#N/A</v>
      </c>
      <c r="R22" t="e" cm="1">
        <f t="array" aca="1" ref="R22" ca="1">INDEX(ModelsData,$A22*2+1,R$1)</f>
        <v>#N/A</v>
      </c>
      <c r="S22" t="e" cm="1">
        <f t="array" aca="1" ref="S22" ca="1">INDEX(ModelsData,$A22*2+1,S$1)</f>
        <v>#N/A</v>
      </c>
      <c r="T22" t="e" cm="1">
        <f t="array" aca="1" ref="T22" ca="1">IF(INDEX(FluxBins,$A22*2+1,T$1)="","",INDEX(FluxBins,$A22*2+1,T$1)&amp;" ("&amp;INDEX(FluxBins,$A22*2+2,T$1)&amp;")")</f>
        <v>#N/A</v>
      </c>
      <c r="U22" t="e" cm="1">
        <f t="array" aca="1" ref="U22" ca="1">IF(INDEX(FluxBins,$A22*2+1,U$1)="","",INDEX(FluxBins,$A22*2+1,U$1)&amp;" ("&amp;INDEX(FluxBins,$A22*2+2,U$1)&amp;")")</f>
        <v>#N/A</v>
      </c>
      <c r="V22" t="e" cm="1">
        <f t="array" aca="1" ref="V22" ca="1">IF(INDEX(FluxBins,$A22*2+1,V$1)="","",INDEX(FluxBins,$A22*2+1,V$1)&amp;" ("&amp;INDEX(FluxBins,$A22*2+2,V$1)&amp;")")</f>
        <v>#N/A</v>
      </c>
      <c r="W22" t="e" cm="1">
        <f t="array" aca="1" ref="W22" ca="1">IF(INDEX(FluxBins,$A22*2+1,W$1)="","",INDEX(FluxBins,$A22*2+1,W$1)&amp;" ("&amp;INDEX(FluxBins,$A22*2+2,W$1)&amp;")")</f>
        <v>#N/A</v>
      </c>
      <c r="X22" t="e" cm="1">
        <f t="array" aca="1" ref="X22" ca="1">IF(INDEX(FluxBins,$A22*2+1,X$1)="","",INDEX(FluxBins,$A22*2+1,X$1)&amp;" ("&amp;INDEX(FluxBins,$A22*2+2,X$1)&amp;")")</f>
        <v>#N/A</v>
      </c>
      <c r="Y22" t="e" cm="1">
        <f t="array" aca="1" ref="Y22" ca="1">IF(INDEX(FluxBins,$A22*2+1,Y$1)="","",INDEX(FluxBins,$A22*2+1,Y$1)&amp;" ("&amp;INDEX(FluxBins,$A22*2+2,Y$1)&amp;")")</f>
        <v>#N/A</v>
      </c>
      <c r="Z22" t="e" cm="1">
        <f t="array" aca="1" ref="Z22" ca="1">IF(INDEX(FluxBins,$A22*2+1,Z$1)="","",INDEX(FluxBins,$A22*2+1,Z$1)&amp;" ("&amp;INDEX(FluxBins,$A22*2+2,Z$1)&amp;")")</f>
        <v>#N/A</v>
      </c>
      <c r="AA22" t="e" cm="1">
        <f t="array" aca="1" ref="AA22" ca="1">IF(INDEX(FluxBins,$A22*2+1,AA$1)="","",INDEX(FluxBins,$A22*2+1,AA$1)&amp;" ("&amp;INDEX(FluxBins,$A22*2+2,AA$1)&amp;")")</f>
        <v>#N/A</v>
      </c>
      <c r="AB22" t="e" cm="1">
        <f t="array" aca="1" ref="AB22" ca="1">IF(INDEX(FluxBins,$A22*2+1,AB$1)="","",INDEX(FluxBins,$A22*2+1,AB$1)&amp;" ("&amp;INDEX(FluxBins,$A22*2+2,AB$1)&amp;")")</f>
        <v>#N/A</v>
      </c>
      <c r="AC22" t="e" cm="1">
        <f t="array" aca="1" ref="AC22" ca="1">IF(INDEX(FluxBins,$A22*2+1,AC$1)="","",INDEX(FluxBins,$A22*2+1,AC$1)&amp;" ("&amp;INDEX(FluxBins,$A22*2+2,AC$1)&amp;")")</f>
        <v>#N/A</v>
      </c>
      <c r="AD22" t="e" cm="1">
        <f t="array" aca="1" ref="AD22" ca="1">IF(INDEX(FluxBins,$A22*2+1,AD$1)="","",INDEX(FluxBins,$A22*2+1,AD$1)&amp;" ("&amp;INDEX(FluxBins,$A22*2+2,AD$1)&amp;")")</f>
        <v>#N/A</v>
      </c>
      <c r="AE22" t="e" cm="1">
        <f t="array" aca="1" ref="AE22" ca="1">IF(INDEX(FluxBins,$A22*2+1,AE$1)="","",INDEX(FluxBins,$A22*2+1,AE$1)&amp;" ("&amp;INDEX(FluxBins,$A22*2+2,AE$1)&amp;")")</f>
        <v>#N/A</v>
      </c>
      <c r="AF22" t="e" cm="1">
        <f t="array" aca="1" ref="AF22" ca="1">IF(INDEX(FluxBins,$A22*2+1,AF$1)="","",INDEX(FluxBins,$A22*2+1,AF$1)&amp;" ("&amp;INDEX(FluxBins,$A22*2+2,AF$1)&amp;")")</f>
        <v>#N/A</v>
      </c>
      <c r="AG22" t="e" cm="1">
        <f t="array" aca="1" ref="AG22" ca="1">IF(INDEX(FluxBins,$A22*2+1,AG$1)="","",INDEX(FluxBins,$A22*2+1,AG$1)&amp;" ("&amp;INDEX(FluxBins,$A22*2+2,AG$1)&amp;")")</f>
        <v>#N/A</v>
      </c>
      <c r="AH22" t="e" cm="1">
        <f t="array" aca="1" ref="AH22" ca="1">IF(INDEX(FluxBins,$A22*2+1,AH$1)="","",INDEX(FluxBins,$A22*2+1,AH$1)&amp;" ("&amp;INDEX(FluxBins,$A22*2+2,AH$1)&amp;")")</f>
        <v>#N/A</v>
      </c>
      <c r="AI22" t="e" cm="1">
        <f t="array" aca="1" ref="AI22" ca="1">IF(INDEX(FluxBins,$A22*2+1,AI$1)="","",INDEX(FluxBins,$A22*2+1,AI$1)&amp;" ("&amp;INDEX(FluxBins,$A22*2+2,AI$1)&amp;")")</f>
        <v>#N/A</v>
      </c>
      <c r="AJ22" t="e" cm="1">
        <f t="array" aca="1" ref="AJ22" ca="1">IF(INDEX(FluxBins,$A22*2+1,AJ$1)="","",INDEX(FluxBins,$A22*2+1,AJ$1)&amp;" ("&amp;INDEX(FluxBins,$A22*2+2,AJ$1)&amp;")")</f>
        <v>#N/A</v>
      </c>
      <c r="AK22" t="e" cm="1">
        <f t="array" aca="1" ref="AK22" ca="1">IF(INDEX(FluxBins,$A22*2+1,AK$1)="","",INDEX(FluxBins,$A22*2+1,AK$1)&amp;" ("&amp;INDEX(FluxBins,$A22*2+2,AK$1)&amp;")")</f>
        <v>#N/A</v>
      </c>
      <c r="AL22" t="e" cm="1">
        <f t="array" aca="1" ref="AL22" ca="1">IF(INDEX(FluxBins,$A22*2+1,AL$1)="","",INDEX(FluxBins,$A22*2+1,AL$1)&amp;" ("&amp;INDEX(FluxBins,$A22*2+2,AL$1)&amp;")")</f>
        <v>#N/A</v>
      </c>
      <c r="AM22" t="e" cm="1">
        <f t="array" aca="1" ref="AM22" ca="1">IF(INDEX(FluxBins,$A22*2+1,AM$1)="","",INDEX(FluxBins,$A22*2+1,AM$1)&amp;" ("&amp;INDEX(FluxBins,$A22*2+2,AM$1)&amp;")")</f>
        <v>#N/A</v>
      </c>
      <c r="AN22" t="e" cm="1">
        <f t="array" aca="1" ref="AN22" ca="1">IF(INDEX(FluxBins,$A22*2+1,AN$1)="","",INDEX(FluxBins,$A22*2+1,AN$1)&amp;" ("&amp;INDEX(FluxBins,$A22*2+2,AN$1)&amp;")")</f>
        <v>#N/A</v>
      </c>
      <c r="AO22" t="e" cm="1">
        <f t="array" aca="1" ref="AO22" ca="1">IF(INDEX(FluxBins,$A22*2+1,AO$1)="","",INDEX(FluxBins,$A22*2+1,AO$1)&amp;" ("&amp;INDEX(FluxBins,$A22*2+2,AO$1)&amp;")")</f>
        <v>#N/A</v>
      </c>
      <c r="AP22" t="e" cm="1">
        <f t="array" aca="1" ref="AP22" ca="1">IF(INDEX(FluxBins,$A22*2+1,AP$1)="","",INDEX(FluxBins,$A22*2+1,AP$1)&amp;" ("&amp;INDEX(FluxBins,$A22*2+2,AP$1)&amp;")")</f>
        <v>#N/A</v>
      </c>
      <c r="AQ22" t="e" cm="1">
        <f t="array" aca="1" ref="AQ22" ca="1">IF(INDEX(FluxBins,$A22*2+1,AQ$1)="","",INDEX(FluxBins,$A22*2+1,AQ$1)&amp;" ("&amp;INDEX(FluxBins,$A22*2+2,AQ$1)&amp;")")</f>
        <v>#N/A</v>
      </c>
      <c r="AR22" t="e" cm="1">
        <f t="array" aca="1" ref="AR22" ca="1">IF(INDEX(FluxBins,$A22*2+1,AR$1)="","",INDEX(FluxBins,$A22*2+1,AR$1)&amp;" ("&amp;INDEX(FluxBins,$A22*2+2,AR$1)&amp;")")</f>
        <v>#N/A</v>
      </c>
      <c r="AS22" t="e" cm="1">
        <f t="array" aca="1" ref="AS22" ca="1">IF(INDEX(FluxBins,$A22*2+1,AS$1)="","",INDEX(FluxBins,$A22*2+1,AS$1)&amp;" ("&amp;INDEX(FluxBins,$A22*2+2,AS$1)&amp;")")</f>
        <v>#N/A</v>
      </c>
      <c r="AT22" t="e" cm="1">
        <f t="array" aca="1" ref="AT22" ca="1">IF(INDEX(FluxBins,$A22*2+1,AT$1)="","",INDEX(FluxBins,$A22*2+1,AT$1)&amp;" ("&amp;INDEX(FluxBins,$A22*2+2,AT$1)&amp;")")</f>
        <v>#N/A</v>
      </c>
      <c r="AU22" t="e" cm="1">
        <f t="array" aca="1" ref="AU22" ca="1">IF(INDEX(FluxBins,$A22*2+1,AU$1)="","",INDEX(FluxBins,$A22*2+1,AU$1)&amp;" ("&amp;INDEX(FluxBins,$A22*2+2,AU$1)&amp;")")</f>
        <v>#N/A</v>
      </c>
      <c r="AV22" t="e" cm="1">
        <f t="array" aca="1" ref="AV22" ca="1">IF(INDEX(FluxBins,$A22*2+1,AV$1)="","",INDEX(FluxBins,$A22*2+1,AV$1)&amp;" ("&amp;INDEX(FluxBins,$A22*2+2,AV$1)&amp;")")</f>
        <v>#N/A</v>
      </c>
      <c r="AW22" t="e" cm="1">
        <f t="array" aca="1" ref="AW22" ca="1">IF(INDEX(FluxBins,$A22*2+1,AW$1)="","",INDEX(FluxBins,$A22*2+1,AW$1)&amp;" ("&amp;INDEX(FluxBins,$A22*2+2,AW$1)&amp;")")</f>
        <v>#N/A</v>
      </c>
      <c r="AX22" t="e" cm="1">
        <f t="array" aca="1" ref="AX22" ca="1">IF(INDEX(FluxBins,$A22*2+1,AX$1)="","",INDEX(FluxBins,$A22*2+1,AX$1)&amp;" ("&amp;INDEX(FluxBins,$A22*2+2,AX$1)&amp;")")</f>
        <v>#N/A</v>
      </c>
      <c r="AY22" t="e" cm="1">
        <f t="array" aca="1" ref="AY22" ca="1">IF(INDEX(FluxBins,$A22*2+1,AY$1)="","",INDEX(FluxBins,$A22*2+1,AY$1)&amp;" ("&amp;INDEX(FluxBins,$A22*2+2,AY$1)&amp;")")</f>
        <v>#N/A</v>
      </c>
      <c r="AZ22" t="e" cm="1">
        <f t="array" aca="1" ref="AZ22" ca="1">IF(INDEX(FluxBins,$A22*2+1,AZ$1)="","",INDEX(FluxBins,$A22*2+1,AZ$1)&amp;" ("&amp;INDEX(FluxBins,$A22*2+2,AZ$1)&amp;")")</f>
        <v>#N/A</v>
      </c>
      <c r="BA22" t="e" cm="1">
        <f t="array" aca="1" ref="BA22" ca="1">IF(INDEX(FluxBins,$A22*2+1,BA$1)="","",INDEX(FluxBins,$A22*2+1,BA$1)&amp;" ("&amp;INDEX(FluxBins,$A22*2+2,BA$1)&amp;")")</f>
        <v>#N/A</v>
      </c>
      <c r="BB22" t="e" cm="1">
        <f t="array" aca="1" ref="BB22" ca="1">IF(INDEX(FluxBins,$A22*2+1,BB$1)="","",INDEX(FluxBins,$A22*2+1,BB$1)&amp;" ("&amp;INDEX(FluxBins,$A22*2+2,BB$1)&amp;")")</f>
        <v>#N/A</v>
      </c>
      <c r="BC22" t="e" cm="1">
        <f t="array" aca="1" ref="BC22" ca="1">IF(INDEX(FluxBins,$A22*2+1,BC$1)="","",INDEX(FluxBins,$A22*2+1,BC$1)&amp;" ("&amp;INDEX(FluxBins,$A22*2+2,BC$1)&amp;")")</f>
        <v>#N/A</v>
      </c>
      <c r="BD22" t="e" cm="1">
        <f t="array" aca="1" ref="BD22" ca="1">IF(INDEX(FluxBins,$A22*2+1,BD$1)="","",INDEX(FluxBins,$A22*2+1,BD$1)&amp;" ("&amp;INDEX(FluxBins,$A22*2+2,BD$1)&amp;")")</f>
        <v>#N/A</v>
      </c>
      <c r="BE22" t="e" cm="1">
        <f t="array" aca="1" ref="BE22" ca="1">IF(INDEX(FluxBins,$A22*2+1,BE$1)="","",INDEX(FluxBins,$A22*2+1,BE$1)&amp;" ("&amp;INDEX(FluxBins,$A22*2+2,BE$1)&amp;")")</f>
        <v>#N/A</v>
      </c>
      <c r="BF22" t="e" cm="1">
        <f t="array" aca="1" ref="BF22" ca="1">IF(INDEX(FluxBins,$A22*2+1,BF$1)="","",INDEX(FluxBins,$A22*2+1,BF$1)&amp;" ("&amp;INDEX(FluxBins,$A22*2+2,BF$1)&amp;")")</f>
        <v>#N/A</v>
      </c>
      <c r="BG22" t="e" cm="1">
        <f t="array" aca="1" ref="BG22" ca="1">IF(INDEX(FluxBins,$A22*2+1,BG$1)="","",INDEX(FluxBins,$A22*2+1,BG$1)&amp;" ("&amp;INDEX(FluxBins,$A22*2+2,BG$1)&amp;")")</f>
        <v>#N/A</v>
      </c>
      <c r="BH22" t="e" cm="1">
        <f t="array" aca="1" ref="BH22" ca="1">IF(INDEX(FluxBins,$A22*2+1,BH$1)="","",INDEX(FluxBins,$A22*2+1,BH$1)&amp;" ("&amp;INDEX(FluxBins,$A22*2+2,BH$1)&amp;")")</f>
        <v>#N/A</v>
      </c>
      <c r="BI22" t="e" cm="1">
        <f t="array" aca="1" ref="BI22" ca="1">IF(INDEX(FluxBins,$A22*2+1,BI$1)="","",INDEX(FluxBins,$A22*2+1,BI$1)&amp;" ("&amp;INDEX(FluxBins,$A22*2+2,BI$1)&amp;")")</f>
        <v>#N/A</v>
      </c>
      <c r="BJ22" t="e" cm="1">
        <f t="array" aca="1" ref="BJ22" ca="1">IF(INDEX(FluxBins,$A22*2+1,BJ$1)="","",INDEX(FluxBins,$A22*2+1,BJ$1)&amp;" ("&amp;INDEX(FluxBins,$A22*2+2,BJ$1)&amp;")")</f>
        <v>#N/A</v>
      </c>
      <c r="BK22" t="e" cm="1">
        <f t="array" aca="1" ref="BK22" ca="1">IF(INDEX(FluxBins,$A22*2+1,BK$1)="","",INDEX(FluxBins,$A22*2+1,BK$1)&amp;" ("&amp;INDEX(FluxBins,$A22*2+2,BK$1)&amp;")")</f>
        <v>#N/A</v>
      </c>
      <c r="BL22" t="e" cm="1">
        <f t="array" aca="1" ref="BL22" ca="1">IF(INDEX(FluxBins,$A22*2+1,BL$1)="","",INDEX(FluxBins,$A22*2+1,BL$1)&amp;" ("&amp;INDEX(FluxBins,$A22*2+2,BL$1)&amp;")")</f>
        <v>#N/A</v>
      </c>
      <c r="BM22" t="e" cm="1">
        <f t="array" aca="1" ref="BM22" ca="1">IF(INDEX(FluxBins,$A22*2+1,BM$1)="","",INDEX(FluxBins,$A22*2+1,BM$1)&amp;" ("&amp;INDEX(FluxBins,$A22*2+2,BM$1)&amp;")")</f>
        <v>#N/A</v>
      </c>
      <c r="BN22" t="e" cm="1">
        <f t="array" aca="1" ref="BN22" ca="1">IF(INDEX(FluxBins,$A22*2+1,BN$1)="","",INDEX(FluxBins,$A22*2+1,BN$1)&amp;" ("&amp;INDEX(FluxBins,$A22*2+2,BN$1)&amp;")")</f>
        <v>#N/A</v>
      </c>
      <c r="BO22" t="e" cm="1">
        <f t="array" aca="1" ref="BO22" ca="1">IF(INDEX(FluxBins,$A22*2+1,BO$1)="","",INDEX(FluxBins,$A22*2+1,BO$1)&amp;" ("&amp;INDEX(FluxBins,$A22*2+2,BO$1)&amp;")")</f>
        <v>#N/A</v>
      </c>
      <c r="BP22" t="e" cm="1">
        <f t="array" aca="1" ref="BP22" ca="1">IF(INDEX(FluxBins,$A22*2+1,BP$1)="","",INDEX(FluxBins,$A22*2+1,BP$1)&amp;" ("&amp;INDEX(FluxBins,$A22*2+2,BP$1)&amp;")")</f>
        <v>#N/A</v>
      </c>
      <c r="BQ22" t="e" cm="1">
        <f t="array" aca="1" ref="BQ22" ca="1">IF(INDEX(FluxBins,$A22*2+1,BQ$1)="","",INDEX(FluxBins,$A22*2+1,BQ$1)&amp;" ("&amp;INDEX(FluxBins,$A22*2+2,BQ$1)&amp;")")</f>
        <v>#N/A</v>
      </c>
      <c r="BR22" t="e" cm="1">
        <f t="array" aca="1" ref="BR22" ca="1">IF(INDEX(FluxBins,$A22*2+1,BR$1)="","",INDEX(FluxBins,$A22*2+1,BR$1)&amp;" ("&amp;INDEX(FluxBins,$A22*2+2,BR$1)&amp;")")</f>
        <v>#N/A</v>
      </c>
      <c r="BS22" t="e" cm="1">
        <f t="array" aca="1" ref="BS22" ca="1">IF(INDEX(FluxBins,$A22*2+1,BS$1)="","",INDEX(FluxBins,$A22*2+1,BS$1)&amp;" ("&amp;INDEX(FluxBins,$A22*2+2,BS$1)&amp;")")</f>
        <v>#N/A</v>
      </c>
      <c r="BT22" t="e" cm="1">
        <f t="array" aca="1" ref="BT22" ca="1">IF(INDEX(FluxBins,$A22*2+1,BT$1)="","",INDEX(FluxBins,$A22*2+1,BT$1)&amp;" ("&amp;INDEX(FluxBins,$A22*2+2,BT$1)&amp;")")</f>
        <v>#N/A</v>
      </c>
      <c r="BU22" t="e" cm="1">
        <f t="array" aca="1" ref="BU22" ca="1">IF(INDEX(FluxBins,$A22*2+1,BU$1)="","",INDEX(FluxBins,$A22*2+1,BU$1)&amp;" ("&amp;INDEX(FluxBins,$A22*2+2,BU$1)&amp;")")</f>
        <v>#N/A</v>
      </c>
      <c r="BV22" t="e" cm="1">
        <f t="array" aca="1" ref="BV22" ca="1">IF(INDEX(FluxBins,$A22*2+1,BV$1)="","",INDEX(FluxBins,$A22*2+1,BV$1)&amp;" ("&amp;INDEX(FluxBins,$A22*2+2,BV$1)&amp;")")</f>
        <v>#N/A</v>
      </c>
    </row>
    <row r="23" spans="1:74">
      <c r="A23" t="e">
        <f ca="1">VLOOKUP('Bulk Graph'!$B25,NameIndexArray,2,FALSE)-2</f>
        <v>#N/A</v>
      </c>
      <c r="B23" t="e">
        <f>IF(E23,'Bulk Graph'!$D25,MID('Bulk Graph'!$C25,FIND("(",'Bulk Graph'!$C25)+1,FIND(")",'Bulk Graph'!$C25)-FIND("(",'Bulk Graph'!$C25)-1))</f>
        <v>#VALUE!</v>
      </c>
      <c r="D23" t="b">
        <f ca="1">IF(E23,FALSE,ISERROR(HLOOKUP('Bulk Graph'!C25,$T23:$BV23,1,FALSE)))</f>
        <v>1</v>
      </c>
      <c r="E23" t="b">
        <f>NOT('Bulk Graph'!$D25=0)</f>
        <v>0</v>
      </c>
      <c r="F23" t="e" cm="1">
        <f t="array" aca="1" ref="F23" ca="1">INDEX(ModelsData,$A23*2+1,F$1)</f>
        <v>#N/A</v>
      </c>
      <c r="G23" t="e" cm="1">
        <f t="array" aca="1" ref="G23" ca="1">INDEX(ModelsData,$A23*2+1,G$1)</f>
        <v>#N/A</v>
      </c>
      <c r="H23" t="e" cm="1">
        <f t="array" aca="1" ref="H23" ca="1">IF($D23,NA(),INDEX(ModelsData,$A23*2+1,H$1))</f>
        <v>#N/A</v>
      </c>
      <c r="I23" t="e" cm="1">
        <f t="array" aca="1" ref="I23" ca="1">IF($D23,NA(),INDEX(ModelsData,$A23*2+1,I$1))</f>
        <v>#N/A</v>
      </c>
      <c r="J23" t="e" cm="1">
        <f t="array" aca="1" ref="J23" ca="1">IF($D23,NA(),INDEX(ModelsData,$A23*2+1,J$1))</f>
        <v>#N/A</v>
      </c>
      <c r="K23" t="e" cm="1">
        <f t="array" aca="1" ref="K23" ca="1">IF($D23,NA(),INDEX(ModelsData,$A23*2+1,K$1))</f>
        <v>#N/A</v>
      </c>
      <c r="L23" t="e" cm="1">
        <f t="array" aca="1" ref="L23" ca="1">IF($D23,NA(),INDEX(ModelsData,$A23*2+1,L$1))</f>
        <v>#N/A</v>
      </c>
      <c r="M23" t="e" cm="1">
        <f t="array" aca="1" ref="M23" ca="1">IF($D23,NA(),INDEX(ModelsData,$A23*2+1,M$1))</f>
        <v>#N/A</v>
      </c>
      <c r="N23" t="e" cm="1">
        <f t="array" aca="1" ref="N23" ca="1">IF($D23,NA(),INDEX(ModelsData,$A23*2+1,N$1))</f>
        <v>#N/A</v>
      </c>
      <c r="O23" t="e" cm="1">
        <f t="array" aca="1" ref="O23" ca="1">IF($D23,NA(),INDEX(ModelsData,$A23*2+1,O$1))</f>
        <v>#N/A</v>
      </c>
      <c r="P23" t="e" cm="1">
        <f t="array" aca="1" ref="P23" ca="1">INDEX(ModelsData,$A23*2+1,P$1)</f>
        <v>#N/A</v>
      </c>
      <c r="Q23" t="e" cm="1">
        <f t="array" aca="1" ref="Q23" ca="1">INDEX(ModelsData,$A23*2+1,Q$1)</f>
        <v>#N/A</v>
      </c>
      <c r="R23" t="e" cm="1">
        <f t="array" aca="1" ref="R23" ca="1">INDEX(ModelsData,$A23*2+1,R$1)</f>
        <v>#N/A</v>
      </c>
      <c r="S23" t="e" cm="1">
        <f t="array" aca="1" ref="S23" ca="1">INDEX(ModelsData,$A23*2+1,S$1)</f>
        <v>#N/A</v>
      </c>
      <c r="T23" t="e" cm="1">
        <f t="array" aca="1" ref="T23" ca="1">IF(INDEX(FluxBins,$A23*2+1,T$1)="","",INDEX(FluxBins,$A23*2+1,T$1)&amp;" ("&amp;INDEX(FluxBins,$A23*2+2,T$1)&amp;")")</f>
        <v>#N/A</v>
      </c>
      <c r="U23" t="e" cm="1">
        <f t="array" aca="1" ref="U23" ca="1">IF(INDEX(FluxBins,$A23*2+1,U$1)="","",INDEX(FluxBins,$A23*2+1,U$1)&amp;" ("&amp;INDEX(FluxBins,$A23*2+2,U$1)&amp;")")</f>
        <v>#N/A</v>
      </c>
      <c r="V23" t="e" cm="1">
        <f t="array" aca="1" ref="V23" ca="1">IF(INDEX(FluxBins,$A23*2+1,V$1)="","",INDEX(FluxBins,$A23*2+1,V$1)&amp;" ("&amp;INDEX(FluxBins,$A23*2+2,V$1)&amp;")")</f>
        <v>#N/A</v>
      </c>
      <c r="W23" t="e" cm="1">
        <f t="array" aca="1" ref="W23" ca="1">IF(INDEX(FluxBins,$A23*2+1,W$1)="","",INDEX(FluxBins,$A23*2+1,W$1)&amp;" ("&amp;INDEX(FluxBins,$A23*2+2,W$1)&amp;")")</f>
        <v>#N/A</v>
      </c>
      <c r="X23" t="e" cm="1">
        <f t="array" aca="1" ref="X23" ca="1">IF(INDEX(FluxBins,$A23*2+1,X$1)="","",INDEX(FluxBins,$A23*2+1,X$1)&amp;" ("&amp;INDEX(FluxBins,$A23*2+2,X$1)&amp;")")</f>
        <v>#N/A</v>
      </c>
      <c r="Y23" t="e" cm="1">
        <f t="array" aca="1" ref="Y23" ca="1">IF(INDEX(FluxBins,$A23*2+1,Y$1)="","",INDEX(FluxBins,$A23*2+1,Y$1)&amp;" ("&amp;INDEX(FluxBins,$A23*2+2,Y$1)&amp;")")</f>
        <v>#N/A</v>
      </c>
      <c r="Z23" t="e" cm="1">
        <f t="array" aca="1" ref="Z23" ca="1">IF(INDEX(FluxBins,$A23*2+1,Z$1)="","",INDEX(FluxBins,$A23*2+1,Z$1)&amp;" ("&amp;INDEX(FluxBins,$A23*2+2,Z$1)&amp;")")</f>
        <v>#N/A</v>
      </c>
      <c r="AA23" t="e" cm="1">
        <f t="array" aca="1" ref="AA23" ca="1">IF(INDEX(FluxBins,$A23*2+1,AA$1)="","",INDEX(FluxBins,$A23*2+1,AA$1)&amp;" ("&amp;INDEX(FluxBins,$A23*2+2,AA$1)&amp;")")</f>
        <v>#N/A</v>
      </c>
      <c r="AB23" t="e" cm="1">
        <f t="array" aca="1" ref="AB23" ca="1">IF(INDEX(FluxBins,$A23*2+1,AB$1)="","",INDEX(FluxBins,$A23*2+1,AB$1)&amp;" ("&amp;INDEX(FluxBins,$A23*2+2,AB$1)&amp;")")</f>
        <v>#N/A</v>
      </c>
      <c r="AC23" t="e" cm="1">
        <f t="array" aca="1" ref="AC23" ca="1">IF(INDEX(FluxBins,$A23*2+1,AC$1)="","",INDEX(FluxBins,$A23*2+1,AC$1)&amp;" ("&amp;INDEX(FluxBins,$A23*2+2,AC$1)&amp;")")</f>
        <v>#N/A</v>
      </c>
      <c r="AD23" t="e" cm="1">
        <f t="array" aca="1" ref="AD23" ca="1">IF(INDEX(FluxBins,$A23*2+1,AD$1)="","",INDEX(FluxBins,$A23*2+1,AD$1)&amp;" ("&amp;INDEX(FluxBins,$A23*2+2,AD$1)&amp;")")</f>
        <v>#N/A</v>
      </c>
      <c r="AE23" t="e" cm="1">
        <f t="array" aca="1" ref="AE23" ca="1">IF(INDEX(FluxBins,$A23*2+1,AE$1)="","",INDEX(FluxBins,$A23*2+1,AE$1)&amp;" ("&amp;INDEX(FluxBins,$A23*2+2,AE$1)&amp;")")</f>
        <v>#N/A</v>
      </c>
      <c r="AF23" t="e" cm="1">
        <f t="array" aca="1" ref="AF23" ca="1">IF(INDEX(FluxBins,$A23*2+1,AF$1)="","",INDEX(FluxBins,$A23*2+1,AF$1)&amp;" ("&amp;INDEX(FluxBins,$A23*2+2,AF$1)&amp;")")</f>
        <v>#N/A</v>
      </c>
      <c r="AG23" t="e" cm="1">
        <f t="array" aca="1" ref="AG23" ca="1">IF(INDEX(FluxBins,$A23*2+1,AG$1)="","",INDEX(FluxBins,$A23*2+1,AG$1)&amp;" ("&amp;INDEX(FluxBins,$A23*2+2,AG$1)&amp;")")</f>
        <v>#N/A</v>
      </c>
      <c r="AH23" t="e" cm="1">
        <f t="array" aca="1" ref="AH23" ca="1">IF(INDEX(FluxBins,$A23*2+1,AH$1)="","",INDEX(FluxBins,$A23*2+1,AH$1)&amp;" ("&amp;INDEX(FluxBins,$A23*2+2,AH$1)&amp;")")</f>
        <v>#N/A</v>
      </c>
      <c r="AI23" t="e" cm="1">
        <f t="array" aca="1" ref="AI23" ca="1">IF(INDEX(FluxBins,$A23*2+1,AI$1)="","",INDEX(FluxBins,$A23*2+1,AI$1)&amp;" ("&amp;INDEX(FluxBins,$A23*2+2,AI$1)&amp;")")</f>
        <v>#N/A</v>
      </c>
      <c r="AJ23" t="e" cm="1">
        <f t="array" aca="1" ref="AJ23" ca="1">IF(INDEX(FluxBins,$A23*2+1,AJ$1)="","",INDEX(FluxBins,$A23*2+1,AJ$1)&amp;" ("&amp;INDEX(FluxBins,$A23*2+2,AJ$1)&amp;")")</f>
        <v>#N/A</v>
      </c>
      <c r="AK23" t="e" cm="1">
        <f t="array" aca="1" ref="AK23" ca="1">IF(INDEX(FluxBins,$A23*2+1,AK$1)="","",INDEX(FluxBins,$A23*2+1,AK$1)&amp;" ("&amp;INDEX(FluxBins,$A23*2+2,AK$1)&amp;")")</f>
        <v>#N/A</v>
      </c>
      <c r="AL23" t="e" cm="1">
        <f t="array" aca="1" ref="AL23" ca="1">IF(INDEX(FluxBins,$A23*2+1,AL$1)="","",INDEX(FluxBins,$A23*2+1,AL$1)&amp;" ("&amp;INDEX(FluxBins,$A23*2+2,AL$1)&amp;")")</f>
        <v>#N/A</v>
      </c>
      <c r="AM23" t="e" cm="1">
        <f t="array" aca="1" ref="AM23" ca="1">IF(INDEX(FluxBins,$A23*2+1,AM$1)="","",INDEX(FluxBins,$A23*2+1,AM$1)&amp;" ("&amp;INDEX(FluxBins,$A23*2+2,AM$1)&amp;")")</f>
        <v>#N/A</v>
      </c>
      <c r="AN23" t="e" cm="1">
        <f t="array" aca="1" ref="AN23" ca="1">IF(INDEX(FluxBins,$A23*2+1,AN$1)="","",INDEX(FluxBins,$A23*2+1,AN$1)&amp;" ("&amp;INDEX(FluxBins,$A23*2+2,AN$1)&amp;")")</f>
        <v>#N/A</v>
      </c>
      <c r="AO23" t="e" cm="1">
        <f t="array" aca="1" ref="AO23" ca="1">IF(INDEX(FluxBins,$A23*2+1,AO$1)="","",INDEX(FluxBins,$A23*2+1,AO$1)&amp;" ("&amp;INDEX(FluxBins,$A23*2+2,AO$1)&amp;")")</f>
        <v>#N/A</v>
      </c>
      <c r="AP23" t="e" cm="1">
        <f t="array" aca="1" ref="AP23" ca="1">IF(INDEX(FluxBins,$A23*2+1,AP$1)="","",INDEX(FluxBins,$A23*2+1,AP$1)&amp;" ("&amp;INDEX(FluxBins,$A23*2+2,AP$1)&amp;")")</f>
        <v>#N/A</v>
      </c>
      <c r="AQ23" t="e" cm="1">
        <f t="array" aca="1" ref="AQ23" ca="1">IF(INDEX(FluxBins,$A23*2+1,AQ$1)="","",INDEX(FluxBins,$A23*2+1,AQ$1)&amp;" ("&amp;INDEX(FluxBins,$A23*2+2,AQ$1)&amp;")")</f>
        <v>#N/A</v>
      </c>
      <c r="AR23" t="e" cm="1">
        <f t="array" aca="1" ref="AR23" ca="1">IF(INDEX(FluxBins,$A23*2+1,AR$1)="","",INDEX(FluxBins,$A23*2+1,AR$1)&amp;" ("&amp;INDEX(FluxBins,$A23*2+2,AR$1)&amp;")")</f>
        <v>#N/A</v>
      </c>
      <c r="AS23" t="e" cm="1">
        <f t="array" aca="1" ref="AS23" ca="1">IF(INDEX(FluxBins,$A23*2+1,AS$1)="","",INDEX(FluxBins,$A23*2+1,AS$1)&amp;" ("&amp;INDEX(FluxBins,$A23*2+2,AS$1)&amp;")")</f>
        <v>#N/A</v>
      </c>
      <c r="AT23" t="e" cm="1">
        <f t="array" aca="1" ref="AT23" ca="1">IF(INDEX(FluxBins,$A23*2+1,AT$1)="","",INDEX(FluxBins,$A23*2+1,AT$1)&amp;" ("&amp;INDEX(FluxBins,$A23*2+2,AT$1)&amp;")")</f>
        <v>#N/A</v>
      </c>
      <c r="AU23" t="e" cm="1">
        <f t="array" aca="1" ref="AU23" ca="1">IF(INDEX(FluxBins,$A23*2+1,AU$1)="","",INDEX(FluxBins,$A23*2+1,AU$1)&amp;" ("&amp;INDEX(FluxBins,$A23*2+2,AU$1)&amp;")")</f>
        <v>#N/A</v>
      </c>
      <c r="AV23" t="e" cm="1">
        <f t="array" aca="1" ref="AV23" ca="1">IF(INDEX(FluxBins,$A23*2+1,AV$1)="","",INDEX(FluxBins,$A23*2+1,AV$1)&amp;" ("&amp;INDEX(FluxBins,$A23*2+2,AV$1)&amp;")")</f>
        <v>#N/A</v>
      </c>
      <c r="AW23" t="e" cm="1">
        <f t="array" aca="1" ref="AW23" ca="1">IF(INDEX(FluxBins,$A23*2+1,AW$1)="","",INDEX(FluxBins,$A23*2+1,AW$1)&amp;" ("&amp;INDEX(FluxBins,$A23*2+2,AW$1)&amp;")")</f>
        <v>#N/A</v>
      </c>
      <c r="AX23" t="e" cm="1">
        <f t="array" aca="1" ref="AX23" ca="1">IF(INDEX(FluxBins,$A23*2+1,AX$1)="","",INDEX(FluxBins,$A23*2+1,AX$1)&amp;" ("&amp;INDEX(FluxBins,$A23*2+2,AX$1)&amp;")")</f>
        <v>#N/A</v>
      </c>
      <c r="AY23" t="e" cm="1">
        <f t="array" aca="1" ref="AY23" ca="1">IF(INDEX(FluxBins,$A23*2+1,AY$1)="","",INDEX(FluxBins,$A23*2+1,AY$1)&amp;" ("&amp;INDEX(FluxBins,$A23*2+2,AY$1)&amp;")")</f>
        <v>#N/A</v>
      </c>
      <c r="AZ23" t="e" cm="1">
        <f t="array" aca="1" ref="AZ23" ca="1">IF(INDEX(FluxBins,$A23*2+1,AZ$1)="","",INDEX(FluxBins,$A23*2+1,AZ$1)&amp;" ("&amp;INDEX(FluxBins,$A23*2+2,AZ$1)&amp;")")</f>
        <v>#N/A</v>
      </c>
      <c r="BA23" t="e" cm="1">
        <f t="array" aca="1" ref="BA23" ca="1">IF(INDEX(FluxBins,$A23*2+1,BA$1)="","",INDEX(FluxBins,$A23*2+1,BA$1)&amp;" ("&amp;INDEX(FluxBins,$A23*2+2,BA$1)&amp;")")</f>
        <v>#N/A</v>
      </c>
      <c r="BB23" t="e" cm="1">
        <f t="array" aca="1" ref="BB23" ca="1">IF(INDEX(FluxBins,$A23*2+1,BB$1)="","",INDEX(FluxBins,$A23*2+1,BB$1)&amp;" ("&amp;INDEX(FluxBins,$A23*2+2,BB$1)&amp;")")</f>
        <v>#N/A</v>
      </c>
      <c r="BC23" t="e" cm="1">
        <f t="array" aca="1" ref="BC23" ca="1">IF(INDEX(FluxBins,$A23*2+1,BC$1)="","",INDEX(FluxBins,$A23*2+1,BC$1)&amp;" ("&amp;INDEX(FluxBins,$A23*2+2,BC$1)&amp;")")</f>
        <v>#N/A</v>
      </c>
      <c r="BD23" t="e" cm="1">
        <f t="array" aca="1" ref="BD23" ca="1">IF(INDEX(FluxBins,$A23*2+1,BD$1)="","",INDEX(FluxBins,$A23*2+1,BD$1)&amp;" ("&amp;INDEX(FluxBins,$A23*2+2,BD$1)&amp;")")</f>
        <v>#N/A</v>
      </c>
      <c r="BE23" t="e" cm="1">
        <f t="array" aca="1" ref="BE23" ca="1">IF(INDEX(FluxBins,$A23*2+1,BE$1)="","",INDEX(FluxBins,$A23*2+1,BE$1)&amp;" ("&amp;INDEX(FluxBins,$A23*2+2,BE$1)&amp;")")</f>
        <v>#N/A</v>
      </c>
      <c r="BF23" t="e" cm="1">
        <f t="array" aca="1" ref="BF23" ca="1">IF(INDEX(FluxBins,$A23*2+1,BF$1)="","",INDEX(FluxBins,$A23*2+1,BF$1)&amp;" ("&amp;INDEX(FluxBins,$A23*2+2,BF$1)&amp;")")</f>
        <v>#N/A</v>
      </c>
      <c r="BG23" t="e" cm="1">
        <f t="array" aca="1" ref="BG23" ca="1">IF(INDEX(FluxBins,$A23*2+1,BG$1)="","",INDEX(FluxBins,$A23*2+1,BG$1)&amp;" ("&amp;INDEX(FluxBins,$A23*2+2,BG$1)&amp;")")</f>
        <v>#N/A</v>
      </c>
      <c r="BH23" t="e" cm="1">
        <f t="array" aca="1" ref="BH23" ca="1">IF(INDEX(FluxBins,$A23*2+1,BH$1)="","",INDEX(FluxBins,$A23*2+1,BH$1)&amp;" ("&amp;INDEX(FluxBins,$A23*2+2,BH$1)&amp;")")</f>
        <v>#N/A</v>
      </c>
      <c r="BI23" t="e" cm="1">
        <f t="array" aca="1" ref="BI23" ca="1">IF(INDEX(FluxBins,$A23*2+1,BI$1)="","",INDEX(FluxBins,$A23*2+1,BI$1)&amp;" ("&amp;INDEX(FluxBins,$A23*2+2,BI$1)&amp;")")</f>
        <v>#N/A</v>
      </c>
      <c r="BJ23" t="e" cm="1">
        <f t="array" aca="1" ref="BJ23" ca="1">IF(INDEX(FluxBins,$A23*2+1,BJ$1)="","",INDEX(FluxBins,$A23*2+1,BJ$1)&amp;" ("&amp;INDEX(FluxBins,$A23*2+2,BJ$1)&amp;")")</f>
        <v>#N/A</v>
      </c>
      <c r="BK23" t="e" cm="1">
        <f t="array" aca="1" ref="BK23" ca="1">IF(INDEX(FluxBins,$A23*2+1,BK$1)="","",INDEX(FluxBins,$A23*2+1,BK$1)&amp;" ("&amp;INDEX(FluxBins,$A23*2+2,BK$1)&amp;")")</f>
        <v>#N/A</v>
      </c>
      <c r="BL23" t="e" cm="1">
        <f t="array" aca="1" ref="BL23" ca="1">IF(INDEX(FluxBins,$A23*2+1,BL$1)="","",INDEX(FluxBins,$A23*2+1,BL$1)&amp;" ("&amp;INDEX(FluxBins,$A23*2+2,BL$1)&amp;")")</f>
        <v>#N/A</v>
      </c>
      <c r="BM23" t="e" cm="1">
        <f t="array" aca="1" ref="BM23" ca="1">IF(INDEX(FluxBins,$A23*2+1,BM$1)="","",INDEX(FluxBins,$A23*2+1,BM$1)&amp;" ("&amp;INDEX(FluxBins,$A23*2+2,BM$1)&amp;")")</f>
        <v>#N/A</v>
      </c>
      <c r="BN23" t="e" cm="1">
        <f t="array" aca="1" ref="BN23" ca="1">IF(INDEX(FluxBins,$A23*2+1,BN$1)="","",INDEX(FluxBins,$A23*2+1,BN$1)&amp;" ("&amp;INDEX(FluxBins,$A23*2+2,BN$1)&amp;")")</f>
        <v>#N/A</v>
      </c>
      <c r="BO23" t="e" cm="1">
        <f t="array" aca="1" ref="BO23" ca="1">IF(INDEX(FluxBins,$A23*2+1,BO$1)="","",INDEX(FluxBins,$A23*2+1,BO$1)&amp;" ("&amp;INDEX(FluxBins,$A23*2+2,BO$1)&amp;")")</f>
        <v>#N/A</v>
      </c>
      <c r="BP23" t="e" cm="1">
        <f t="array" aca="1" ref="BP23" ca="1">IF(INDEX(FluxBins,$A23*2+1,BP$1)="","",INDEX(FluxBins,$A23*2+1,BP$1)&amp;" ("&amp;INDEX(FluxBins,$A23*2+2,BP$1)&amp;")")</f>
        <v>#N/A</v>
      </c>
      <c r="BQ23" t="e" cm="1">
        <f t="array" aca="1" ref="BQ23" ca="1">IF(INDEX(FluxBins,$A23*2+1,BQ$1)="","",INDEX(FluxBins,$A23*2+1,BQ$1)&amp;" ("&amp;INDEX(FluxBins,$A23*2+2,BQ$1)&amp;")")</f>
        <v>#N/A</v>
      </c>
      <c r="BR23" t="e" cm="1">
        <f t="array" aca="1" ref="BR23" ca="1">IF(INDEX(FluxBins,$A23*2+1,BR$1)="","",INDEX(FluxBins,$A23*2+1,BR$1)&amp;" ("&amp;INDEX(FluxBins,$A23*2+2,BR$1)&amp;")")</f>
        <v>#N/A</v>
      </c>
      <c r="BS23" t="e" cm="1">
        <f t="array" aca="1" ref="BS23" ca="1">IF(INDEX(FluxBins,$A23*2+1,BS$1)="","",INDEX(FluxBins,$A23*2+1,BS$1)&amp;" ("&amp;INDEX(FluxBins,$A23*2+2,BS$1)&amp;")")</f>
        <v>#N/A</v>
      </c>
      <c r="BT23" t="e" cm="1">
        <f t="array" aca="1" ref="BT23" ca="1">IF(INDEX(FluxBins,$A23*2+1,BT$1)="","",INDEX(FluxBins,$A23*2+1,BT$1)&amp;" ("&amp;INDEX(FluxBins,$A23*2+2,BT$1)&amp;")")</f>
        <v>#N/A</v>
      </c>
      <c r="BU23" t="e" cm="1">
        <f t="array" aca="1" ref="BU23" ca="1">IF(INDEX(FluxBins,$A23*2+1,BU$1)="","",INDEX(FluxBins,$A23*2+1,BU$1)&amp;" ("&amp;INDEX(FluxBins,$A23*2+2,BU$1)&amp;")")</f>
        <v>#N/A</v>
      </c>
      <c r="BV23" t="e" cm="1">
        <f t="array" aca="1" ref="BV23" ca="1">IF(INDEX(FluxBins,$A23*2+1,BV$1)="","",INDEX(FluxBins,$A23*2+1,BV$1)&amp;" ("&amp;INDEX(FluxBins,$A23*2+2,BV$1)&amp;")")</f>
        <v>#N/A</v>
      </c>
    </row>
    <row r="24" spans="1:74">
      <c r="A24" t="e">
        <f ca="1">VLOOKUP('Bulk Graph'!$B26,NameIndexArray,2,FALSE)-2</f>
        <v>#N/A</v>
      </c>
      <c r="B24" t="e">
        <f>IF(E24,'Bulk Graph'!$D26,MID('Bulk Graph'!$C26,FIND("(",'Bulk Graph'!$C26)+1,FIND(")",'Bulk Graph'!$C26)-FIND("(",'Bulk Graph'!$C26)-1))</f>
        <v>#VALUE!</v>
      </c>
      <c r="D24" t="b">
        <f ca="1">IF(E24,FALSE,ISERROR(HLOOKUP('Bulk Graph'!C26,$T24:$BV24,1,FALSE)))</f>
        <v>1</v>
      </c>
      <c r="E24" t="b">
        <f>NOT('Bulk Graph'!$D26=0)</f>
        <v>0</v>
      </c>
      <c r="F24" t="e" cm="1">
        <f t="array" aca="1" ref="F24" ca="1">INDEX(ModelsData,$A24*2+1,F$1)</f>
        <v>#N/A</v>
      </c>
      <c r="G24" t="e" cm="1">
        <f t="array" aca="1" ref="G24" ca="1">INDEX(ModelsData,$A24*2+1,G$1)</f>
        <v>#N/A</v>
      </c>
      <c r="H24" t="e" cm="1">
        <f t="array" aca="1" ref="H24" ca="1">IF($D24,NA(),INDEX(ModelsData,$A24*2+1,H$1))</f>
        <v>#N/A</v>
      </c>
      <c r="I24" t="e" cm="1">
        <f t="array" aca="1" ref="I24" ca="1">IF($D24,NA(),INDEX(ModelsData,$A24*2+1,I$1))</f>
        <v>#N/A</v>
      </c>
      <c r="J24" t="e" cm="1">
        <f t="array" aca="1" ref="J24" ca="1">IF($D24,NA(),INDEX(ModelsData,$A24*2+1,J$1))</f>
        <v>#N/A</v>
      </c>
      <c r="K24" t="e" cm="1">
        <f t="array" aca="1" ref="K24" ca="1">IF($D24,NA(),INDEX(ModelsData,$A24*2+1,K$1))</f>
        <v>#N/A</v>
      </c>
      <c r="L24" t="e" cm="1">
        <f t="array" aca="1" ref="L24" ca="1">IF($D24,NA(),INDEX(ModelsData,$A24*2+1,L$1))</f>
        <v>#N/A</v>
      </c>
      <c r="M24" t="e" cm="1">
        <f t="array" aca="1" ref="M24" ca="1">IF($D24,NA(),INDEX(ModelsData,$A24*2+1,M$1))</f>
        <v>#N/A</v>
      </c>
      <c r="N24" t="e" cm="1">
        <f t="array" aca="1" ref="N24" ca="1">IF($D24,NA(),INDEX(ModelsData,$A24*2+1,N$1))</f>
        <v>#N/A</v>
      </c>
      <c r="O24" t="e" cm="1">
        <f t="array" aca="1" ref="O24" ca="1">IF($D24,NA(),INDEX(ModelsData,$A24*2+1,O$1))</f>
        <v>#N/A</v>
      </c>
      <c r="P24" t="e" cm="1">
        <f t="array" aca="1" ref="P24" ca="1">INDEX(ModelsData,$A24*2+1,P$1)</f>
        <v>#N/A</v>
      </c>
      <c r="Q24" t="e" cm="1">
        <f t="array" aca="1" ref="Q24" ca="1">INDEX(ModelsData,$A24*2+1,Q$1)</f>
        <v>#N/A</v>
      </c>
      <c r="R24" t="e" cm="1">
        <f t="array" aca="1" ref="R24" ca="1">INDEX(ModelsData,$A24*2+1,R$1)</f>
        <v>#N/A</v>
      </c>
      <c r="S24" t="e" cm="1">
        <f t="array" aca="1" ref="S24" ca="1">INDEX(ModelsData,$A24*2+1,S$1)</f>
        <v>#N/A</v>
      </c>
      <c r="T24" t="e" cm="1">
        <f t="array" aca="1" ref="T24" ca="1">IF(INDEX(FluxBins,$A24*2+1,T$1)="","",INDEX(FluxBins,$A24*2+1,T$1)&amp;" ("&amp;INDEX(FluxBins,$A24*2+2,T$1)&amp;")")</f>
        <v>#N/A</v>
      </c>
      <c r="U24" t="e" cm="1">
        <f t="array" aca="1" ref="U24" ca="1">IF(INDEX(FluxBins,$A24*2+1,U$1)="","",INDEX(FluxBins,$A24*2+1,U$1)&amp;" ("&amp;INDEX(FluxBins,$A24*2+2,U$1)&amp;")")</f>
        <v>#N/A</v>
      </c>
      <c r="V24" t="e" cm="1">
        <f t="array" aca="1" ref="V24" ca="1">IF(INDEX(FluxBins,$A24*2+1,V$1)="","",INDEX(FluxBins,$A24*2+1,V$1)&amp;" ("&amp;INDEX(FluxBins,$A24*2+2,V$1)&amp;")")</f>
        <v>#N/A</v>
      </c>
      <c r="W24" t="e" cm="1">
        <f t="array" aca="1" ref="W24" ca="1">IF(INDEX(FluxBins,$A24*2+1,W$1)="","",INDEX(FluxBins,$A24*2+1,W$1)&amp;" ("&amp;INDEX(FluxBins,$A24*2+2,W$1)&amp;")")</f>
        <v>#N/A</v>
      </c>
      <c r="X24" t="e" cm="1">
        <f t="array" aca="1" ref="X24" ca="1">IF(INDEX(FluxBins,$A24*2+1,X$1)="","",INDEX(FluxBins,$A24*2+1,X$1)&amp;" ("&amp;INDEX(FluxBins,$A24*2+2,X$1)&amp;")")</f>
        <v>#N/A</v>
      </c>
      <c r="Y24" t="e" cm="1">
        <f t="array" aca="1" ref="Y24" ca="1">IF(INDEX(FluxBins,$A24*2+1,Y$1)="","",INDEX(FluxBins,$A24*2+1,Y$1)&amp;" ("&amp;INDEX(FluxBins,$A24*2+2,Y$1)&amp;")")</f>
        <v>#N/A</v>
      </c>
      <c r="Z24" t="e" cm="1">
        <f t="array" aca="1" ref="Z24" ca="1">IF(INDEX(FluxBins,$A24*2+1,Z$1)="","",INDEX(FluxBins,$A24*2+1,Z$1)&amp;" ("&amp;INDEX(FluxBins,$A24*2+2,Z$1)&amp;")")</f>
        <v>#N/A</v>
      </c>
      <c r="AA24" t="e" cm="1">
        <f t="array" aca="1" ref="AA24" ca="1">IF(INDEX(FluxBins,$A24*2+1,AA$1)="","",INDEX(FluxBins,$A24*2+1,AA$1)&amp;" ("&amp;INDEX(FluxBins,$A24*2+2,AA$1)&amp;")")</f>
        <v>#N/A</v>
      </c>
      <c r="AB24" t="e" cm="1">
        <f t="array" aca="1" ref="AB24" ca="1">IF(INDEX(FluxBins,$A24*2+1,AB$1)="","",INDEX(FluxBins,$A24*2+1,AB$1)&amp;" ("&amp;INDEX(FluxBins,$A24*2+2,AB$1)&amp;")")</f>
        <v>#N/A</v>
      </c>
      <c r="AC24" t="e" cm="1">
        <f t="array" aca="1" ref="AC24" ca="1">IF(INDEX(FluxBins,$A24*2+1,AC$1)="","",INDEX(FluxBins,$A24*2+1,AC$1)&amp;" ("&amp;INDEX(FluxBins,$A24*2+2,AC$1)&amp;")")</f>
        <v>#N/A</v>
      </c>
      <c r="AD24" t="e" cm="1">
        <f t="array" aca="1" ref="AD24" ca="1">IF(INDEX(FluxBins,$A24*2+1,AD$1)="","",INDEX(FluxBins,$A24*2+1,AD$1)&amp;" ("&amp;INDEX(FluxBins,$A24*2+2,AD$1)&amp;")")</f>
        <v>#N/A</v>
      </c>
      <c r="AE24" t="e" cm="1">
        <f t="array" aca="1" ref="AE24" ca="1">IF(INDEX(FluxBins,$A24*2+1,AE$1)="","",INDEX(FluxBins,$A24*2+1,AE$1)&amp;" ("&amp;INDEX(FluxBins,$A24*2+2,AE$1)&amp;")")</f>
        <v>#N/A</v>
      </c>
      <c r="AF24" t="e" cm="1">
        <f t="array" aca="1" ref="AF24" ca="1">IF(INDEX(FluxBins,$A24*2+1,AF$1)="","",INDEX(FluxBins,$A24*2+1,AF$1)&amp;" ("&amp;INDEX(FluxBins,$A24*2+2,AF$1)&amp;")")</f>
        <v>#N/A</v>
      </c>
      <c r="AG24" t="e" cm="1">
        <f t="array" aca="1" ref="AG24" ca="1">IF(INDEX(FluxBins,$A24*2+1,AG$1)="","",INDEX(FluxBins,$A24*2+1,AG$1)&amp;" ("&amp;INDEX(FluxBins,$A24*2+2,AG$1)&amp;")")</f>
        <v>#N/A</v>
      </c>
      <c r="AH24" t="e" cm="1">
        <f t="array" aca="1" ref="AH24" ca="1">IF(INDEX(FluxBins,$A24*2+1,AH$1)="","",INDEX(FluxBins,$A24*2+1,AH$1)&amp;" ("&amp;INDEX(FluxBins,$A24*2+2,AH$1)&amp;")")</f>
        <v>#N/A</v>
      </c>
      <c r="AI24" t="e" cm="1">
        <f t="array" aca="1" ref="AI24" ca="1">IF(INDEX(FluxBins,$A24*2+1,AI$1)="","",INDEX(FluxBins,$A24*2+1,AI$1)&amp;" ("&amp;INDEX(FluxBins,$A24*2+2,AI$1)&amp;")")</f>
        <v>#N/A</v>
      </c>
      <c r="AJ24" t="e" cm="1">
        <f t="array" aca="1" ref="AJ24" ca="1">IF(INDEX(FluxBins,$A24*2+1,AJ$1)="","",INDEX(FluxBins,$A24*2+1,AJ$1)&amp;" ("&amp;INDEX(FluxBins,$A24*2+2,AJ$1)&amp;")")</f>
        <v>#N/A</v>
      </c>
      <c r="AK24" t="e" cm="1">
        <f t="array" aca="1" ref="AK24" ca="1">IF(INDEX(FluxBins,$A24*2+1,AK$1)="","",INDEX(FluxBins,$A24*2+1,AK$1)&amp;" ("&amp;INDEX(FluxBins,$A24*2+2,AK$1)&amp;")")</f>
        <v>#N/A</v>
      </c>
      <c r="AL24" t="e" cm="1">
        <f t="array" aca="1" ref="AL24" ca="1">IF(INDEX(FluxBins,$A24*2+1,AL$1)="","",INDEX(FluxBins,$A24*2+1,AL$1)&amp;" ("&amp;INDEX(FluxBins,$A24*2+2,AL$1)&amp;")")</f>
        <v>#N/A</v>
      </c>
      <c r="AM24" t="e" cm="1">
        <f t="array" aca="1" ref="AM24" ca="1">IF(INDEX(FluxBins,$A24*2+1,AM$1)="","",INDEX(FluxBins,$A24*2+1,AM$1)&amp;" ("&amp;INDEX(FluxBins,$A24*2+2,AM$1)&amp;")")</f>
        <v>#N/A</v>
      </c>
      <c r="AN24" t="e" cm="1">
        <f t="array" aca="1" ref="AN24" ca="1">IF(INDEX(FluxBins,$A24*2+1,AN$1)="","",INDEX(FluxBins,$A24*2+1,AN$1)&amp;" ("&amp;INDEX(FluxBins,$A24*2+2,AN$1)&amp;")")</f>
        <v>#N/A</v>
      </c>
      <c r="AO24" t="e" cm="1">
        <f t="array" aca="1" ref="AO24" ca="1">IF(INDEX(FluxBins,$A24*2+1,AO$1)="","",INDEX(FluxBins,$A24*2+1,AO$1)&amp;" ("&amp;INDEX(FluxBins,$A24*2+2,AO$1)&amp;")")</f>
        <v>#N/A</v>
      </c>
      <c r="AP24" t="e" cm="1">
        <f t="array" aca="1" ref="AP24" ca="1">IF(INDEX(FluxBins,$A24*2+1,AP$1)="","",INDEX(FluxBins,$A24*2+1,AP$1)&amp;" ("&amp;INDEX(FluxBins,$A24*2+2,AP$1)&amp;")")</f>
        <v>#N/A</v>
      </c>
      <c r="AQ24" t="e" cm="1">
        <f t="array" aca="1" ref="AQ24" ca="1">IF(INDEX(FluxBins,$A24*2+1,AQ$1)="","",INDEX(FluxBins,$A24*2+1,AQ$1)&amp;" ("&amp;INDEX(FluxBins,$A24*2+2,AQ$1)&amp;")")</f>
        <v>#N/A</v>
      </c>
      <c r="AR24" t="e" cm="1">
        <f t="array" aca="1" ref="AR24" ca="1">IF(INDEX(FluxBins,$A24*2+1,AR$1)="","",INDEX(FluxBins,$A24*2+1,AR$1)&amp;" ("&amp;INDEX(FluxBins,$A24*2+2,AR$1)&amp;")")</f>
        <v>#N/A</v>
      </c>
      <c r="AS24" t="e" cm="1">
        <f t="array" aca="1" ref="AS24" ca="1">IF(INDEX(FluxBins,$A24*2+1,AS$1)="","",INDEX(FluxBins,$A24*2+1,AS$1)&amp;" ("&amp;INDEX(FluxBins,$A24*2+2,AS$1)&amp;")")</f>
        <v>#N/A</v>
      </c>
      <c r="AT24" t="e" cm="1">
        <f t="array" aca="1" ref="AT24" ca="1">IF(INDEX(FluxBins,$A24*2+1,AT$1)="","",INDEX(FluxBins,$A24*2+1,AT$1)&amp;" ("&amp;INDEX(FluxBins,$A24*2+2,AT$1)&amp;")")</f>
        <v>#N/A</v>
      </c>
      <c r="AU24" t="e" cm="1">
        <f t="array" aca="1" ref="AU24" ca="1">IF(INDEX(FluxBins,$A24*2+1,AU$1)="","",INDEX(FluxBins,$A24*2+1,AU$1)&amp;" ("&amp;INDEX(FluxBins,$A24*2+2,AU$1)&amp;")")</f>
        <v>#N/A</v>
      </c>
      <c r="AV24" t="e" cm="1">
        <f t="array" aca="1" ref="AV24" ca="1">IF(INDEX(FluxBins,$A24*2+1,AV$1)="","",INDEX(FluxBins,$A24*2+1,AV$1)&amp;" ("&amp;INDEX(FluxBins,$A24*2+2,AV$1)&amp;")")</f>
        <v>#N/A</v>
      </c>
      <c r="AW24" t="e" cm="1">
        <f t="array" aca="1" ref="AW24" ca="1">IF(INDEX(FluxBins,$A24*2+1,AW$1)="","",INDEX(FluxBins,$A24*2+1,AW$1)&amp;" ("&amp;INDEX(FluxBins,$A24*2+2,AW$1)&amp;")")</f>
        <v>#N/A</v>
      </c>
      <c r="AX24" t="e" cm="1">
        <f t="array" aca="1" ref="AX24" ca="1">IF(INDEX(FluxBins,$A24*2+1,AX$1)="","",INDEX(FluxBins,$A24*2+1,AX$1)&amp;" ("&amp;INDEX(FluxBins,$A24*2+2,AX$1)&amp;")")</f>
        <v>#N/A</v>
      </c>
      <c r="AY24" t="e" cm="1">
        <f t="array" aca="1" ref="AY24" ca="1">IF(INDEX(FluxBins,$A24*2+1,AY$1)="","",INDEX(FluxBins,$A24*2+1,AY$1)&amp;" ("&amp;INDEX(FluxBins,$A24*2+2,AY$1)&amp;")")</f>
        <v>#N/A</v>
      </c>
      <c r="AZ24" t="e" cm="1">
        <f t="array" aca="1" ref="AZ24" ca="1">IF(INDEX(FluxBins,$A24*2+1,AZ$1)="","",INDEX(FluxBins,$A24*2+1,AZ$1)&amp;" ("&amp;INDEX(FluxBins,$A24*2+2,AZ$1)&amp;")")</f>
        <v>#N/A</v>
      </c>
      <c r="BA24" t="e" cm="1">
        <f t="array" aca="1" ref="BA24" ca="1">IF(INDEX(FluxBins,$A24*2+1,BA$1)="","",INDEX(FluxBins,$A24*2+1,BA$1)&amp;" ("&amp;INDEX(FluxBins,$A24*2+2,BA$1)&amp;")")</f>
        <v>#N/A</v>
      </c>
      <c r="BB24" t="e" cm="1">
        <f t="array" aca="1" ref="BB24" ca="1">IF(INDEX(FluxBins,$A24*2+1,BB$1)="","",INDEX(FluxBins,$A24*2+1,BB$1)&amp;" ("&amp;INDEX(FluxBins,$A24*2+2,BB$1)&amp;")")</f>
        <v>#N/A</v>
      </c>
      <c r="BC24" t="e" cm="1">
        <f t="array" aca="1" ref="BC24" ca="1">IF(INDEX(FluxBins,$A24*2+1,BC$1)="","",INDEX(FluxBins,$A24*2+1,BC$1)&amp;" ("&amp;INDEX(FluxBins,$A24*2+2,BC$1)&amp;")")</f>
        <v>#N/A</v>
      </c>
      <c r="BD24" t="e" cm="1">
        <f t="array" aca="1" ref="BD24" ca="1">IF(INDEX(FluxBins,$A24*2+1,BD$1)="","",INDEX(FluxBins,$A24*2+1,BD$1)&amp;" ("&amp;INDEX(FluxBins,$A24*2+2,BD$1)&amp;")")</f>
        <v>#N/A</v>
      </c>
      <c r="BE24" t="e" cm="1">
        <f t="array" aca="1" ref="BE24" ca="1">IF(INDEX(FluxBins,$A24*2+1,BE$1)="","",INDEX(FluxBins,$A24*2+1,BE$1)&amp;" ("&amp;INDEX(FluxBins,$A24*2+2,BE$1)&amp;")")</f>
        <v>#N/A</v>
      </c>
      <c r="BF24" t="e" cm="1">
        <f t="array" aca="1" ref="BF24" ca="1">IF(INDEX(FluxBins,$A24*2+1,BF$1)="","",INDEX(FluxBins,$A24*2+1,BF$1)&amp;" ("&amp;INDEX(FluxBins,$A24*2+2,BF$1)&amp;")")</f>
        <v>#N/A</v>
      </c>
      <c r="BG24" t="e" cm="1">
        <f t="array" aca="1" ref="BG24" ca="1">IF(INDEX(FluxBins,$A24*2+1,BG$1)="","",INDEX(FluxBins,$A24*2+1,BG$1)&amp;" ("&amp;INDEX(FluxBins,$A24*2+2,BG$1)&amp;")")</f>
        <v>#N/A</v>
      </c>
      <c r="BH24" t="e" cm="1">
        <f t="array" aca="1" ref="BH24" ca="1">IF(INDEX(FluxBins,$A24*2+1,BH$1)="","",INDEX(FluxBins,$A24*2+1,BH$1)&amp;" ("&amp;INDEX(FluxBins,$A24*2+2,BH$1)&amp;")")</f>
        <v>#N/A</v>
      </c>
      <c r="BI24" t="e" cm="1">
        <f t="array" aca="1" ref="BI24" ca="1">IF(INDEX(FluxBins,$A24*2+1,BI$1)="","",INDEX(FluxBins,$A24*2+1,BI$1)&amp;" ("&amp;INDEX(FluxBins,$A24*2+2,BI$1)&amp;")")</f>
        <v>#N/A</v>
      </c>
      <c r="BJ24" t="e" cm="1">
        <f t="array" aca="1" ref="BJ24" ca="1">IF(INDEX(FluxBins,$A24*2+1,BJ$1)="","",INDEX(FluxBins,$A24*2+1,BJ$1)&amp;" ("&amp;INDEX(FluxBins,$A24*2+2,BJ$1)&amp;")")</f>
        <v>#N/A</v>
      </c>
      <c r="BK24" t="e" cm="1">
        <f t="array" aca="1" ref="BK24" ca="1">IF(INDEX(FluxBins,$A24*2+1,BK$1)="","",INDEX(FluxBins,$A24*2+1,BK$1)&amp;" ("&amp;INDEX(FluxBins,$A24*2+2,BK$1)&amp;")")</f>
        <v>#N/A</v>
      </c>
      <c r="BL24" t="e" cm="1">
        <f t="array" aca="1" ref="BL24" ca="1">IF(INDEX(FluxBins,$A24*2+1,BL$1)="","",INDEX(FluxBins,$A24*2+1,BL$1)&amp;" ("&amp;INDEX(FluxBins,$A24*2+2,BL$1)&amp;")")</f>
        <v>#N/A</v>
      </c>
      <c r="BM24" t="e" cm="1">
        <f t="array" aca="1" ref="BM24" ca="1">IF(INDEX(FluxBins,$A24*2+1,BM$1)="","",INDEX(FluxBins,$A24*2+1,BM$1)&amp;" ("&amp;INDEX(FluxBins,$A24*2+2,BM$1)&amp;")")</f>
        <v>#N/A</v>
      </c>
      <c r="BN24" t="e" cm="1">
        <f t="array" aca="1" ref="BN24" ca="1">IF(INDEX(FluxBins,$A24*2+1,BN$1)="","",INDEX(FluxBins,$A24*2+1,BN$1)&amp;" ("&amp;INDEX(FluxBins,$A24*2+2,BN$1)&amp;")")</f>
        <v>#N/A</v>
      </c>
      <c r="BO24" t="e" cm="1">
        <f t="array" aca="1" ref="BO24" ca="1">IF(INDEX(FluxBins,$A24*2+1,BO$1)="","",INDEX(FluxBins,$A24*2+1,BO$1)&amp;" ("&amp;INDEX(FluxBins,$A24*2+2,BO$1)&amp;")")</f>
        <v>#N/A</v>
      </c>
      <c r="BP24" t="e" cm="1">
        <f t="array" aca="1" ref="BP24" ca="1">IF(INDEX(FluxBins,$A24*2+1,BP$1)="","",INDEX(FluxBins,$A24*2+1,BP$1)&amp;" ("&amp;INDEX(FluxBins,$A24*2+2,BP$1)&amp;")")</f>
        <v>#N/A</v>
      </c>
      <c r="BQ24" t="e" cm="1">
        <f t="array" aca="1" ref="BQ24" ca="1">IF(INDEX(FluxBins,$A24*2+1,BQ$1)="","",INDEX(FluxBins,$A24*2+1,BQ$1)&amp;" ("&amp;INDEX(FluxBins,$A24*2+2,BQ$1)&amp;")")</f>
        <v>#N/A</v>
      </c>
      <c r="BR24" t="e" cm="1">
        <f t="array" aca="1" ref="BR24" ca="1">IF(INDEX(FluxBins,$A24*2+1,BR$1)="","",INDEX(FluxBins,$A24*2+1,BR$1)&amp;" ("&amp;INDEX(FluxBins,$A24*2+2,BR$1)&amp;")")</f>
        <v>#N/A</v>
      </c>
      <c r="BS24" t="e" cm="1">
        <f t="array" aca="1" ref="BS24" ca="1">IF(INDEX(FluxBins,$A24*2+1,BS$1)="","",INDEX(FluxBins,$A24*2+1,BS$1)&amp;" ("&amp;INDEX(FluxBins,$A24*2+2,BS$1)&amp;")")</f>
        <v>#N/A</v>
      </c>
      <c r="BT24" t="e" cm="1">
        <f t="array" aca="1" ref="BT24" ca="1">IF(INDEX(FluxBins,$A24*2+1,BT$1)="","",INDEX(FluxBins,$A24*2+1,BT$1)&amp;" ("&amp;INDEX(FluxBins,$A24*2+2,BT$1)&amp;")")</f>
        <v>#N/A</v>
      </c>
      <c r="BU24" t="e" cm="1">
        <f t="array" aca="1" ref="BU24" ca="1">IF(INDEX(FluxBins,$A24*2+1,BU$1)="","",INDEX(FluxBins,$A24*2+1,BU$1)&amp;" ("&amp;INDEX(FluxBins,$A24*2+2,BU$1)&amp;")")</f>
        <v>#N/A</v>
      </c>
      <c r="BV24" t="e" cm="1">
        <f t="array" aca="1" ref="BV24" ca="1">IF(INDEX(FluxBins,$A24*2+1,BV$1)="","",INDEX(FluxBins,$A24*2+1,BV$1)&amp;" ("&amp;INDEX(FluxBins,$A24*2+2,BV$1)&amp;")")</f>
        <v>#N/A</v>
      </c>
    </row>
    <row r="25" spans="1:74">
      <c r="A25" t="e">
        <f ca="1">VLOOKUP('Bulk Graph'!$B27,NameIndexArray,2,FALSE)-2</f>
        <v>#N/A</v>
      </c>
      <c r="B25" t="e">
        <f>IF(E25,'Bulk Graph'!$D27,MID('Bulk Graph'!$C27,FIND("(",'Bulk Graph'!$C27)+1,FIND(")",'Bulk Graph'!$C27)-FIND("(",'Bulk Graph'!$C27)-1))</f>
        <v>#VALUE!</v>
      </c>
      <c r="D25" t="b">
        <f ca="1">IF(E25,FALSE,ISERROR(HLOOKUP('Bulk Graph'!C27,$T25:$BV25,1,FALSE)))</f>
        <v>1</v>
      </c>
      <c r="E25" t="b">
        <f>NOT('Bulk Graph'!$D27=0)</f>
        <v>0</v>
      </c>
      <c r="F25" t="e" cm="1">
        <f t="array" aca="1" ref="F25" ca="1">INDEX(ModelsData,$A25*2+1,F$1)</f>
        <v>#N/A</v>
      </c>
      <c r="G25" t="e" cm="1">
        <f t="array" aca="1" ref="G25" ca="1">INDEX(ModelsData,$A25*2+1,G$1)</f>
        <v>#N/A</v>
      </c>
      <c r="H25" t="e" cm="1">
        <f t="array" aca="1" ref="H25" ca="1">IF($D25,NA(),INDEX(ModelsData,$A25*2+1,H$1))</f>
        <v>#N/A</v>
      </c>
      <c r="I25" t="e" cm="1">
        <f t="array" aca="1" ref="I25" ca="1">IF($D25,NA(),INDEX(ModelsData,$A25*2+1,I$1))</f>
        <v>#N/A</v>
      </c>
      <c r="J25" t="e" cm="1">
        <f t="array" aca="1" ref="J25" ca="1">IF($D25,NA(),INDEX(ModelsData,$A25*2+1,J$1))</f>
        <v>#N/A</v>
      </c>
      <c r="K25" t="e" cm="1">
        <f t="array" aca="1" ref="K25" ca="1">IF($D25,NA(),INDEX(ModelsData,$A25*2+1,K$1))</f>
        <v>#N/A</v>
      </c>
      <c r="L25" t="e" cm="1">
        <f t="array" aca="1" ref="L25" ca="1">IF($D25,NA(),INDEX(ModelsData,$A25*2+1,L$1))</f>
        <v>#N/A</v>
      </c>
      <c r="M25" t="e" cm="1">
        <f t="array" aca="1" ref="M25" ca="1">IF($D25,NA(),INDEX(ModelsData,$A25*2+1,M$1))</f>
        <v>#N/A</v>
      </c>
      <c r="N25" t="e" cm="1">
        <f t="array" aca="1" ref="N25" ca="1">IF($D25,NA(),INDEX(ModelsData,$A25*2+1,N$1))</f>
        <v>#N/A</v>
      </c>
      <c r="O25" t="e" cm="1">
        <f t="array" aca="1" ref="O25" ca="1">IF($D25,NA(),INDEX(ModelsData,$A25*2+1,O$1))</f>
        <v>#N/A</v>
      </c>
      <c r="P25" t="e" cm="1">
        <f t="array" aca="1" ref="P25" ca="1">INDEX(ModelsData,$A25*2+1,P$1)</f>
        <v>#N/A</v>
      </c>
      <c r="Q25" t="e" cm="1">
        <f t="array" aca="1" ref="Q25" ca="1">INDEX(ModelsData,$A25*2+1,Q$1)</f>
        <v>#N/A</v>
      </c>
      <c r="R25" t="e" cm="1">
        <f t="array" aca="1" ref="R25" ca="1">INDEX(ModelsData,$A25*2+1,R$1)</f>
        <v>#N/A</v>
      </c>
      <c r="S25" t="e" cm="1">
        <f t="array" aca="1" ref="S25" ca="1">INDEX(ModelsData,$A25*2+1,S$1)</f>
        <v>#N/A</v>
      </c>
      <c r="T25" t="e" cm="1">
        <f t="array" aca="1" ref="T25" ca="1">IF(INDEX(FluxBins,$A25*2+1,T$1)="","",INDEX(FluxBins,$A25*2+1,T$1)&amp;" ("&amp;INDEX(FluxBins,$A25*2+2,T$1)&amp;")")</f>
        <v>#N/A</v>
      </c>
      <c r="U25" t="e" cm="1">
        <f t="array" aca="1" ref="U25" ca="1">IF(INDEX(FluxBins,$A25*2+1,U$1)="","",INDEX(FluxBins,$A25*2+1,U$1)&amp;" ("&amp;INDEX(FluxBins,$A25*2+2,U$1)&amp;")")</f>
        <v>#N/A</v>
      </c>
      <c r="V25" t="e" cm="1">
        <f t="array" aca="1" ref="V25" ca="1">IF(INDEX(FluxBins,$A25*2+1,V$1)="","",INDEX(FluxBins,$A25*2+1,V$1)&amp;" ("&amp;INDEX(FluxBins,$A25*2+2,V$1)&amp;")")</f>
        <v>#N/A</v>
      </c>
      <c r="W25" t="e" cm="1">
        <f t="array" aca="1" ref="W25" ca="1">IF(INDEX(FluxBins,$A25*2+1,W$1)="","",INDEX(FluxBins,$A25*2+1,W$1)&amp;" ("&amp;INDEX(FluxBins,$A25*2+2,W$1)&amp;")")</f>
        <v>#N/A</v>
      </c>
      <c r="X25" t="e" cm="1">
        <f t="array" aca="1" ref="X25" ca="1">IF(INDEX(FluxBins,$A25*2+1,X$1)="","",INDEX(FluxBins,$A25*2+1,X$1)&amp;" ("&amp;INDEX(FluxBins,$A25*2+2,X$1)&amp;")")</f>
        <v>#N/A</v>
      </c>
      <c r="Y25" t="e" cm="1">
        <f t="array" aca="1" ref="Y25" ca="1">IF(INDEX(FluxBins,$A25*2+1,Y$1)="","",INDEX(FluxBins,$A25*2+1,Y$1)&amp;" ("&amp;INDEX(FluxBins,$A25*2+2,Y$1)&amp;")")</f>
        <v>#N/A</v>
      </c>
      <c r="Z25" t="e" cm="1">
        <f t="array" aca="1" ref="Z25" ca="1">IF(INDEX(FluxBins,$A25*2+1,Z$1)="","",INDEX(FluxBins,$A25*2+1,Z$1)&amp;" ("&amp;INDEX(FluxBins,$A25*2+2,Z$1)&amp;")")</f>
        <v>#N/A</v>
      </c>
      <c r="AA25" t="e" cm="1">
        <f t="array" aca="1" ref="AA25" ca="1">IF(INDEX(FluxBins,$A25*2+1,AA$1)="","",INDEX(FluxBins,$A25*2+1,AA$1)&amp;" ("&amp;INDEX(FluxBins,$A25*2+2,AA$1)&amp;")")</f>
        <v>#N/A</v>
      </c>
      <c r="AB25" t="e" cm="1">
        <f t="array" aca="1" ref="AB25" ca="1">IF(INDEX(FluxBins,$A25*2+1,AB$1)="","",INDEX(FluxBins,$A25*2+1,AB$1)&amp;" ("&amp;INDEX(FluxBins,$A25*2+2,AB$1)&amp;")")</f>
        <v>#N/A</v>
      </c>
      <c r="AC25" t="e" cm="1">
        <f t="array" aca="1" ref="AC25" ca="1">IF(INDEX(FluxBins,$A25*2+1,AC$1)="","",INDEX(FluxBins,$A25*2+1,AC$1)&amp;" ("&amp;INDEX(FluxBins,$A25*2+2,AC$1)&amp;")")</f>
        <v>#N/A</v>
      </c>
      <c r="AD25" t="e" cm="1">
        <f t="array" aca="1" ref="AD25" ca="1">IF(INDEX(FluxBins,$A25*2+1,AD$1)="","",INDEX(FluxBins,$A25*2+1,AD$1)&amp;" ("&amp;INDEX(FluxBins,$A25*2+2,AD$1)&amp;")")</f>
        <v>#N/A</v>
      </c>
      <c r="AE25" t="e" cm="1">
        <f t="array" aca="1" ref="AE25" ca="1">IF(INDEX(FluxBins,$A25*2+1,AE$1)="","",INDEX(FluxBins,$A25*2+1,AE$1)&amp;" ("&amp;INDEX(FluxBins,$A25*2+2,AE$1)&amp;")")</f>
        <v>#N/A</v>
      </c>
      <c r="AF25" t="e" cm="1">
        <f t="array" aca="1" ref="AF25" ca="1">IF(INDEX(FluxBins,$A25*2+1,AF$1)="","",INDEX(FluxBins,$A25*2+1,AF$1)&amp;" ("&amp;INDEX(FluxBins,$A25*2+2,AF$1)&amp;")")</f>
        <v>#N/A</v>
      </c>
      <c r="AG25" t="e" cm="1">
        <f t="array" aca="1" ref="AG25" ca="1">IF(INDEX(FluxBins,$A25*2+1,AG$1)="","",INDEX(FluxBins,$A25*2+1,AG$1)&amp;" ("&amp;INDEX(FluxBins,$A25*2+2,AG$1)&amp;")")</f>
        <v>#N/A</v>
      </c>
      <c r="AH25" t="e" cm="1">
        <f t="array" aca="1" ref="AH25" ca="1">IF(INDEX(FluxBins,$A25*2+1,AH$1)="","",INDEX(FluxBins,$A25*2+1,AH$1)&amp;" ("&amp;INDEX(FluxBins,$A25*2+2,AH$1)&amp;")")</f>
        <v>#N/A</v>
      </c>
      <c r="AI25" t="e" cm="1">
        <f t="array" aca="1" ref="AI25" ca="1">IF(INDEX(FluxBins,$A25*2+1,AI$1)="","",INDEX(FluxBins,$A25*2+1,AI$1)&amp;" ("&amp;INDEX(FluxBins,$A25*2+2,AI$1)&amp;")")</f>
        <v>#N/A</v>
      </c>
      <c r="AJ25" t="e" cm="1">
        <f t="array" aca="1" ref="AJ25" ca="1">IF(INDEX(FluxBins,$A25*2+1,AJ$1)="","",INDEX(FluxBins,$A25*2+1,AJ$1)&amp;" ("&amp;INDEX(FluxBins,$A25*2+2,AJ$1)&amp;")")</f>
        <v>#N/A</v>
      </c>
      <c r="AK25" t="e" cm="1">
        <f t="array" aca="1" ref="AK25" ca="1">IF(INDEX(FluxBins,$A25*2+1,AK$1)="","",INDEX(FluxBins,$A25*2+1,AK$1)&amp;" ("&amp;INDEX(FluxBins,$A25*2+2,AK$1)&amp;")")</f>
        <v>#N/A</v>
      </c>
      <c r="AL25" t="e" cm="1">
        <f t="array" aca="1" ref="AL25" ca="1">IF(INDEX(FluxBins,$A25*2+1,AL$1)="","",INDEX(FluxBins,$A25*2+1,AL$1)&amp;" ("&amp;INDEX(FluxBins,$A25*2+2,AL$1)&amp;")")</f>
        <v>#N/A</v>
      </c>
      <c r="AM25" t="e" cm="1">
        <f t="array" aca="1" ref="AM25" ca="1">IF(INDEX(FluxBins,$A25*2+1,AM$1)="","",INDEX(FluxBins,$A25*2+1,AM$1)&amp;" ("&amp;INDEX(FluxBins,$A25*2+2,AM$1)&amp;")")</f>
        <v>#N/A</v>
      </c>
      <c r="AN25" t="e" cm="1">
        <f t="array" aca="1" ref="AN25" ca="1">IF(INDEX(FluxBins,$A25*2+1,AN$1)="","",INDEX(FluxBins,$A25*2+1,AN$1)&amp;" ("&amp;INDEX(FluxBins,$A25*2+2,AN$1)&amp;")")</f>
        <v>#N/A</v>
      </c>
      <c r="AO25" t="e" cm="1">
        <f t="array" aca="1" ref="AO25" ca="1">IF(INDEX(FluxBins,$A25*2+1,AO$1)="","",INDEX(FluxBins,$A25*2+1,AO$1)&amp;" ("&amp;INDEX(FluxBins,$A25*2+2,AO$1)&amp;")")</f>
        <v>#N/A</v>
      </c>
      <c r="AP25" t="e" cm="1">
        <f t="array" aca="1" ref="AP25" ca="1">IF(INDEX(FluxBins,$A25*2+1,AP$1)="","",INDEX(FluxBins,$A25*2+1,AP$1)&amp;" ("&amp;INDEX(FluxBins,$A25*2+2,AP$1)&amp;")")</f>
        <v>#N/A</v>
      </c>
      <c r="AQ25" t="e" cm="1">
        <f t="array" aca="1" ref="AQ25" ca="1">IF(INDEX(FluxBins,$A25*2+1,AQ$1)="","",INDEX(FluxBins,$A25*2+1,AQ$1)&amp;" ("&amp;INDEX(FluxBins,$A25*2+2,AQ$1)&amp;")")</f>
        <v>#N/A</v>
      </c>
      <c r="AR25" t="e" cm="1">
        <f t="array" aca="1" ref="AR25" ca="1">IF(INDEX(FluxBins,$A25*2+1,AR$1)="","",INDEX(FluxBins,$A25*2+1,AR$1)&amp;" ("&amp;INDEX(FluxBins,$A25*2+2,AR$1)&amp;")")</f>
        <v>#N/A</v>
      </c>
      <c r="AS25" t="e" cm="1">
        <f t="array" aca="1" ref="AS25" ca="1">IF(INDEX(FluxBins,$A25*2+1,AS$1)="","",INDEX(FluxBins,$A25*2+1,AS$1)&amp;" ("&amp;INDEX(FluxBins,$A25*2+2,AS$1)&amp;")")</f>
        <v>#N/A</v>
      </c>
      <c r="AT25" t="e" cm="1">
        <f t="array" aca="1" ref="AT25" ca="1">IF(INDEX(FluxBins,$A25*2+1,AT$1)="","",INDEX(FluxBins,$A25*2+1,AT$1)&amp;" ("&amp;INDEX(FluxBins,$A25*2+2,AT$1)&amp;")")</f>
        <v>#N/A</v>
      </c>
      <c r="AU25" t="e" cm="1">
        <f t="array" aca="1" ref="AU25" ca="1">IF(INDEX(FluxBins,$A25*2+1,AU$1)="","",INDEX(FluxBins,$A25*2+1,AU$1)&amp;" ("&amp;INDEX(FluxBins,$A25*2+2,AU$1)&amp;")")</f>
        <v>#N/A</v>
      </c>
      <c r="AV25" t="e" cm="1">
        <f t="array" aca="1" ref="AV25" ca="1">IF(INDEX(FluxBins,$A25*2+1,AV$1)="","",INDEX(FluxBins,$A25*2+1,AV$1)&amp;" ("&amp;INDEX(FluxBins,$A25*2+2,AV$1)&amp;")")</f>
        <v>#N/A</v>
      </c>
      <c r="AW25" t="e" cm="1">
        <f t="array" aca="1" ref="AW25" ca="1">IF(INDEX(FluxBins,$A25*2+1,AW$1)="","",INDEX(FluxBins,$A25*2+1,AW$1)&amp;" ("&amp;INDEX(FluxBins,$A25*2+2,AW$1)&amp;")")</f>
        <v>#N/A</v>
      </c>
      <c r="AX25" t="e" cm="1">
        <f t="array" aca="1" ref="AX25" ca="1">IF(INDEX(FluxBins,$A25*2+1,AX$1)="","",INDEX(FluxBins,$A25*2+1,AX$1)&amp;" ("&amp;INDEX(FluxBins,$A25*2+2,AX$1)&amp;")")</f>
        <v>#N/A</v>
      </c>
      <c r="AY25" t="e" cm="1">
        <f t="array" aca="1" ref="AY25" ca="1">IF(INDEX(FluxBins,$A25*2+1,AY$1)="","",INDEX(FluxBins,$A25*2+1,AY$1)&amp;" ("&amp;INDEX(FluxBins,$A25*2+2,AY$1)&amp;")")</f>
        <v>#N/A</v>
      </c>
      <c r="AZ25" t="e" cm="1">
        <f t="array" aca="1" ref="AZ25" ca="1">IF(INDEX(FluxBins,$A25*2+1,AZ$1)="","",INDEX(FluxBins,$A25*2+1,AZ$1)&amp;" ("&amp;INDEX(FluxBins,$A25*2+2,AZ$1)&amp;")")</f>
        <v>#N/A</v>
      </c>
      <c r="BA25" t="e" cm="1">
        <f t="array" aca="1" ref="BA25" ca="1">IF(INDEX(FluxBins,$A25*2+1,BA$1)="","",INDEX(FluxBins,$A25*2+1,BA$1)&amp;" ("&amp;INDEX(FluxBins,$A25*2+2,BA$1)&amp;")")</f>
        <v>#N/A</v>
      </c>
      <c r="BB25" t="e" cm="1">
        <f t="array" aca="1" ref="BB25" ca="1">IF(INDEX(FluxBins,$A25*2+1,BB$1)="","",INDEX(FluxBins,$A25*2+1,BB$1)&amp;" ("&amp;INDEX(FluxBins,$A25*2+2,BB$1)&amp;")")</f>
        <v>#N/A</v>
      </c>
      <c r="BC25" t="e" cm="1">
        <f t="array" aca="1" ref="BC25" ca="1">IF(INDEX(FluxBins,$A25*2+1,BC$1)="","",INDEX(FluxBins,$A25*2+1,BC$1)&amp;" ("&amp;INDEX(FluxBins,$A25*2+2,BC$1)&amp;")")</f>
        <v>#N/A</v>
      </c>
      <c r="BD25" t="e" cm="1">
        <f t="array" aca="1" ref="BD25" ca="1">IF(INDEX(FluxBins,$A25*2+1,BD$1)="","",INDEX(FluxBins,$A25*2+1,BD$1)&amp;" ("&amp;INDEX(FluxBins,$A25*2+2,BD$1)&amp;")")</f>
        <v>#N/A</v>
      </c>
      <c r="BE25" t="e" cm="1">
        <f t="array" aca="1" ref="BE25" ca="1">IF(INDEX(FluxBins,$A25*2+1,BE$1)="","",INDEX(FluxBins,$A25*2+1,BE$1)&amp;" ("&amp;INDEX(FluxBins,$A25*2+2,BE$1)&amp;")")</f>
        <v>#N/A</v>
      </c>
      <c r="BF25" t="e" cm="1">
        <f t="array" aca="1" ref="BF25" ca="1">IF(INDEX(FluxBins,$A25*2+1,BF$1)="","",INDEX(FluxBins,$A25*2+1,BF$1)&amp;" ("&amp;INDEX(FluxBins,$A25*2+2,BF$1)&amp;")")</f>
        <v>#N/A</v>
      </c>
      <c r="BG25" t="e" cm="1">
        <f t="array" aca="1" ref="BG25" ca="1">IF(INDEX(FluxBins,$A25*2+1,BG$1)="","",INDEX(FluxBins,$A25*2+1,BG$1)&amp;" ("&amp;INDEX(FluxBins,$A25*2+2,BG$1)&amp;")")</f>
        <v>#N/A</v>
      </c>
      <c r="BH25" t="e" cm="1">
        <f t="array" aca="1" ref="BH25" ca="1">IF(INDEX(FluxBins,$A25*2+1,BH$1)="","",INDEX(FluxBins,$A25*2+1,BH$1)&amp;" ("&amp;INDEX(FluxBins,$A25*2+2,BH$1)&amp;")")</f>
        <v>#N/A</v>
      </c>
      <c r="BI25" t="e" cm="1">
        <f t="array" aca="1" ref="BI25" ca="1">IF(INDEX(FluxBins,$A25*2+1,BI$1)="","",INDEX(FluxBins,$A25*2+1,BI$1)&amp;" ("&amp;INDEX(FluxBins,$A25*2+2,BI$1)&amp;")")</f>
        <v>#N/A</v>
      </c>
      <c r="BJ25" t="e" cm="1">
        <f t="array" aca="1" ref="BJ25" ca="1">IF(INDEX(FluxBins,$A25*2+1,BJ$1)="","",INDEX(FluxBins,$A25*2+1,BJ$1)&amp;" ("&amp;INDEX(FluxBins,$A25*2+2,BJ$1)&amp;")")</f>
        <v>#N/A</v>
      </c>
      <c r="BK25" t="e" cm="1">
        <f t="array" aca="1" ref="BK25" ca="1">IF(INDEX(FluxBins,$A25*2+1,BK$1)="","",INDEX(FluxBins,$A25*2+1,BK$1)&amp;" ("&amp;INDEX(FluxBins,$A25*2+2,BK$1)&amp;")")</f>
        <v>#N/A</v>
      </c>
      <c r="BL25" t="e" cm="1">
        <f t="array" aca="1" ref="BL25" ca="1">IF(INDEX(FluxBins,$A25*2+1,BL$1)="","",INDEX(FluxBins,$A25*2+1,BL$1)&amp;" ("&amp;INDEX(FluxBins,$A25*2+2,BL$1)&amp;")")</f>
        <v>#N/A</v>
      </c>
      <c r="BM25" t="e" cm="1">
        <f t="array" aca="1" ref="BM25" ca="1">IF(INDEX(FluxBins,$A25*2+1,BM$1)="","",INDEX(FluxBins,$A25*2+1,BM$1)&amp;" ("&amp;INDEX(FluxBins,$A25*2+2,BM$1)&amp;")")</f>
        <v>#N/A</v>
      </c>
      <c r="BN25" t="e" cm="1">
        <f t="array" aca="1" ref="BN25" ca="1">IF(INDEX(FluxBins,$A25*2+1,BN$1)="","",INDEX(FluxBins,$A25*2+1,BN$1)&amp;" ("&amp;INDEX(FluxBins,$A25*2+2,BN$1)&amp;")")</f>
        <v>#N/A</v>
      </c>
      <c r="BO25" t="e" cm="1">
        <f t="array" aca="1" ref="BO25" ca="1">IF(INDEX(FluxBins,$A25*2+1,BO$1)="","",INDEX(FluxBins,$A25*2+1,BO$1)&amp;" ("&amp;INDEX(FluxBins,$A25*2+2,BO$1)&amp;")")</f>
        <v>#N/A</v>
      </c>
      <c r="BP25" t="e" cm="1">
        <f t="array" aca="1" ref="BP25" ca="1">IF(INDEX(FluxBins,$A25*2+1,BP$1)="","",INDEX(FluxBins,$A25*2+1,BP$1)&amp;" ("&amp;INDEX(FluxBins,$A25*2+2,BP$1)&amp;")")</f>
        <v>#N/A</v>
      </c>
      <c r="BQ25" t="e" cm="1">
        <f t="array" aca="1" ref="BQ25" ca="1">IF(INDEX(FluxBins,$A25*2+1,BQ$1)="","",INDEX(FluxBins,$A25*2+1,BQ$1)&amp;" ("&amp;INDEX(FluxBins,$A25*2+2,BQ$1)&amp;")")</f>
        <v>#N/A</v>
      </c>
      <c r="BR25" t="e" cm="1">
        <f t="array" aca="1" ref="BR25" ca="1">IF(INDEX(FluxBins,$A25*2+1,BR$1)="","",INDEX(FluxBins,$A25*2+1,BR$1)&amp;" ("&amp;INDEX(FluxBins,$A25*2+2,BR$1)&amp;")")</f>
        <v>#N/A</v>
      </c>
      <c r="BS25" t="e" cm="1">
        <f t="array" aca="1" ref="BS25" ca="1">IF(INDEX(FluxBins,$A25*2+1,BS$1)="","",INDEX(FluxBins,$A25*2+1,BS$1)&amp;" ("&amp;INDEX(FluxBins,$A25*2+2,BS$1)&amp;")")</f>
        <v>#N/A</v>
      </c>
      <c r="BT25" t="e" cm="1">
        <f t="array" aca="1" ref="BT25" ca="1">IF(INDEX(FluxBins,$A25*2+1,BT$1)="","",INDEX(FluxBins,$A25*2+1,BT$1)&amp;" ("&amp;INDEX(FluxBins,$A25*2+2,BT$1)&amp;")")</f>
        <v>#N/A</v>
      </c>
      <c r="BU25" t="e" cm="1">
        <f t="array" aca="1" ref="BU25" ca="1">IF(INDEX(FluxBins,$A25*2+1,BU$1)="","",INDEX(FluxBins,$A25*2+1,BU$1)&amp;" ("&amp;INDEX(FluxBins,$A25*2+2,BU$1)&amp;")")</f>
        <v>#N/A</v>
      </c>
      <c r="BV25" t="e" cm="1">
        <f t="array" aca="1" ref="BV25" ca="1">IF(INDEX(FluxBins,$A25*2+1,BV$1)="","",INDEX(FluxBins,$A25*2+1,BV$1)&amp;" ("&amp;INDEX(FluxBins,$A25*2+2,BV$1)&amp;")")</f>
        <v>#N/A</v>
      </c>
    </row>
    <row r="26" spans="1:74">
      <c r="A26" t="e">
        <f ca="1">VLOOKUP('Bulk Graph'!$B28,NameIndexArray,2,FALSE)-2</f>
        <v>#N/A</v>
      </c>
      <c r="B26" t="e">
        <f>IF(E26,'Bulk Graph'!$D28,MID('Bulk Graph'!$C28,FIND("(",'Bulk Graph'!$C28)+1,FIND(")",'Bulk Graph'!$C28)-FIND("(",'Bulk Graph'!$C28)-1))</f>
        <v>#VALUE!</v>
      </c>
      <c r="D26" t="b">
        <f ca="1">IF(E26,FALSE,ISERROR(HLOOKUP('Bulk Graph'!C28,$T26:$BV26,1,FALSE)))</f>
        <v>1</v>
      </c>
      <c r="E26" t="b">
        <f>NOT('Bulk Graph'!$D28=0)</f>
        <v>0</v>
      </c>
      <c r="F26" t="e" cm="1">
        <f t="array" aca="1" ref="F26" ca="1">INDEX(ModelsData,$A26*2+1,F$1)</f>
        <v>#N/A</v>
      </c>
      <c r="G26" t="e" cm="1">
        <f t="array" aca="1" ref="G26" ca="1">INDEX(ModelsData,$A26*2+1,G$1)</f>
        <v>#N/A</v>
      </c>
      <c r="H26" t="e" cm="1">
        <f t="array" aca="1" ref="H26" ca="1">IF($D26,NA(),INDEX(ModelsData,$A26*2+1,H$1))</f>
        <v>#N/A</v>
      </c>
      <c r="I26" t="e" cm="1">
        <f t="array" aca="1" ref="I26" ca="1">IF($D26,NA(),INDEX(ModelsData,$A26*2+1,I$1))</f>
        <v>#N/A</v>
      </c>
      <c r="J26" t="e" cm="1">
        <f t="array" aca="1" ref="J26" ca="1">IF($D26,NA(),INDEX(ModelsData,$A26*2+1,J$1))</f>
        <v>#N/A</v>
      </c>
      <c r="K26" t="e" cm="1">
        <f t="array" aca="1" ref="K26" ca="1">IF($D26,NA(),INDEX(ModelsData,$A26*2+1,K$1))</f>
        <v>#N/A</v>
      </c>
      <c r="L26" t="e" cm="1">
        <f t="array" aca="1" ref="L26" ca="1">IF($D26,NA(),INDEX(ModelsData,$A26*2+1,L$1))</f>
        <v>#N/A</v>
      </c>
      <c r="M26" t="e" cm="1">
        <f t="array" aca="1" ref="M26" ca="1">IF($D26,NA(),INDEX(ModelsData,$A26*2+1,M$1))</f>
        <v>#N/A</v>
      </c>
      <c r="N26" t="e" cm="1">
        <f t="array" aca="1" ref="N26" ca="1">IF($D26,NA(),INDEX(ModelsData,$A26*2+1,N$1))</f>
        <v>#N/A</v>
      </c>
      <c r="O26" t="e" cm="1">
        <f t="array" aca="1" ref="O26" ca="1">IF($D26,NA(),INDEX(ModelsData,$A26*2+1,O$1))</f>
        <v>#N/A</v>
      </c>
      <c r="P26" t="e" cm="1">
        <f t="array" aca="1" ref="P26" ca="1">INDEX(ModelsData,$A26*2+1,P$1)</f>
        <v>#N/A</v>
      </c>
      <c r="Q26" t="e" cm="1">
        <f t="array" aca="1" ref="Q26" ca="1">INDEX(ModelsData,$A26*2+1,Q$1)</f>
        <v>#N/A</v>
      </c>
      <c r="R26" t="e" cm="1">
        <f t="array" aca="1" ref="R26" ca="1">INDEX(ModelsData,$A26*2+1,R$1)</f>
        <v>#N/A</v>
      </c>
      <c r="S26" t="e" cm="1">
        <f t="array" aca="1" ref="S26" ca="1">INDEX(ModelsData,$A26*2+1,S$1)</f>
        <v>#N/A</v>
      </c>
      <c r="T26" t="e" cm="1">
        <f t="array" aca="1" ref="T26" ca="1">IF(INDEX(FluxBins,$A26*2+1,T$1)="","",INDEX(FluxBins,$A26*2+1,T$1)&amp;" ("&amp;INDEX(FluxBins,$A26*2+2,T$1)&amp;")")</f>
        <v>#N/A</v>
      </c>
      <c r="U26" t="e" cm="1">
        <f t="array" aca="1" ref="U26" ca="1">IF(INDEX(FluxBins,$A26*2+1,U$1)="","",INDEX(FluxBins,$A26*2+1,U$1)&amp;" ("&amp;INDEX(FluxBins,$A26*2+2,U$1)&amp;")")</f>
        <v>#N/A</v>
      </c>
      <c r="V26" t="e" cm="1">
        <f t="array" aca="1" ref="V26" ca="1">IF(INDEX(FluxBins,$A26*2+1,V$1)="","",INDEX(FluxBins,$A26*2+1,V$1)&amp;" ("&amp;INDEX(FluxBins,$A26*2+2,V$1)&amp;")")</f>
        <v>#N/A</v>
      </c>
      <c r="W26" t="e" cm="1">
        <f t="array" aca="1" ref="W26" ca="1">IF(INDEX(FluxBins,$A26*2+1,W$1)="","",INDEX(FluxBins,$A26*2+1,W$1)&amp;" ("&amp;INDEX(FluxBins,$A26*2+2,W$1)&amp;")")</f>
        <v>#N/A</v>
      </c>
      <c r="X26" t="e" cm="1">
        <f t="array" aca="1" ref="X26" ca="1">IF(INDEX(FluxBins,$A26*2+1,X$1)="","",INDEX(FluxBins,$A26*2+1,X$1)&amp;" ("&amp;INDEX(FluxBins,$A26*2+2,X$1)&amp;")")</f>
        <v>#N/A</v>
      </c>
      <c r="Y26" t="e" cm="1">
        <f t="array" aca="1" ref="Y26" ca="1">IF(INDEX(FluxBins,$A26*2+1,Y$1)="","",INDEX(FluxBins,$A26*2+1,Y$1)&amp;" ("&amp;INDEX(FluxBins,$A26*2+2,Y$1)&amp;")")</f>
        <v>#N/A</v>
      </c>
      <c r="Z26" t="e" cm="1">
        <f t="array" aca="1" ref="Z26" ca="1">IF(INDEX(FluxBins,$A26*2+1,Z$1)="","",INDEX(FluxBins,$A26*2+1,Z$1)&amp;" ("&amp;INDEX(FluxBins,$A26*2+2,Z$1)&amp;")")</f>
        <v>#N/A</v>
      </c>
      <c r="AA26" t="e" cm="1">
        <f t="array" aca="1" ref="AA26" ca="1">IF(INDEX(FluxBins,$A26*2+1,AA$1)="","",INDEX(FluxBins,$A26*2+1,AA$1)&amp;" ("&amp;INDEX(FluxBins,$A26*2+2,AA$1)&amp;")")</f>
        <v>#N/A</v>
      </c>
      <c r="AB26" t="e" cm="1">
        <f t="array" aca="1" ref="AB26" ca="1">IF(INDEX(FluxBins,$A26*2+1,AB$1)="","",INDEX(FluxBins,$A26*2+1,AB$1)&amp;" ("&amp;INDEX(FluxBins,$A26*2+2,AB$1)&amp;")")</f>
        <v>#N/A</v>
      </c>
      <c r="AC26" t="e" cm="1">
        <f t="array" aca="1" ref="AC26" ca="1">IF(INDEX(FluxBins,$A26*2+1,AC$1)="","",INDEX(FluxBins,$A26*2+1,AC$1)&amp;" ("&amp;INDEX(FluxBins,$A26*2+2,AC$1)&amp;")")</f>
        <v>#N/A</v>
      </c>
      <c r="AD26" t="e" cm="1">
        <f t="array" aca="1" ref="AD26" ca="1">IF(INDEX(FluxBins,$A26*2+1,AD$1)="","",INDEX(FluxBins,$A26*2+1,AD$1)&amp;" ("&amp;INDEX(FluxBins,$A26*2+2,AD$1)&amp;")")</f>
        <v>#N/A</v>
      </c>
      <c r="AE26" t="e" cm="1">
        <f t="array" aca="1" ref="AE26" ca="1">IF(INDEX(FluxBins,$A26*2+1,AE$1)="","",INDEX(FluxBins,$A26*2+1,AE$1)&amp;" ("&amp;INDEX(FluxBins,$A26*2+2,AE$1)&amp;")")</f>
        <v>#N/A</v>
      </c>
      <c r="AF26" t="e" cm="1">
        <f t="array" aca="1" ref="AF26" ca="1">IF(INDEX(FluxBins,$A26*2+1,AF$1)="","",INDEX(FluxBins,$A26*2+1,AF$1)&amp;" ("&amp;INDEX(FluxBins,$A26*2+2,AF$1)&amp;")")</f>
        <v>#N/A</v>
      </c>
      <c r="AG26" t="e" cm="1">
        <f t="array" aca="1" ref="AG26" ca="1">IF(INDEX(FluxBins,$A26*2+1,AG$1)="","",INDEX(FluxBins,$A26*2+1,AG$1)&amp;" ("&amp;INDEX(FluxBins,$A26*2+2,AG$1)&amp;")")</f>
        <v>#N/A</v>
      </c>
      <c r="AH26" t="e" cm="1">
        <f t="array" aca="1" ref="AH26" ca="1">IF(INDEX(FluxBins,$A26*2+1,AH$1)="","",INDEX(FluxBins,$A26*2+1,AH$1)&amp;" ("&amp;INDEX(FluxBins,$A26*2+2,AH$1)&amp;")")</f>
        <v>#N/A</v>
      </c>
      <c r="AI26" t="e" cm="1">
        <f t="array" aca="1" ref="AI26" ca="1">IF(INDEX(FluxBins,$A26*2+1,AI$1)="","",INDEX(FluxBins,$A26*2+1,AI$1)&amp;" ("&amp;INDEX(FluxBins,$A26*2+2,AI$1)&amp;")")</f>
        <v>#N/A</v>
      </c>
      <c r="AJ26" t="e" cm="1">
        <f t="array" aca="1" ref="AJ26" ca="1">IF(INDEX(FluxBins,$A26*2+1,AJ$1)="","",INDEX(FluxBins,$A26*2+1,AJ$1)&amp;" ("&amp;INDEX(FluxBins,$A26*2+2,AJ$1)&amp;")")</f>
        <v>#N/A</v>
      </c>
      <c r="AK26" t="e" cm="1">
        <f t="array" aca="1" ref="AK26" ca="1">IF(INDEX(FluxBins,$A26*2+1,AK$1)="","",INDEX(FluxBins,$A26*2+1,AK$1)&amp;" ("&amp;INDEX(FluxBins,$A26*2+2,AK$1)&amp;")")</f>
        <v>#N/A</v>
      </c>
      <c r="AL26" t="e" cm="1">
        <f t="array" aca="1" ref="AL26" ca="1">IF(INDEX(FluxBins,$A26*2+1,AL$1)="","",INDEX(FluxBins,$A26*2+1,AL$1)&amp;" ("&amp;INDEX(FluxBins,$A26*2+2,AL$1)&amp;")")</f>
        <v>#N/A</v>
      </c>
      <c r="AM26" t="e" cm="1">
        <f t="array" aca="1" ref="AM26" ca="1">IF(INDEX(FluxBins,$A26*2+1,AM$1)="","",INDEX(FluxBins,$A26*2+1,AM$1)&amp;" ("&amp;INDEX(FluxBins,$A26*2+2,AM$1)&amp;")")</f>
        <v>#N/A</v>
      </c>
      <c r="AN26" t="e" cm="1">
        <f t="array" aca="1" ref="AN26" ca="1">IF(INDEX(FluxBins,$A26*2+1,AN$1)="","",INDEX(FluxBins,$A26*2+1,AN$1)&amp;" ("&amp;INDEX(FluxBins,$A26*2+2,AN$1)&amp;")")</f>
        <v>#N/A</v>
      </c>
      <c r="AO26" t="e" cm="1">
        <f t="array" aca="1" ref="AO26" ca="1">IF(INDEX(FluxBins,$A26*2+1,AO$1)="","",INDEX(FluxBins,$A26*2+1,AO$1)&amp;" ("&amp;INDEX(FluxBins,$A26*2+2,AO$1)&amp;")")</f>
        <v>#N/A</v>
      </c>
      <c r="AP26" t="e" cm="1">
        <f t="array" aca="1" ref="AP26" ca="1">IF(INDEX(FluxBins,$A26*2+1,AP$1)="","",INDEX(FluxBins,$A26*2+1,AP$1)&amp;" ("&amp;INDEX(FluxBins,$A26*2+2,AP$1)&amp;")")</f>
        <v>#N/A</v>
      </c>
      <c r="AQ26" t="e" cm="1">
        <f t="array" aca="1" ref="AQ26" ca="1">IF(INDEX(FluxBins,$A26*2+1,AQ$1)="","",INDEX(FluxBins,$A26*2+1,AQ$1)&amp;" ("&amp;INDEX(FluxBins,$A26*2+2,AQ$1)&amp;")")</f>
        <v>#N/A</v>
      </c>
      <c r="AR26" t="e" cm="1">
        <f t="array" aca="1" ref="AR26" ca="1">IF(INDEX(FluxBins,$A26*2+1,AR$1)="","",INDEX(FluxBins,$A26*2+1,AR$1)&amp;" ("&amp;INDEX(FluxBins,$A26*2+2,AR$1)&amp;")")</f>
        <v>#N/A</v>
      </c>
      <c r="AS26" t="e" cm="1">
        <f t="array" aca="1" ref="AS26" ca="1">IF(INDEX(FluxBins,$A26*2+1,AS$1)="","",INDEX(FluxBins,$A26*2+1,AS$1)&amp;" ("&amp;INDEX(FluxBins,$A26*2+2,AS$1)&amp;")")</f>
        <v>#N/A</v>
      </c>
      <c r="AT26" t="e" cm="1">
        <f t="array" aca="1" ref="AT26" ca="1">IF(INDEX(FluxBins,$A26*2+1,AT$1)="","",INDEX(FluxBins,$A26*2+1,AT$1)&amp;" ("&amp;INDEX(FluxBins,$A26*2+2,AT$1)&amp;")")</f>
        <v>#N/A</v>
      </c>
      <c r="AU26" t="e" cm="1">
        <f t="array" aca="1" ref="AU26" ca="1">IF(INDEX(FluxBins,$A26*2+1,AU$1)="","",INDEX(FluxBins,$A26*2+1,AU$1)&amp;" ("&amp;INDEX(FluxBins,$A26*2+2,AU$1)&amp;")")</f>
        <v>#N/A</v>
      </c>
      <c r="AV26" t="e" cm="1">
        <f t="array" aca="1" ref="AV26" ca="1">IF(INDEX(FluxBins,$A26*2+1,AV$1)="","",INDEX(FluxBins,$A26*2+1,AV$1)&amp;" ("&amp;INDEX(FluxBins,$A26*2+2,AV$1)&amp;")")</f>
        <v>#N/A</v>
      </c>
      <c r="AW26" t="e" cm="1">
        <f t="array" aca="1" ref="AW26" ca="1">IF(INDEX(FluxBins,$A26*2+1,AW$1)="","",INDEX(FluxBins,$A26*2+1,AW$1)&amp;" ("&amp;INDEX(FluxBins,$A26*2+2,AW$1)&amp;")")</f>
        <v>#N/A</v>
      </c>
      <c r="AX26" t="e" cm="1">
        <f t="array" aca="1" ref="AX26" ca="1">IF(INDEX(FluxBins,$A26*2+1,AX$1)="","",INDEX(FluxBins,$A26*2+1,AX$1)&amp;" ("&amp;INDEX(FluxBins,$A26*2+2,AX$1)&amp;")")</f>
        <v>#N/A</v>
      </c>
      <c r="AY26" t="e" cm="1">
        <f t="array" aca="1" ref="AY26" ca="1">IF(INDEX(FluxBins,$A26*2+1,AY$1)="","",INDEX(FluxBins,$A26*2+1,AY$1)&amp;" ("&amp;INDEX(FluxBins,$A26*2+2,AY$1)&amp;")")</f>
        <v>#N/A</v>
      </c>
      <c r="AZ26" t="e" cm="1">
        <f t="array" aca="1" ref="AZ26" ca="1">IF(INDEX(FluxBins,$A26*2+1,AZ$1)="","",INDEX(FluxBins,$A26*2+1,AZ$1)&amp;" ("&amp;INDEX(FluxBins,$A26*2+2,AZ$1)&amp;")")</f>
        <v>#N/A</v>
      </c>
      <c r="BA26" t="e" cm="1">
        <f t="array" aca="1" ref="BA26" ca="1">IF(INDEX(FluxBins,$A26*2+1,BA$1)="","",INDEX(FluxBins,$A26*2+1,BA$1)&amp;" ("&amp;INDEX(FluxBins,$A26*2+2,BA$1)&amp;")")</f>
        <v>#N/A</v>
      </c>
      <c r="BB26" t="e" cm="1">
        <f t="array" aca="1" ref="BB26" ca="1">IF(INDEX(FluxBins,$A26*2+1,BB$1)="","",INDEX(FluxBins,$A26*2+1,BB$1)&amp;" ("&amp;INDEX(FluxBins,$A26*2+2,BB$1)&amp;")")</f>
        <v>#N/A</v>
      </c>
      <c r="BC26" t="e" cm="1">
        <f t="array" aca="1" ref="BC26" ca="1">IF(INDEX(FluxBins,$A26*2+1,BC$1)="","",INDEX(FluxBins,$A26*2+1,BC$1)&amp;" ("&amp;INDEX(FluxBins,$A26*2+2,BC$1)&amp;")")</f>
        <v>#N/A</v>
      </c>
      <c r="BD26" t="e" cm="1">
        <f t="array" aca="1" ref="BD26" ca="1">IF(INDEX(FluxBins,$A26*2+1,BD$1)="","",INDEX(FluxBins,$A26*2+1,BD$1)&amp;" ("&amp;INDEX(FluxBins,$A26*2+2,BD$1)&amp;")")</f>
        <v>#N/A</v>
      </c>
      <c r="BE26" t="e" cm="1">
        <f t="array" aca="1" ref="BE26" ca="1">IF(INDEX(FluxBins,$A26*2+1,BE$1)="","",INDEX(FluxBins,$A26*2+1,BE$1)&amp;" ("&amp;INDEX(FluxBins,$A26*2+2,BE$1)&amp;")")</f>
        <v>#N/A</v>
      </c>
      <c r="BF26" t="e" cm="1">
        <f t="array" aca="1" ref="BF26" ca="1">IF(INDEX(FluxBins,$A26*2+1,BF$1)="","",INDEX(FluxBins,$A26*2+1,BF$1)&amp;" ("&amp;INDEX(FluxBins,$A26*2+2,BF$1)&amp;")")</f>
        <v>#N/A</v>
      </c>
      <c r="BG26" t="e" cm="1">
        <f t="array" aca="1" ref="BG26" ca="1">IF(INDEX(FluxBins,$A26*2+1,BG$1)="","",INDEX(FluxBins,$A26*2+1,BG$1)&amp;" ("&amp;INDEX(FluxBins,$A26*2+2,BG$1)&amp;")")</f>
        <v>#N/A</v>
      </c>
      <c r="BH26" t="e" cm="1">
        <f t="array" aca="1" ref="BH26" ca="1">IF(INDEX(FluxBins,$A26*2+1,BH$1)="","",INDEX(FluxBins,$A26*2+1,BH$1)&amp;" ("&amp;INDEX(FluxBins,$A26*2+2,BH$1)&amp;")")</f>
        <v>#N/A</v>
      </c>
      <c r="BI26" t="e" cm="1">
        <f t="array" aca="1" ref="BI26" ca="1">IF(INDEX(FluxBins,$A26*2+1,BI$1)="","",INDEX(FluxBins,$A26*2+1,BI$1)&amp;" ("&amp;INDEX(FluxBins,$A26*2+2,BI$1)&amp;")")</f>
        <v>#N/A</v>
      </c>
      <c r="BJ26" t="e" cm="1">
        <f t="array" aca="1" ref="BJ26" ca="1">IF(INDEX(FluxBins,$A26*2+1,BJ$1)="","",INDEX(FluxBins,$A26*2+1,BJ$1)&amp;" ("&amp;INDEX(FluxBins,$A26*2+2,BJ$1)&amp;")")</f>
        <v>#N/A</v>
      </c>
      <c r="BK26" t="e" cm="1">
        <f t="array" aca="1" ref="BK26" ca="1">IF(INDEX(FluxBins,$A26*2+1,BK$1)="","",INDEX(FluxBins,$A26*2+1,BK$1)&amp;" ("&amp;INDEX(FluxBins,$A26*2+2,BK$1)&amp;")")</f>
        <v>#N/A</v>
      </c>
      <c r="BL26" t="e" cm="1">
        <f t="array" aca="1" ref="BL26" ca="1">IF(INDEX(FluxBins,$A26*2+1,BL$1)="","",INDEX(FluxBins,$A26*2+1,BL$1)&amp;" ("&amp;INDEX(FluxBins,$A26*2+2,BL$1)&amp;")")</f>
        <v>#N/A</v>
      </c>
      <c r="BM26" t="e" cm="1">
        <f t="array" aca="1" ref="BM26" ca="1">IF(INDEX(FluxBins,$A26*2+1,BM$1)="","",INDEX(FluxBins,$A26*2+1,BM$1)&amp;" ("&amp;INDEX(FluxBins,$A26*2+2,BM$1)&amp;")")</f>
        <v>#N/A</v>
      </c>
      <c r="BN26" t="e" cm="1">
        <f t="array" aca="1" ref="BN26" ca="1">IF(INDEX(FluxBins,$A26*2+1,BN$1)="","",INDEX(FluxBins,$A26*2+1,BN$1)&amp;" ("&amp;INDEX(FluxBins,$A26*2+2,BN$1)&amp;")")</f>
        <v>#N/A</v>
      </c>
      <c r="BO26" t="e" cm="1">
        <f t="array" aca="1" ref="BO26" ca="1">IF(INDEX(FluxBins,$A26*2+1,BO$1)="","",INDEX(FluxBins,$A26*2+1,BO$1)&amp;" ("&amp;INDEX(FluxBins,$A26*2+2,BO$1)&amp;")")</f>
        <v>#N/A</v>
      </c>
      <c r="BP26" t="e" cm="1">
        <f t="array" aca="1" ref="BP26" ca="1">IF(INDEX(FluxBins,$A26*2+1,BP$1)="","",INDEX(FluxBins,$A26*2+1,BP$1)&amp;" ("&amp;INDEX(FluxBins,$A26*2+2,BP$1)&amp;")")</f>
        <v>#N/A</v>
      </c>
      <c r="BQ26" t="e" cm="1">
        <f t="array" aca="1" ref="BQ26" ca="1">IF(INDEX(FluxBins,$A26*2+1,BQ$1)="","",INDEX(FluxBins,$A26*2+1,BQ$1)&amp;" ("&amp;INDEX(FluxBins,$A26*2+2,BQ$1)&amp;")")</f>
        <v>#N/A</v>
      </c>
      <c r="BR26" t="e" cm="1">
        <f t="array" aca="1" ref="BR26" ca="1">IF(INDEX(FluxBins,$A26*2+1,BR$1)="","",INDEX(FluxBins,$A26*2+1,BR$1)&amp;" ("&amp;INDEX(FluxBins,$A26*2+2,BR$1)&amp;")")</f>
        <v>#N/A</v>
      </c>
      <c r="BS26" t="e" cm="1">
        <f t="array" aca="1" ref="BS26" ca="1">IF(INDEX(FluxBins,$A26*2+1,BS$1)="","",INDEX(FluxBins,$A26*2+1,BS$1)&amp;" ("&amp;INDEX(FluxBins,$A26*2+2,BS$1)&amp;")")</f>
        <v>#N/A</v>
      </c>
      <c r="BT26" t="e" cm="1">
        <f t="array" aca="1" ref="BT26" ca="1">IF(INDEX(FluxBins,$A26*2+1,BT$1)="","",INDEX(FluxBins,$A26*2+1,BT$1)&amp;" ("&amp;INDEX(FluxBins,$A26*2+2,BT$1)&amp;")")</f>
        <v>#N/A</v>
      </c>
      <c r="BU26" t="e" cm="1">
        <f t="array" aca="1" ref="BU26" ca="1">IF(INDEX(FluxBins,$A26*2+1,BU$1)="","",INDEX(FluxBins,$A26*2+1,BU$1)&amp;" ("&amp;INDEX(FluxBins,$A26*2+2,BU$1)&amp;")")</f>
        <v>#N/A</v>
      </c>
      <c r="BV26" t="e" cm="1">
        <f t="array" aca="1" ref="BV26" ca="1">IF(INDEX(FluxBins,$A26*2+1,BV$1)="","",INDEX(FluxBins,$A26*2+1,BV$1)&amp;" ("&amp;INDEX(FluxBins,$A26*2+2,BV$1)&amp;")")</f>
        <v>#N/A</v>
      </c>
    </row>
    <row r="27" spans="1:74">
      <c r="A27" t="e">
        <f ca="1">VLOOKUP('Bulk Graph'!$B29,NameIndexArray,2,FALSE)-2</f>
        <v>#N/A</v>
      </c>
      <c r="B27" t="e">
        <f>IF(E27,'Bulk Graph'!$D29,MID('Bulk Graph'!$C29,FIND("(",'Bulk Graph'!$C29)+1,FIND(")",'Bulk Graph'!$C29)-FIND("(",'Bulk Graph'!$C29)-1))</f>
        <v>#VALUE!</v>
      </c>
      <c r="D27" t="b">
        <f ca="1">IF(E27,FALSE,ISERROR(HLOOKUP('Bulk Graph'!C29,$T27:$BV27,1,FALSE)))</f>
        <v>1</v>
      </c>
      <c r="E27" t="b">
        <f>NOT('Bulk Graph'!$D29=0)</f>
        <v>0</v>
      </c>
      <c r="F27" t="e" cm="1">
        <f t="array" aca="1" ref="F27" ca="1">INDEX(ModelsData,$A27*2+1,F$1)</f>
        <v>#N/A</v>
      </c>
      <c r="G27" t="e" cm="1">
        <f t="array" aca="1" ref="G27" ca="1">INDEX(ModelsData,$A27*2+1,G$1)</f>
        <v>#N/A</v>
      </c>
      <c r="H27" t="e" cm="1">
        <f t="array" aca="1" ref="H27" ca="1">IF($D27,NA(),INDEX(ModelsData,$A27*2+1,H$1))</f>
        <v>#N/A</v>
      </c>
      <c r="I27" t="e" cm="1">
        <f t="array" aca="1" ref="I27" ca="1">IF($D27,NA(),INDEX(ModelsData,$A27*2+1,I$1))</f>
        <v>#N/A</v>
      </c>
      <c r="J27" t="e" cm="1">
        <f t="array" aca="1" ref="J27" ca="1">IF($D27,NA(),INDEX(ModelsData,$A27*2+1,J$1))</f>
        <v>#N/A</v>
      </c>
      <c r="K27" t="e" cm="1">
        <f t="array" aca="1" ref="K27" ca="1">IF($D27,NA(),INDEX(ModelsData,$A27*2+1,K$1))</f>
        <v>#N/A</v>
      </c>
      <c r="L27" t="e" cm="1">
        <f t="array" aca="1" ref="L27" ca="1">IF($D27,NA(),INDEX(ModelsData,$A27*2+1,L$1))</f>
        <v>#N/A</v>
      </c>
      <c r="M27" t="e" cm="1">
        <f t="array" aca="1" ref="M27" ca="1">IF($D27,NA(),INDEX(ModelsData,$A27*2+1,M$1))</f>
        <v>#N/A</v>
      </c>
      <c r="N27" t="e" cm="1">
        <f t="array" aca="1" ref="N27" ca="1">IF($D27,NA(),INDEX(ModelsData,$A27*2+1,N$1))</f>
        <v>#N/A</v>
      </c>
      <c r="O27" t="e" cm="1">
        <f t="array" aca="1" ref="O27" ca="1">IF($D27,NA(),INDEX(ModelsData,$A27*2+1,O$1))</f>
        <v>#N/A</v>
      </c>
      <c r="P27" t="e" cm="1">
        <f t="array" aca="1" ref="P27" ca="1">INDEX(ModelsData,$A27*2+1,P$1)</f>
        <v>#N/A</v>
      </c>
      <c r="Q27" t="e" cm="1">
        <f t="array" aca="1" ref="Q27" ca="1">INDEX(ModelsData,$A27*2+1,Q$1)</f>
        <v>#N/A</v>
      </c>
      <c r="R27" t="e" cm="1">
        <f t="array" aca="1" ref="R27" ca="1">INDEX(ModelsData,$A27*2+1,R$1)</f>
        <v>#N/A</v>
      </c>
      <c r="S27" t="e" cm="1">
        <f t="array" aca="1" ref="S27" ca="1">INDEX(ModelsData,$A27*2+1,S$1)</f>
        <v>#N/A</v>
      </c>
      <c r="T27" t="e" cm="1">
        <f t="array" aca="1" ref="T27" ca="1">IF(INDEX(FluxBins,$A27*2+1,T$1)="","",INDEX(FluxBins,$A27*2+1,T$1)&amp;" ("&amp;INDEX(FluxBins,$A27*2+2,T$1)&amp;")")</f>
        <v>#N/A</v>
      </c>
      <c r="U27" t="e" cm="1">
        <f t="array" aca="1" ref="U27" ca="1">IF(INDEX(FluxBins,$A27*2+1,U$1)="","",INDEX(FluxBins,$A27*2+1,U$1)&amp;" ("&amp;INDEX(FluxBins,$A27*2+2,U$1)&amp;")")</f>
        <v>#N/A</v>
      </c>
      <c r="V27" t="e" cm="1">
        <f t="array" aca="1" ref="V27" ca="1">IF(INDEX(FluxBins,$A27*2+1,V$1)="","",INDEX(FluxBins,$A27*2+1,V$1)&amp;" ("&amp;INDEX(FluxBins,$A27*2+2,V$1)&amp;")")</f>
        <v>#N/A</v>
      </c>
      <c r="W27" t="e" cm="1">
        <f t="array" aca="1" ref="W27" ca="1">IF(INDEX(FluxBins,$A27*2+1,W$1)="","",INDEX(FluxBins,$A27*2+1,W$1)&amp;" ("&amp;INDEX(FluxBins,$A27*2+2,W$1)&amp;")")</f>
        <v>#N/A</v>
      </c>
      <c r="X27" t="e" cm="1">
        <f t="array" aca="1" ref="X27" ca="1">IF(INDEX(FluxBins,$A27*2+1,X$1)="","",INDEX(FluxBins,$A27*2+1,X$1)&amp;" ("&amp;INDEX(FluxBins,$A27*2+2,X$1)&amp;")")</f>
        <v>#N/A</v>
      </c>
      <c r="Y27" t="e" cm="1">
        <f t="array" aca="1" ref="Y27" ca="1">IF(INDEX(FluxBins,$A27*2+1,Y$1)="","",INDEX(FluxBins,$A27*2+1,Y$1)&amp;" ("&amp;INDEX(FluxBins,$A27*2+2,Y$1)&amp;")")</f>
        <v>#N/A</v>
      </c>
      <c r="Z27" t="e" cm="1">
        <f t="array" aca="1" ref="Z27" ca="1">IF(INDEX(FluxBins,$A27*2+1,Z$1)="","",INDEX(FluxBins,$A27*2+1,Z$1)&amp;" ("&amp;INDEX(FluxBins,$A27*2+2,Z$1)&amp;")")</f>
        <v>#N/A</v>
      </c>
      <c r="AA27" t="e" cm="1">
        <f t="array" aca="1" ref="AA27" ca="1">IF(INDEX(FluxBins,$A27*2+1,AA$1)="","",INDEX(FluxBins,$A27*2+1,AA$1)&amp;" ("&amp;INDEX(FluxBins,$A27*2+2,AA$1)&amp;")")</f>
        <v>#N/A</v>
      </c>
      <c r="AB27" t="e" cm="1">
        <f t="array" aca="1" ref="AB27" ca="1">IF(INDEX(FluxBins,$A27*2+1,AB$1)="","",INDEX(FluxBins,$A27*2+1,AB$1)&amp;" ("&amp;INDEX(FluxBins,$A27*2+2,AB$1)&amp;")")</f>
        <v>#N/A</v>
      </c>
      <c r="AC27" t="e" cm="1">
        <f t="array" aca="1" ref="AC27" ca="1">IF(INDEX(FluxBins,$A27*2+1,AC$1)="","",INDEX(FluxBins,$A27*2+1,AC$1)&amp;" ("&amp;INDEX(FluxBins,$A27*2+2,AC$1)&amp;")")</f>
        <v>#N/A</v>
      </c>
      <c r="AD27" t="e" cm="1">
        <f t="array" aca="1" ref="AD27" ca="1">IF(INDEX(FluxBins,$A27*2+1,AD$1)="","",INDEX(FluxBins,$A27*2+1,AD$1)&amp;" ("&amp;INDEX(FluxBins,$A27*2+2,AD$1)&amp;")")</f>
        <v>#N/A</v>
      </c>
      <c r="AE27" t="e" cm="1">
        <f t="array" aca="1" ref="AE27" ca="1">IF(INDEX(FluxBins,$A27*2+1,AE$1)="","",INDEX(FluxBins,$A27*2+1,AE$1)&amp;" ("&amp;INDEX(FluxBins,$A27*2+2,AE$1)&amp;")")</f>
        <v>#N/A</v>
      </c>
      <c r="AF27" t="e" cm="1">
        <f t="array" aca="1" ref="AF27" ca="1">IF(INDEX(FluxBins,$A27*2+1,AF$1)="","",INDEX(FluxBins,$A27*2+1,AF$1)&amp;" ("&amp;INDEX(FluxBins,$A27*2+2,AF$1)&amp;")")</f>
        <v>#N/A</v>
      </c>
      <c r="AG27" t="e" cm="1">
        <f t="array" aca="1" ref="AG27" ca="1">IF(INDEX(FluxBins,$A27*2+1,AG$1)="","",INDEX(FluxBins,$A27*2+1,AG$1)&amp;" ("&amp;INDEX(FluxBins,$A27*2+2,AG$1)&amp;")")</f>
        <v>#N/A</v>
      </c>
      <c r="AH27" t="e" cm="1">
        <f t="array" aca="1" ref="AH27" ca="1">IF(INDEX(FluxBins,$A27*2+1,AH$1)="","",INDEX(FluxBins,$A27*2+1,AH$1)&amp;" ("&amp;INDEX(FluxBins,$A27*2+2,AH$1)&amp;")")</f>
        <v>#N/A</v>
      </c>
      <c r="AI27" t="e" cm="1">
        <f t="array" aca="1" ref="AI27" ca="1">IF(INDEX(FluxBins,$A27*2+1,AI$1)="","",INDEX(FluxBins,$A27*2+1,AI$1)&amp;" ("&amp;INDEX(FluxBins,$A27*2+2,AI$1)&amp;")")</f>
        <v>#N/A</v>
      </c>
      <c r="AJ27" t="e" cm="1">
        <f t="array" aca="1" ref="AJ27" ca="1">IF(INDEX(FluxBins,$A27*2+1,AJ$1)="","",INDEX(FluxBins,$A27*2+1,AJ$1)&amp;" ("&amp;INDEX(FluxBins,$A27*2+2,AJ$1)&amp;")")</f>
        <v>#N/A</v>
      </c>
      <c r="AK27" t="e" cm="1">
        <f t="array" aca="1" ref="AK27" ca="1">IF(INDEX(FluxBins,$A27*2+1,AK$1)="","",INDEX(FluxBins,$A27*2+1,AK$1)&amp;" ("&amp;INDEX(FluxBins,$A27*2+2,AK$1)&amp;")")</f>
        <v>#N/A</v>
      </c>
      <c r="AL27" t="e" cm="1">
        <f t="array" aca="1" ref="AL27" ca="1">IF(INDEX(FluxBins,$A27*2+1,AL$1)="","",INDEX(FluxBins,$A27*2+1,AL$1)&amp;" ("&amp;INDEX(FluxBins,$A27*2+2,AL$1)&amp;")")</f>
        <v>#N/A</v>
      </c>
      <c r="AM27" t="e" cm="1">
        <f t="array" aca="1" ref="AM27" ca="1">IF(INDEX(FluxBins,$A27*2+1,AM$1)="","",INDEX(FluxBins,$A27*2+1,AM$1)&amp;" ("&amp;INDEX(FluxBins,$A27*2+2,AM$1)&amp;")")</f>
        <v>#N/A</v>
      </c>
      <c r="AN27" t="e" cm="1">
        <f t="array" aca="1" ref="AN27" ca="1">IF(INDEX(FluxBins,$A27*2+1,AN$1)="","",INDEX(FluxBins,$A27*2+1,AN$1)&amp;" ("&amp;INDEX(FluxBins,$A27*2+2,AN$1)&amp;")")</f>
        <v>#N/A</v>
      </c>
      <c r="AO27" t="e" cm="1">
        <f t="array" aca="1" ref="AO27" ca="1">IF(INDEX(FluxBins,$A27*2+1,AO$1)="","",INDEX(FluxBins,$A27*2+1,AO$1)&amp;" ("&amp;INDEX(FluxBins,$A27*2+2,AO$1)&amp;")")</f>
        <v>#N/A</v>
      </c>
      <c r="AP27" t="e" cm="1">
        <f t="array" aca="1" ref="AP27" ca="1">IF(INDEX(FluxBins,$A27*2+1,AP$1)="","",INDEX(FluxBins,$A27*2+1,AP$1)&amp;" ("&amp;INDEX(FluxBins,$A27*2+2,AP$1)&amp;")")</f>
        <v>#N/A</v>
      </c>
      <c r="AQ27" t="e" cm="1">
        <f t="array" aca="1" ref="AQ27" ca="1">IF(INDEX(FluxBins,$A27*2+1,AQ$1)="","",INDEX(FluxBins,$A27*2+1,AQ$1)&amp;" ("&amp;INDEX(FluxBins,$A27*2+2,AQ$1)&amp;")")</f>
        <v>#N/A</v>
      </c>
      <c r="AR27" t="e" cm="1">
        <f t="array" aca="1" ref="AR27" ca="1">IF(INDEX(FluxBins,$A27*2+1,AR$1)="","",INDEX(FluxBins,$A27*2+1,AR$1)&amp;" ("&amp;INDEX(FluxBins,$A27*2+2,AR$1)&amp;")")</f>
        <v>#N/A</v>
      </c>
      <c r="AS27" t="e" cm="1">
        <f t="array" aca="1" ref="AS27" ca="1">IF(INDEX(FluxBins,$A27*2+1,AS$1)="","",INDEX(FluxBins,$A27*2+1,AS$1)&amp;" ("&amp;INDEX(FluxBins,$A27*2+2,AS$1)&amp;")")</f>
        <v>#N/A</v>
      </c>
      <c r="AT27" t="e" cm="1">
        <f t="array" aca="1" ref="AT27" ca="1">IF(INDEX(FluxBins,$A27*2+1,AT$1)="","",INDEX(FluxBins,$A27*2+1,AT$1)&amp;" ("&amp;INDEX(FluxBins,$A27*2+2,AT$1)&amp;")")</f>
        <v>#N/A</v>
      </c>
      <c r="AU27" t="e" cm="1">
        <f t="array" aca="1" ref="AU27" ca="1">IF(INDEX(FluxBins,$A27*2+1,AU$1)="","",INDEX(FluxBins,$A27*2+1,AU$1)&amp;" ("&amp;INDEX(FluxBins,$A27*2+2,AU$1)&amp;")")</f>
        <v>#N/A</v>
      </c>
      <c r="AV27" t="e" cm="1">
        <f t="array" aca="1" ref="AV27" ca="1">IF(INDEX(FluxBins,$A27*2+1,AV$1)="","",INDEX(FluxBins,$A27*2+1,AV$1)&amp;" ("&amp;INDEX(FluxBins,$A27*2+2,AV$1)&amp;")")</f>
        <v>#N/A</v>
      </c>
      <c r="AW27" t="e" cm="1">
        <f t="array" aca="1" ref="AW27" ca="1">IF(INDEX(FluxBins,$A27*2+1,AW$1)="","",INDEX(FluxBins,$A27*2+1,AW$1)&amp;" ("&amp;INDEX(FluxBins,$A27*2+2,AW$1)&amp;")")</f>
        <v>#N/A</v>
      </c>
      <c r="AX27" t="e" cm="1">
        <f t="array" aca="1" ref="AX27" ca="1">IF(INDEX(FluxBins,$A27*2+1,AX$1)="","",INDEX(FluxBins,$A27*2+1,AX$1)&amp;" ("&amp;INDEX(FluxBins,$A27*2+2,AX$1)&amp;")")</f>
        <v>#N/A</v>
      </c>
      <c r="AY27" t="e" cm="1">
        <f t="array" aca="1" ref="AY27" ca="1">IF(INDEX(FluxBins,$A27*2+1,AY$1)="","",INDEX(FluxBins,$A27*2+1,AY$1)&amp;" ("&amp;INDEX(FluxBins,$A27*2+2,AY$1)&amp;")")</f>
        <v>#N/A</v>
      </c>
      <c r="AZ27" t="e" cm="1">
        <f t="array" aca="1" ref="AZ27" ca="1">IF(INDEX(FluxBins,$A27*2+1,AZ$1)="","",INDEX(FluxBins,$A27*2+1,AZ$1)&amp;" ("&amp;INDEX(FluxBins,$A27*2+2,AZ$1)&amp;")")</f>
        <v>#N/A</v>
      </c>
      <c r="BA27" t="e" cm="1">
        <f t="array" aca="1" ref="BA27" ca="1">IF(INDEX(FluxBins,$A27*2+1,BA$1)="","",INDEX(FluxBins,$A27*2+1,BA$1)&amp;" ("&amp;INDEX(FluxBins,$A27*2+2,BA$1)&amp;")")</f>
        <v>#N/A</v>
      </c>
      <c r="BB27" t="e" cm="1">
        <f t="array" aca="1" ref="BB27" ca="1">IF(INDEX(FluxBins,$A27*2+1,BB$1)="","",INDEX(FluxBins,$A27*2+1,BB$1)&amp;" ("&amp;INDEX(FluxBins,$A27*2+2,BB$1)&amp;")")</f>
        <v>#N/A</v>
      </c>
      <c r="BC27" t="e" cm="1">
        <f t="array" aca="1" ref="BC27" ca="1">IF(INDEX(FluxBins,$A27*2+1,BC$1)="","",INDEX(FluxBins,$A27*2+1,BC$1)&amp;" ("&amp;INDEX(FluxBins,$A27*2+2,BC$1)&amp;")")</f>
        <v>#N/A</v>
      </c>
      <c r="BD27" t="e" cm="1">
        <f t="array" aca="1" ref="BD27" ca="1">IF(INDEX(FluxBins,$A27*2+1,BD$1)="","",INDEX(FluxBins,$A27*2+1,BD$1)&amp;" ("&amp;INDEX(FluxBins,$A27*2+2,BD$1)&amp;")")</f>
        <v>#N/A</v>
      </c>
      <c r="BE27" t="e" cm="1">
        <f t="array" aca="1" ref="BE27" ca="1">IF(INDEX(FluxBins,$A27*2+1,BE$1)="","",INDEX(FluxBins,$A27*2+1,BE$1)&amp;" ("&amp;INDEX(FluxBins,$A27*2+2,BE$1)&amp;")")</f>
        <v>#N/A</v>
      </c>
      <c r="BF27" t="e" cm="1">
        <f t="array" aca="1" ref="BF27" ca="1">IF(INDEX(FluxBins,$A27*2+1,BF$1)="","",INDEX(FluxBins,$A27*2+1,BF$1)&amp;" ("&amp;INDEX(FluxBins,$A27*2+2,BF$1)&amp;")")</f>
        <v>#N/A</v>
      </c>
      <c r="BG27" t="e" cm="1">
        <f t="array" aca="1" ref="BG27" ca="1">IF(INDEX(FluxBins,$A27*2+1,BG$1)="","",INDEX(FluxBins,$A27*2+1,BG$1)&amp;" ("&amp;INDEX(FluxBins,$A27*2+2,BG$1)&amp;")")</f>
        <v>#N/A</v>
      </c>
      <c r="BH27" t="e" cm="1">
        <f t="array" aca="1" ref="BH27" ca="1">IF(INDEX(FluxBins,$A27*2+1,BH$1)="","",INDEX(FluxBins,$A27*2+1,BH$1)&amp;" ("&amp;INDEX(FluxBins,$A27*2+2,BH$1)&amp;")")</f>
        <v>#N/A</v>
      </c>
      <c r="BI27" t="e" cm="1">
        <f t="array" aca="1" ref="BI27" ca="1">IF(INDEX(FluxBins,$A27*2+1,BI$1)="","",INDEX(FluxBins,$A27*2+1,BI$1)&amp;" ("&amp;INDEX(FluxBins,$A27*2+2,BI$1)&amp;")")</f>
        <v>#N/A</v>
      </c>
      <c r="BJ27" t="e" cm="1">
        <f t="array" aca="1" ref="BJ27" ca="1">IF(INDEX(FluxBins,$A27*2+1,BJ$1)="","",INDEX(FluxBins,$A27*2+1,BJ$1)&amp;" ("&amp;INDEX(FluxBins,$A27*2+2,BJ$1)&amp;")")</f>
        <v>#N/A</v>
      </c>
      <c r="BK27" t="e" cm="1">
        <f t="array" aca="1" ref="BK27" ca="1">IF(INDEX(FluxBins,$A27*2+1,BK$1)="","",INDEX(FluxBins,$A27*2+1,BK$1)&amp;" ("&amp;INDEX(FluxBins,$A27*2+2,BK$1)&amp;")")</f>
        <v>#N/A</v>
      </c>
      <c r="BL27" t="e" cm="1">
        <f t="array" aca="1" ref="BL27" ca="1">IF(INDEX(FluxBins,$A27*2+1,BL$1)="","",INDEX(FluxBins,$A27*2+1,BL$1)&amp;" ("&amp;INDEX(FluxBins,$A27*2+2,BL$1)&amp;")")</f>
        <v>#N/A</v>
      </c>
      <c r="BM27" t="e" cm="1">
        <f t="array" aca="1" ref="BM27" ca="1">IF(INDEX(FluxBins,$A27*2+1,BM$1)="","",INDEX(FluxBins,$A27*2+1,BM$1)&amp;" ("&amp;INDEX(FluxBins,$A27*2+2,BM$1)&amp;")")</f>
        <v>#N/A</v>
      </c>
      <c r="BN27" t="e" cm="1">
        <f t="array" aca="1" ref="BN27" ca="1">IF(INDEX(FluxBins,$A27*2+1,BN$1)="","",INDEX(FluxBins,$A27*2+1,BN$1)&amp;" ("&amp;INDEX(FluxBins,$A27*2+2,BN$1)&amp;")")</f>
        <v>#N/A</v>
      </c>
      <c r="BO27" t="e" cm="1">
        <f t="array" aca="1" ref="BO27" ca="1">IF(INDEX(FluxBins,$A27*2+1,BO$1)="","",INDEX(FluxBins,$A27*2+1,BO$1)&amp;" ("&amp;INDEX(FluxBins,$A27*2+2,BO$1)&amp;")")</f>
        <v>#N/A</v>
      </c>
      <c r="BP27" t="e" cm="1">
        <f t="array" aca="1" ref="BP27" ca="1">IF(INDEX(FluxBins,$A27*2+1,BP$1)="","",INDEX(FluxBins,$A27*2+1,BP$1)&amp;" ("&amp;INDEX(FluxBins,$A27*2+2,BP$1)&amp;")")</f>
        <v>#N/A</v>
      </c>
      <c r="BQ27" t="e" cm="1">
        <f t="array" aca="1" ref="BQ27" ca="1">IF(INDEX(FluxBins,$A27*2+1,BQ$1)="","",INDEX(FluxBins,$A27*2+1,BQ$1)&amp;" ("&amp;INDEX(FluxBins,$A27*2+2,BQ$1)&amp;")")</f>
        <v>#N/A</v>
      </c>
      <c r="BR27" t="e" cm="1">
        <f t="array" aca="1" ref="BR27" ca="1">IF(INDEX(FluxBins,$A27*2+1,BR$1)="","",INDEX(FluxBins,$A27*2+1,BR$1)&amp;" ("&amp;INDEX(FluxBins,$A27*2+2,BR$1)&amp;")")</f>
        <v>#N/A</v>
      </c>
      <c r="BS27" t="e" cm="1">
        <f t="array" aca="1" ref="BS27" ca="1">IF(INDEX(FluxBins,$A27*2+1,BS$1)="","",INDEX(FluxBins,$A27*2+1,BS$1)&amp;" ("&amp;INDEX(FluxBins,$A27*2+2,BS$1)&amp;")")</f>
        <v>#N/A</v>
      </c>
      <c r="BT27" t="e" cm="1">
        <f t="array" aca="1" ref="BT27" ca="1">IF(INDEX(FluxBins,$A27*2+1,BT$1)="","",INDEX(FluxBins,$A27*2+1,BT$1)&amp;" ("&amp;INDEX(FluxBins,$A27*2+2,BT$1)&amp;")")</f>
        <v>#N/A</v>
      </c>
      <c r="BU27" t="e" cm="1">
        <f t="array" aca="1" ref="BU27" ca="1">IF(INDEX(FluxBins,$A27*2+1,BU$1)="","",INDEX(FluxBins,$A27*2+1,BU$1)&amp;" ("&amp;INDEX(FluxBins,$A27*2+2,BU$1)&amp;")")</f>
        <v>#N/A</v>
      </c>
      <c r="BV27" t="e" cm="1">
        <f t="array" aca="1" ref="BV27" ca="1">IF(INDEX(FluxBins,$A27*2+1,BV$1)="","",INDEX(FluxBins,$A27*2+1,BV$1)&amp;" ("&amp;INDEX(FluxBins,$A27*2+2,BV$1)&amp;")")</f>
        <v>#N/A</v>
      </c>
    </row>
    <row r="28" spans="1:74">
      <c r="A28" t="e">
        <f ca="1">VLOOKUP('Bulk Graph'!$B30,NameIndexArray,2,FALSE)-2</f>
        <v>#N/A</v>
      </c>
      <c r="B28" t="e">
        <f>IF(E28,'Bulk Graph'!$D30,MID('Bulk Graph'!$C30,FIND("(",'Bulk Graph'!$C30)+1,FIND(")",'Bulk Graph'!$C30)-FIND("(",'Bulk Graph'!$C30)-1))</f>
        <v>#VALUE!</v>
      </c>
      <c r="D28" t="b">
        <f ca="1">IF(E28,FALSE,ISERROR(HLOOKUP('Bulk Graph'!C30,$T28:$BV28,1,FALSE)))</f>
        <v>1</v>
      </c>
      <c r="E28" t="b">
        <f>NOT('Bulk Graph'!$D30=0)</f>
        <v>0</v>
      </c>
      <c r="F28" t="e" cm="1">
        <f t="array" aca="1" ref="F28" ca="1">INDEX(ModelsData,$A28*2+1,F$1)</f>
        <v>#N/A</v>
      </c>
      <c r="G28" t="e" cm="1">
        <f t="array" aca="1" ref="G28" ca="1">INDEX(ModelsData,$A28*2+1,G$1)</f>
        <v>#N/A</v>
      </c>
      <c r="H28" t="e" cm="1">
        <f t="array" aca="1" ref="H28" ca="1">IF($D28,NA(),INDEX(ModelsData,$A28*2+1,H$1))</f>
        <v>#N/A</v>
      </c>
      <c r="I28" t="e" cm="1">
        <f t="array" aca="1" ref="I28" ca="1">IF($D28,NA(),INDEX(ModelsData,$A28*2+1,I$1))</f>
        <v>#N/A</v>
      </c>
      <c r="J28" t="e" cm="1">
        <f t="array" aca="1" ref="J28" ca="1">IF($D28,NA(),INDEX(ModelsData,$A28*2+1,J$1))</f>
        <v>#N/A</v>
      </c>
      <c r="K28" t="e" cm="1">
        <f t="array" aca="1" ref="K28" ca="1">IF($D28,NA(),INDEX(ModelsData,$A28*2+1,K$1))</f>
        <v>#N/A</v>
      </c>
      <c r="L28" t="e" cm="1">
        <f t="array" aca="1" ref="L28" ca="1">IF($D28,NA(),INDEX(ModelsData,$A28*2+1,L$1))</f>
        <v>#N/A</v>
      </c>
      <c r="M28" t="e" cm="1">
        <f t="array" aca="1" ref="M28" ca="1">IF($D28,NA(),INDEX(ModelsData,$A28*2+1,M$1))</f>
        <v>#N/A</v>
      </c>
      <c r="N28" t="e" cm="1">
        <f t="array" aca="1" ref="N28" ca="1">IF($D28,NA(),INDEX(ModelsData,$A28*2+1,N$1))</f>
        <v>#N/A</v>
      </c>
      <c r="O28" t="e" cm="1">
        <f t="array" aca="1" ref="O28" ca="1">IF($D28,NA(),INDEX(ModelsData,$A28*2+1,O$1))</f>
        <v>#N/A</v>
      </c>
      <c r="P28" t="e" cm="1">
        <f t="array" aca="1" ref="P28" ca="1">INDEX(ModelsData,$A28*2+1,P$1)</f>
        <v>#N/A</v>
      </c>
      <c r="Q28" t="e" cm="1">
        <f t="array" aca="1" ref="Q28" ca="1">INDEX(ModelsData,$A28*2+1,Q$1)</f>
        <v>#N/A</v>
      </c>
      <c r="R28" t="e" cm="1">
        <f t="array" aca="1" ref="R28" ca="1">INDEX(ModelsData,$A28*2+1,R$1)</f>
        <v>#N/A</v>
      </c>
      <c r="S28" t="e" cm="1">
        <f t="array" aca="1" ref="S28" ca="1">INDEX(ModelsData,$A28*2+1,S$1)</f>
        <v>#N/A</v>
      </c>
      <c r="T28" t="e" cm="1">
        <f t="array" aca="1" ref="T28" ca="1">IF(INDEX(FluxBins,$A28*2+1,T$1)="","",INDEX(FluxBins,$A28*2+1,T$1)&amp;" ("&amp;INDEX(FluxBins,$A28*2+2,T$1)&amp;")")</f>
        <v>#N/A</v>
      </c>
      <c r="U28" t="e" cm="1">
        <f t="array" aca="1" ref="U28" ca="1">IF(INDEX(FluxBins,$A28*2+1,U$1)="","",INDEX(FluxBins,$A28*2+1,U$1)&amp;" ("&amp;INDEX(FluxBins,$A28*2+2,U$1)&amp;")")</f>
        <v>#N/A</v>
      </c>
      <c r="V28" t="e" cm="1">
        <f t="array" aca="1" ref="V28" ca="1">IF(INDEX(FluxBins,$A28*2+1,V$1)="","",INDEX(FluxBins,$A28*2+1,V$1)&amp;" ("&amp;INDEX(FluxBins,$A28*2+2,V$1)&amp;")")</f>
        <v>#N/A</v>
      </c>
      <c r="W28" t="e" cm="1">
        <f t="array" aca="1" ref="W28" ca="1">IF(INDEX(FluxBins,$A28*2+1,W$1)="","",INDEX(FluxBins,$A28*2+1,W$1)&amp;" ("&amp;INDEX(FluxBins,$A28*2+2,W$1)&amp;")")</f>
        <v>#N/A</v>
      </c>
      <c r="X28" t="e" cm="1">
        <f t="array" aca="1" ref="X28" ca="1">IF(INDEX(FluxBins,$A28*2+1,X$1)="","",INDEX(FluxBins,$A28*2+1,X$1)&amp;" ("&amp;INDEX(FluxBins,$A28*2+2,X$1)&amp;")")</f>
        <v>#N/A</v>
      </c>
      <c r="Y28" t="e" cm="1">
        <f t="array" aca="1" ref="Y28" ca="1">IF(INDEX(FluxBins,$A28*2+1,Y$1)="","",INDEX(FluxBins,$A28*2+1,Y$1)&amp;" ("&amp;INDEX(FluxBins,$A28*2+2,Y$1)&amp;")")</f>
        <v>#N/A</v>
      </c>
      <c r="Z28" t="e" cm="1">
        <f t="array" aca="1" ref="Z28" ca="1">IF(INDEX(FluxBins,$A28*2+1,Z$1)="","",INDEX(FluxBins,$A28*2+1,Z$1)&amp;" ("&amp;INDEX(FluxBins,$A28*2+2,Z$1)&amp;")")</f>
        <v>#N/A</v>
      </c>
      <c r="AA28" t="e" cm="1">
        <f t="array" aca="1" ref="AA28" ca="1">IF(INDEX(FluxBins,$A28*2+1,AA$1)="","",INDEX(FluxBins,$A28*2+1,AA$1)&amp;" ("&amp;INDEX(FluxBins,$A28*2+2,AA$1)&amp;")")</f>
        <v>#N/A</v>
      </c>
      <c r="AB28" t="e" cm="1">
        <f t="array" aca="1" ref="AB28" ca="1">IF(INDEX(FluxBins,$A28*2+1,AB$1)="","",INDEX(FluxBins,$A28*2+1,AB$1)&amp;" ("&amp;INDEX(FluxBins,$A28*2+2,AB$1)&amp;")")</f>
        <v>#N/A</v>
      </c>
      <c r="AC28" t="e" cm="1">
        <f t="array" aca="1" ref="AC28" ca="1">IF(INDEX(FluxBins,$A28*2+1,AC$1)="","",INDEX(FluxBins,$A28*2+1,AC$1)&amp;" ("&amp;INDEX(FluxBins,$A28*2+2,AC$1)&amp;")")</f>
        <v>#N/A</v>
      </c>
      <c r="AD28" t="e" cm="1">
        <f t="array" aca="1" ref="AD28" ca="1">IF(INDEX(FluxBins,$A28*2+1,AD$1)="","",INDEX(FluxBins,$A28*2+1,AD$1)&amp;" ("&amp;INDEX(FluxBins,$A28*2+2,AD$1)&amp;")")</f>
        <v>#N/A</v>
      </c>
      <c r="AE28" t="e" cm="1">
        <f t="array" aca="1" ref="AE28" ca="1">IF(INDEX(FluxBins,$A28*2+1,AE$1)="","",INDEX(FluxBins,$A28*2+1,AE$1)&amp;" ("&amp;INDEX(FluxBins,$A28*2+2,AE$1)&amp;")")</f>
        <v>#N/A</v>
      </c>
      <c r="AF28" t="e" cm="1">
        <f t="array" aca="1" ref="AF28" ca="1">IF(INDEX(FluxBins,$A28*2+1,AF$1)="","",INDEX(FluxBins,$A28*2+1,AF$1)&amp;" ("&amp;INDEX(FluxBins,$A28*2+2,AF$1)&amp;")")</f>
        <v>#N/A</v>
      </c>
      <c r="AG28" t="e" cm="1">
        <f t="array" aca="1" ref="AG28" ca="1">IF(INDEX(FluxBins,$A28*2+1,AG$1)="","",INDEX(FluxBins,$A28*2+1,AG$1)&amp;" ("&amp;INDEX(FluxBins,$A28*2+2,AG$1)&amp;")")</f>
        <v>#N/A</v>
      </c>
      <c r="AH28" t="e" cm="1">
        <f t="array" aca="1" ref="AH28" ca="1">IF(INDEX(FluxBins,$A28*2+1,AH$1)="","",INDEX(FluxBins,$A28*2+1,AH$1)&amp;" ("&amp;INDEX(FluxBins,$A28*2+2,AH$1)&amp;")")</f>
        <v>#N/A</v>
      </c>
      <c r="AI28" t="e" cm="1">
        <f t="array" aca="1" ref="AI28" ca="1">IF(INDEX(FluxBins,$A28*2+1,AI$1)="","",INDEX(FluxBins,$A28*2+1,AI$1)&amp;" ("&amp;INDEX(FluxBins,$A28*2+2,AI$1)&amp;")")</f>
        <v>#N/A</v>
      </c>
      <c r="AJ28" t="e" cm="1">
        <f t="array" aca="1" ref="AJ28" ca="1">IF(INDEX(FluxBins,$A28*2+1,AJ$1)="","",INDEX(FluxBins,$A28*2+1,AJ$1)&amp;" ("&amp;INDEX(FluxBins,$A28*2+2,AJ$1)&amp;")")</f>
        <v>#N/A</v>
      </c>
      <c r="AK28" t="e" cm="1">
        <f t="array" aca="1" ref="AK28" ca="1">IF(INDEX(FluxBins,$A28*2+1,AK$1)="","",INDEX(FluxBins,$A28*2+1,AK$1)&amp;" ("&amp;INDEX(FluxBins,$A28*2+2,AK$1)&amp;")")</f>
        <v>#N/A</v>
      </c>
      <c r="AL28" t="e" cm="1">
        <f t="array" aca="1" ref="AL28" ca="1">IF(INDEX(FluxBins,$A28*2+1,AL$1)="","",INDEX(FluxBins,$A28*2+1,AL$1)&amp;" ("&amp;INDEX(FluxBins,$A28*2+2,AL$1)&amp;")")</f>
        <v>#N/A</v>
      </c>
      <c r="AM28" t="e" cm="1">
        <f t="array" aca="1" ref="AM28" ca="1">IF(INDEX(FluxBins,$A28*2+1,AM$1)="","",INDEX(FluxBins,$A28*2+1,AM$1)&amp;" ("&amp;INDEX(FluxBins,$A28*2+2,AM$1)&amp;")")</f>
        <v>#N/A</v>
      </c>
      <c r="AN28" t="e" cm="1">
        <f t="array" aca="1" ref="AN28" ca="1">IF(INDEX(FluxBins,$A28*2+1,AN$1)="","",INDEX(FluxBins,$A28*2+1,AN$1)&amp;" ("&amp;INDEX(FluxBins,$A28*2+2,AN$1)&amp;")")</f>
        <v>#N/A</v>
      </c>
      <c r="AO28" t="e" cm="1">
        <f t="array" aca="1" ref="AO28" ca="1">IF(INDEX(FluxBins,$A28*2+1,AO$1)="","",INDEX(FluxBins,$A28*2+1,AO$1)&amp;" ("&amp;INDEX(FluxBins,$A28*2+2,AO$1)&amp;")")</f>
        <v>#N/A</v>
      </c>
      <c r="AP28" t="e" cm="1">
        <f t="array" aca="1" ref="AP28" ca="1">IF(INDEX(FluxBins,$A28*2+1,AP$1)="","",INDEX(FluxBins,$A28*2+1,AP$1)&amp;" ("&amp;INDEX(FluxBins,$A28*2+2,AP$1)&amp;")")</f>
        <v>#N/A</v>
      </c>
      <c r="AQ28" t="e" cm="1">
        <f t="array" aca="1" ref="AQ28" ca="1">IF(INDEX(FluxBins,$A28*2+1,AQ$1)="","",INDEX(FluxBins,$A28*2+1,AQ$1)&amp;" ("&amp;INDEX(FluxBins,$A28*2+2,AQ$1)&amp;")")</f>
        <v>#N/A</v>
      </c>
      <c r="AR28" t="e" cm="1">
        <f t="array" aca="1" ref="AR28" ca="1">IF(INDEX(FluxBins,$A28*2+1,AR$1)="","",INDEX(FluxBins,$A28*2+1,AR$1)&amp;" ("&amp;INDEX(FluxBins,$A28*2+2,AR$1)&amp;")")</f>
        <v>#N/A</v>
      </c>
      <c r="AS28" t="e" cm="1">
        <f t="array" aca="1" ref="AS28" ca="1">IF(INDEX(FluxBins,$A28*2+1,AS$1)="","",INDEX(FluxBins,$A28*2+1,AS$1)&amp;" ("&amp;INDEX(FluxBins,$A28*2+2,AS$1)&amp;")")</f>
        <v>#N/A</v>
      </c>
      <c r="AT28" t="e" cm="1">
        <f t="array" aca="1" ref="AT28" ca="1">IF(INDEX(FluxBins,$A28*2+1,AT$1)="","",INDEX(FluxBins,$A28*2+1,AT$1)&amp;" ("&amp;INDEX(FluxBins,$A28*2+2,AT$1)&amp;")")</f>
        <v>#N/A</v>
      </c>
      <c r="AU28" t="e" cm="1">
        <f t="array" aca="1" ref="AU28" ca="1">IF(INDEX(FluxBins,$A28*2+1,AU$1)="","",INDEX(FluxBins,$A28*2+1,AU$1)&amp;" ("&amp;INDEX(FluxBins,$A28*2+2,AU$1)&amp;")")</f>
        <v>#N/A</v>
      </c>
      <c r="AV28" t="e" cm="1">
        <f t="array" aca="1" ref="AV28" ca="1">IF(INDEX(FluxBins,$A28*2+1,AV$1)="","",INDEX(FluxBins,$A28*2+1,AV$1)&amp;" ("&amp;INDEX(FluxBins,$A28*2+2,AV$1)&amp;")")</f>
        <v>#N/A</v>
      </c>
      <c r="AW28" t="e" cm="1">
        <f t="array" aca="1" ref="AW28" ca="1">IF(INDEX(FluxBins,$A28*2+1,AW$1)="","",INDEX(FluxBins,$A28*2+1,AW$1)&amp;" ("&amp;INDEX(FluxBins,$A28*2+2,AW$1)&amp;")")</f>
        <v>#N/A</v>
      </c>
      <c r="AX28" t="e" cm="1">
        <f t="array" aca="1" ref="AX28" ca="1">IF(INDEX(FluxBins,$A28*2+1,AX$1)="","",INDEX(FluxBins,$A28*2+1,AX$1)&amp;" ("&amp;INDEX(FluxBins,$A28*2+2,AX$1)&amp;")")</f>
        <v>#N/A</v>
      </c>
      <c r="AY28" t="e" cm="1">
        <f t="array" aca="1" ref="AY28" ca="1">IF(INDEX(FluxBins,$A28*2+1,AY$1)="","",INDEX(FluxBins,$A28*2+1,AY$1)&amp;" ("&amp;INDEX(FluxBins,$A28*2+2,AY$1)&amp;")")</f>
        <v>#N/A</v>
      </c>
      <c r="AZ28" t="e" cm="1">
        <f t="array" aca="1" ref="AZ28" ca="1">IF(INDEX(FluxBins,$A28*2+1,AZ$1)="","",INDEX(FluxBins,$A28*2+1,AZ$1)&amp;" ("&amp;INDEX(FluxBins,$A28*2+2,AZ$1)&amp;")")</f>
        <v>#N/A</v>
      </c>
      <c r="BA28" t="e" cm="1">
        <f t="array" aca="1" ref="BA28" ca="1">IF(INDEX(FluxBins,$A28*2+1,BA$1)="","",INDEX(FluxBins,$A28*2+1,BA$1)&amp;" ("&amp;INDEX(FluxBins,$A28*2+2,BA$1)&amp;")")</f>
        <v>#N/A</v>
      </c>
      <c r="BB28" t="e" cm="1">
        <f t="array" aca="1" ref="BB28" ca="1">IF(INDEX(FluxBins,$A28*2+1,BB$1)="","",INDEX(FluxBins,$A28*2+1,BB$1)&amp;" ("&amp;INDEX(FluxBins,$A28*2+2,BB$1)&amp;")")</f>
        <v>#N/A</v>
      </c>
      <c r="BC28" t="e" cm="1">
        <f t="array" aca="1" ref="BC28" ca="1">IF(INDEX(FluxBins,$A28*2+1,BC$1)="","",INDEX(FluxBins,$A28*2+1,BC$1)&amp;" ("&amp;INDEX(FluxBins,$A28*2+2,BC$1)&amp;")")</f>
        <v>#N/A</v>
      </c>
      <c r="BD28" t="e" cm="1">
        <f t="array" aca="1" ref="BD28" ca="1">IF(INDEX(FluxBins,$A28*2+1,BD$1)="","",INDEX(FluxBins,$A28*2+1,BD$1)&amp;" ("&amp;INDEX(FluxBins,$A28*2+2,BD$1)&amp;")")</f>
        <v>#N/A</v>
      </c>
      <c r="BE28" t="e" cm="1">
        <f t="array" aca="1" ref="BE28" ca="1">IF(INDEX(FluxBins,$A28*2+1,BE$1)="","",INDEX(FluxBins,$A28*2+1,BE$1)&amp;" ("&amp;INDEX(FluxBins,$A28*2+2,BE$1)&amp;")")</f>
        <v>#N/A</v>
      </c>
      <c r="BF28" t="e" cm="1">
        <f t="array" aca="1" ref="BF28" ca="1">IF(INDEX(FluxBins,$A28*2+1,BF$1)="","",INDEX(FluxBins,$A28*2+1,BF$1)&amp;" ("&amp;INDEX(FluxBins,$A28*2+2,BF$1)&amp;")")</f>
        <v>#N/A</v>
      </c>
      <c r="BG28" t="e" cm="1">
        <f t="array" aca="1" ref="BG28" ca="1">IF(INDEX(FluxBins,$A28*2+1,BG$1)="","",INDEX(FluxBins,$A28*2+1,BG$1)&amp;" ("&amp;INDEX(FluxBins,$A28*2+2,BG$1)&amp;")")</f>
        <v>#N/A</v>
      </c>
      <c r="BH28" t="e" cm="1">
        <f t="array" aca="1" ref="BH28" ca="1">IF(INDEX(FluxBins,$A28*2+1,BH$1)="","",INDEX(FluxBins,$A28*2+1,BH$1)&amp;" ("&amp;INDEX(FluxBins,$A28*2+2,BH$1)&amp;")")</f>
        <v>#N/A</v>
      </c>
      <c r="BI28" t="e" cm="1">
        <f t="array" aca="1" ref="BI28" ca="1">IF(INDEX(FluxBins,$A28*2+1,BI$1)="","",INDEX(FluxBins,$A28*2+1,BI$1)&amp;" ("&amp;INDEX(FluxBins,$A28*2+2,BI$1)&amp;")")</f>
        <v>#N/A</v>
      </c>
      <c r="BJ28" t="e" cm="1">
        <f t="array" aca="1" ref="BJ28" ca="1">IF(INDEX(FluxBins,$A28*2+1,BJ$1)="","",INDEX(FluxBins,$A28*2+1,BJ$1)&amp;" ("&amp;INDEX(FluxBins,$A28*2+2,BJ$1)&amp;")")</f>
        <v>#N/A</v>
      </c>
      <c r="BK28" t="e" cm="1">
        <f t="array" aca="1" ref="BK28" ca="1">IF(INDEX(FluxBins,$A28*2+1,BK$1)="","",INDEX(FluxBins,$A28*2+1,BK$1)&amp;" ("&amp;INDEX(FluxBins,$A28*2+2,BK$1)&amp;")")</f>
        <v>#N/A</v>
      </c>
      <c r="BL28" t="e" cm="1">
        <f t="array" aca="1" ref="BL28" ca="1">IF(INDEX(FluxBins,$A28*2+1,BL$1)="","",INDEX(FluxBins,$A28*2+1,BL$1)&amp;" ("&amp;INDEX(FluxBins,$A28*2+2,BL$1)&amp;")")</f>
        <v>#N/A</v>
      </c>
      <c r="BM28" t="e" cm="1">
        <f t="array" aca="1" ref="BM28" ca="1">IF(INDEX(FluxBins,$A28*2+1,BM$1)="","",INDEX(FluxBins,$A28*2+1,BM$1)&amp;" ("&amp;INDEX(FluxBins,$A28*2+2,BM$1)&amp;")")</f>
        <v>#N/A</v>
      </c>
      <c r="BN28" t="e" cm="1">
        <f t="array" aca="1" ref="BN28" ca="1">IF(INDEX(FluxBins,$A28*2+1,BN$1)="","",INDEX(FluxBins,$A28*2+1,BN$1)&amp;" ("&amp;INDEX(FluxBins,$A28*2+2,BN$1)&amp;")")</f>
        <v>#N/A</v>
      </c>
      <c r="BO28" t="e" cm="1">
        <f t="array" aca="1" ref="BO28" ca="1">IF(INDEX(FluxBins,$A28*2+1,BO$1)="","",INDEX(FluxBins,$A28*2+1,BO$1)&amp;" ("&amp;INDEX(FluxBins,$A28*2+2,BO$1)&amp;")")</f>
        <v>#N/A</v>
      </c>
      <c r="BP28" t="e" cm="1">
        <f t="array" aca="1" ref="BP28" ca="1">IF(INDEX(FluxBins,$A28*2+1,BP$1)="","",INDEX(FluxBins,$A28*2+1,BP$1)&amp;" ("&amp;INDEX(FluxBins,$A28*2+2,BP$1)&amp;")")</f>
        <v>#N/A</v>
      </c>
      <c r="BQ28" t="e" cm="1">
        <f t="array" aca="1" ref="BQ28" ca="1">IF(INDEX(FluxBins,$A28*2+1,BQ$1)="","",INDEX(FluxBins,$A28*2+1,BQ$1)&amp;" ("&amp;INDEX(FluxBins,$A28*2+2,BQ$1)&amp;")")</f>
        <v>#N/A</v>
      </c>
      <c r="BR28" t="e" cm="1">
        <f t="array" aca="1" ref="BR28" ca="1">IF(INDEX(FluxBins,$A28*2+1,BR$1)="","",INDEX(FluxBins,$A28*2+1,BR$1)&amp;" ("&amp;INDEX(FluxBins,$A28*2+2,BR$1)&amp;")")</f>
        <v>#N/A</v>
      </c>
      <c r="BS28" t="e" cm="1">
        <f t="array" aca="1" ref="BS28" ca="1">IF(INDEX(FluxBins,$A28*2+1,BS$1)="","",INDEX(FluxBins,$A28*2+1,BS$1)&amp;" ("&amp;INDEX(FluxBins,$A28*2+2,BS$1)&amp;")")</f>
        <v>#N/A</v>
      </c>
      <c r="BT28" t="e" cm="1">
        <f t="array" aca="1" ref="BT28" ca="1">IF(INDEX(FluxBins,$A28*2+1,BT$1)="","",INDEX(FluxBins,$A28*2+1,BT$1)&amp;" ("&amp;INDEX(FluxBins,$A28*2+2,BT$1)&amp;")")</f>
        <v>#N/A</v>
      </c>
      <c r="BU28" t="e" cm="1">
        <f t="array" aca="1" ref="BU28" ca="1">IF(INDEX(FluxBins,$A28*2+1,BU$1)="","",INDEX(FluxBins,$A28*2+1,BU$1)&amp;" ("&amp;INDEX(FluxBins,$A28*2+2,BU$1)&amp;")")</f>
        <v>#N/A</v>
      </c>
      <c r="BV28" t="e" cm="1">
        <f t="array" aca="1" ref="BV28" ca="1">IF(INDEX(FluxBins,$A28*2+1,BV$1)="","",INDEX(FluxBins,$A28*2+1,BV$1)&amp;" ("&amp;INDEX(FluxBins,$A28*2+2,BV$1)&amp;")")</f>
        <v>#N/A</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33946D-BF57-4E43-B0A0-6338BFCB1CEC}">
  <dimension ref="A1:S614"/>
  <sheetViews>
    <sheetView workbookViewId="0">
      <pane xSplit="3" ySplit="2" topLeftCell="D3" activePane="bottomRight" state="frozen"/>
      <selection pane="topRight" activeCell="F1" sqref="F1"/>
      <selection pane="bottomLeft" activeCell="A3" sqref="A3"/>
      <selection pane="bottomRight" activeCell="J1" sqref="J1:J1048576"/>
    </sheetView>
  </sheetViews>
  <sheetFormatPr defaultRowHeight="12.75"/>
  <cols>
    <col min="15" max="15" width="9.140625" customWidth="1"/>
    <col min="18" max="18" width="12.42578125" customWidth="1"/>
    <col min="19" max="19" width="17.28515625" customWidth="1"/>
  </cols>
  <sheetData>
    <row r="1" spans="1:19">
      <c r="H1" s="2" t="s">
        <v>111</v>
      </c>
      <c r="K1" s="2" t="s">
        <v>112</v>
      </c>
    </row>
    <row r="2" spans="1:19" ht="42" customHeight="1">
      <c r="A2" s="11" t="s">
        <v>113</v>
      </c>
      <c r="B2" s="11" t="s">
        <v>114</v>
      </c>
      <c r="C2" s="2" t="s">
        <v>115</v>
      </c>
      <c r="D2" s="280" t="s">
        <v>102</v>
      </c>
      <c r="E2" s="281" t="s">
        <v>103</v>
      </c>
      <c r="F2" s="281" t="s">
        <v>104</v>
      </c>
      <c r="G2" s="281" t="s">
        <v>105</v>
      </c>
      <c r="H2" s="2" t="s">
        <v>69</v>
      </c>
      <c r="I2" s="2" t="s">
        <v>116</v>
      </c>
      <c r="J2" s="2" t="s">
        <v>115</v>
      </c>
      <c r="K2" s="2" t="s">
        <v>43</v>
      </c>
      <c r="L2" s="2" t="s">
        <v>46</v>
      </c>
      <c r="M2" s="2" t="s">
        <v>117</v>
      </c>
      <c r="N2" s="2" t="s">
        <v>71</v>
      </c>
      <c r="O2" s="2" t="s">
        <v>116</v>
      </c>
      <c r="P2" s="2" t="s">
        <v>85</v>
      </c>
      <c r="Q2" s="2" t="s">
        <v>66</v>
      </c>
      <c r="R2" s="11" t="s">
        <v>118</v>
      </c>
      <c r="S2" s="11" t="s">
        <v>119</v>
      </c>
    </row>
    <row r="3" spans="1:19">
      <c r="A3" s="341">
        <v>1</v>
      </c>
      <c r="B3" s="341">
        <v>0</v>
      </c>
      <c r="C3" s="9" t="e" cm="1">
        <f t="array" aca="1" ref="C3" ca="1">INDEX(BGCalc1!$F$4:$F$28,A3)+(INDEX(BGCalc1!$G$4:$G$28,A3)-INDEX(BGCalc1!$F$4:$F$28,A3))/50*B3</f>
        <v>#N/A</v>
      </c>
      <c r="D3" t="e" cm="1">
        <f t="array" aca="1" ref="D3" ca="1">INDEX(BGCalc1!$P$4:$P$28,A3)</f>
        <v>#N/A</v>
      </c>
      <c r="E3" t="e" cm="1">
        <f t="array" aca="1" ref="E3" ca="1">INDEX(BGCalc1!$Q$4:$Q$28,A3)</f>
        <v>#N/A</v>
      </c>
      <c r="F3" t="e" cm="1">
        <f t="array" aca="1" ref="F3" ca="1">INDEX(BGCalc1!$R$4:$R$28,A3)</f>
        <v>#N/A</v>
      </c>
      <c r="G3" t="e" cm="1">
        <f t="array" aca="1" ref="G3" ca="1">INDEX(BGCalc1!$S$4:$S$28,A3)</f>
        <v>#N/A</v>
      </c>
      <c r="H3" s="14" t="e" cm="1">
        <f t="array" aca="1" ref="H3" ca="1">INDEX(BGCalc1!$L$4:$L$28,A3)*$C3^3+INDEX(BGCalc1!$M$4:$M$28,A3)*$C3^2+INDEX(BGCalc1!$N$4:$N$28,A3)*$C3+INDEX(BGCalc1!$O$4:$O$28,A3)+INDEX('Bulk Graph'!$E$6:$E$30,A3)</f>
        <v>#N/A</v>
      </c>
      <c r="I3" s="14" t="e" cm="1">
        <f t="array" aca="1" ref="I3" ca="1">INDEX(BGCalc1!$H$4:$H$28,A3)*$C3^3+INDEX(BGCalc1!$I$4:$I$28,A3)*$C3^2+INDEX(BGCalc1!$J$4:$J$28,A3)*$C3+INDEX(BGCalc1!$K$4:$K$28,A3)</f>
        <v>#N/A</v>
      </c>
      <c r="J3" s="9" t="e">
        <f t="shared" ref="J3:J66" ca="1" si="0">C3</f>
        <v>#N/A</v>
      </c>
      <c r="K3" s="12" t="e">
        <f t="shared" ref="K3:K66" ca="1" si="1">H3+(P3-E3)*F3</f>
        <v>#N/A</v>
      </c>
      <c r="L3" s="12" t="e">
        <f t="shared" ref="L3:L66" ca="1" si="2">C3*K3</f>
        <v>#N/A</v>
      </c>
      <c r="M3" s="12" t="e" cm="1">
        <f t="array" aca="1" ref="M3" ca="1">I3*S3*INDEX(BGCalc1!$B$4:$B$28,A3)</f>
        <v>#N/A</v>
      </c>
      <c r="N3" s="12" t="e">
        <f ca="1">M3/L3</f>
        <v>#N/A</v>
      </c>
      <c r="O3" s="12" t="e">
        <f t="shared" ref="O3:O66" ca="1" si="3">I3*S3</f>
        <v>#N/A</v>
      </c>
      <c r="P3" s="12" t="e">
        <f ca="1">CHOOSE(BGCalc1!$C$1,BGCalc1!$D$1,BGCalc1!$D$1+R3*G3)</f>
        <v>#N/A</v>
      </c>
      <c r="Q3" s="85">
        <f>CHOOSE(BGCalc1!$C$1,NA(),BGCalc1!$D$1)</f>
        <v>25</v>
      </c>
      <c r="R3" s="3" t="e">
        <f ca="1">C3*(H3+(BGCalc1!$D$1-E3)*F3)</f>
        <v>#N/A</v>
      </c>
      <c r="S3" s="3" t="e">
        <f t="shared" ref="S3:S66" ca="1" si="4">1+(P3-E3)*D3</f>
        <v>#N/A</v>
      </c>
    </row>
    <row r="4" spans="1:19">
      <c r="A4" s="341">
        <v>1</v>
      </c>
      <c r="B4" s="341">
        <v>1</v>
      </c>
      <c r="C4" s="9" t="e" cm="1">
        <f t="array" aca="1" ref="C4" ca="1">INDEX(BGCalc1!$F$4:$F$28,A4)+(INDEX(BGCalc1!$G$4:$G$28,A4)-INDEX(BGCalc1!$F$4:$F$28,A4))/50*B4</f>
        <v>#N/A</v>
      </c>
      <c r="D4" t="e">
        <f ca="1">D3</f>
        <v>#N/A</v>
      </c>
      <c r="E4" t="e">
        <f t="shared" ref="E4:G4" ca="1" si="5">E3</f>
        <v>#N/A</v>
      </c>
      <c r="F4" t="e">
        <f t="shared" ca="1" si="5"/>
        <v>#N/A</v>
      </c>
      <c r="G4" t="e">
        <f t="shared" ca="1" si="5"/>
        <v>#N/A</v>
      </c>
      <c r="H4" s="14" t="e" cm="1">
        <f t="array" aca="1" ref="H4" ca="1">INDEX(BGCalc1!$L$4:$L$28,A4)*$C4^3+INDEX(BGCalc1!$M$4:$M$28,A4)*$C4^2+INDEX(BGCalc1!$N$4:$N$28,A4)*$C4+INDEX(BGCalc1!$O$4:$O$28,A4)+INDEX('Bulk Graph'!$E$6:$E$30,A4)</f>
        <v>#N/A</v>
      </c>
      <c r="I4" s="14" t="e" cm="1">
        <f t="array" aca="1" ref="I4" ca="1">INDEX(BGCalc1!$H$4:$H$28,A4)*$C4^3+INDEX(BGCalc1!$I$4:$I$28,A4)*$C4^2+INDEX(BGCalc1!$J$4:$J$28,A4)*$C4+INDEX(BGCalc1!$K$4:$K$28,A4)</f>
        <v>#N/A</v>
      </c>
      <c r="J4" s="9" t="e">
        <f t="shared" ca="1" si="0"/>
        <v>#N/A</v>
      </c>
      <c r="K4" s="12" t="e">
        <f t="shared" ca="1" si="1"/>
        <v>#N/A</v>
      </c>
      <c r="L4" s="12" t="e">
        <f t="shared" ca="1" si="2"/>
        <v>#N/A</v>
      </c>
      <c r="M4" s="12" t="e" cm="1">
        <f t="array" aca="1" ref="M4" ca="1">I4*S4*INDEX(BGCalc1!$B$4:$B$28,A4)</f>
        <v>#N/A</v>
      </c>
      <c r="N4" s="12" t="e">
        <f t="shared" ref="N4:N53" ca="1" si="6">M4/L4</f>
        <v>#N/A</v>
      </c>
      <c r="O4" s="12" t="e">
        <f t="shared" ca="1" si="3"/>
        <v>#N/A</v>
      </c>
      <c r="P4" s="12" t="e">
        <f ca="1">CHOOSE(BGCalc1!$C$1,BGCalc1!$D$1,BGCalc1!$D$1+R4*G4)</f>
        <v>#N/A</v>
      </c>
      <c r="Q4" s="85">
        <f>CHOOSE(BGCalc1!$C$1,NA(),BGCalc1!$D$1)</f>
        <v>25</v>
      </c>
      <c r="R4" s="3" t="e">
        <f ca="1">C4*(H4+(BGCalc1!$D$1-E4)*F4)</f>
        <v>#N/A</v>
      </c>
      <c r="S4" s="3" t="e">
        <f t="shared" ca="1" si="4"/>
        <v>#N/A</v>
      </c>
    </row>
    <row r="5" spans="1:19">
      <c r="A5" s="341">
        <v>1</v>
      </c>
      <c r="B5" s="341">
        <v>2</v>
      </c>
      <c r="C5" s="9" t="e" cm="1">
        <f t="array" aca="1" ref="C5" ca="1">INDEX(BGCalc1!$F$4:$F$28,A5)+(INDEX(BGCalc1!$G$4:$G$28,A5)-INDEX(BGCalc1!$F$4:$F$28,A5))/50*B5</f>
        <v>#N/A</v>
      </c>
      <c r="D5" t="e">
        <f t="shared" ref="D5:D53" ca="1" si="7">D4</f>
        <v>#N/A</v>
      </c>
      <c r="E5" t="e">
        <f t="shared" ref="E5:E53" ca="1" si="8">E4</f>
        <v>#N/A</v>
      </c>
      <c r="F5" t="e">
        <f t="shared" ref="F5:F53" ca="1" si="9">F4</f>
        <v>#N/A</v>
      </c>
      <c r="G5" t="e">
        <f t="shared" ref="G5:G53" ca="1" si="10">G4</f>
        <v>#N/A</v>
      </c>
      <c r="H5" s="14" t="e" cm="1">
        <f t="array" aca="1" ref="H5" ca="1">INDEX(BGCalc1!$L$4:$L$28,A5)*$C5^3+INDEX(BGCalc1!$M$4:$M$28,A5)*$C5^2+INDEX(BGCalc1!$N$4:$N$28,A5)*$C5+INDEX(BGCalc1!$O$4:$O$28,A5)+INDEX('Bulk Graph'!$E$6:$E$30,A5)</f>
        <v>#N/A</v>
      </c>
      <c r="I5" s="14" t="e" cm="1">
        <f t="array" aca="1" ref="I5" ca="1">INDEX(BGCalc1!$H$4:$H$28,A5)*$C5^3+INDEX(BGCalc1!$I$4:$I$28,A5)*$C5^2+INDEX(BGCalc1!$J$4:$J$28,A5)*$C5+INDEX(BGCalc1!$K$4:$K$28,A5)</f>
        <v>#N/A</v>
      </c>
      <c r="J5" s="9" t="e">
        <f t="shared" ca="1" si="0"/>
        <v>#N/A</v>
      </c>
      <c r="K5" s="12" t="e">
        <f t="shared" ca="1" si="1"/>
        <v>#N/A</v>
      </c>
      <c r="L5" s="12" t="e">
        <f t="shared" ca="1" si="2"/>
        <v>#N/A</v>
      </c>
      <c r="M5" s="12" t="e" cm="1">
        <f t="array" aca="1" ref="M5" ca="1">I5*S5*INDEX(BGCalc1!$B$4:$B$28,A5)</f>
        <v>#N/A</v>
      </c>
      <c r="N5" s="12" t="e">
        <f t="shared" ca="1" si="6"/>
        <v>#N/A</v>
      </c>
      <c r="O5" s="12" t="e">
        <f t="shared" ca="1" si="3"/>
        <v>#N/A</v>
      </c>
      <c r="P5" s="12" t="e">
        <f ca="1">CHOOSE(BGCalc1!$C$1,BGCalc1!$D$1,BGCalc1!$D$1+R5*G5)</f>
        <v>#N/A</v>
      </c>
      <c r="Q5" s="85">
        <f>CHOOSE(BGCalc1!$C$1,NA(),BGCalc1!$D$1)</f>
        <v>25</v>
      </c>
      <c r="R5" s="3" t="e">
        <f ca="1">C5*(H5+(BGCalc1!$D$1-E5)*F5)</f>
        <v>#N/A</v>
      </c>
      <c r="S5" s="3" t="e">
        <f t="shared" ca="1" si="4"/>
        <v>#N/A</v>
      </c>
    </row>
    <row r="6" spans="1:19">
      <c r="A6" s="341">
        <v>1</v>
      </c>
      <c r="B6" s="341">
        <v>3</v>
      </c>
      <c r="C6" s="9" t="e" cm="1">
        <f t="array" aca="1" ref="C6" ca="1">INDEX(BGCalc1!$F$4:$F$28,A6)+(INDEX(BGCalc1!$G$4:$G$28,A6)-INDEX(BGCalc1!$F$4:$F$28,A6))/50*B6</f>
        <v>#N/A</v>
      </c>
      <c r="D6" t="e">
        <f t="shared" ca="1" si="7"/>
        <v>#N/A</v>
      </c>
      <c r="E6" t="e">
        <f t="shared" ca="1" si="8"/>
        <v>#N/A</v>
      </c>
      <c r="F6" t="e">
        <f t="shared" ca="1" si="9"/>
        <v>#N/A</v>
      </c>
      <c r="G6" t="e">
        <f t="shared" ca="1" si="10"/>
        <v>#N/A</v>
      </c>
      <c r="H6" s="14" t="e" cm="1">
        <f t="array" aca="1" ref="H6" ca="1">INDEX(BGCalc1!$L$4:$L$28,A6)*$C6^3+INDEX(BGCalc1!$M$4:$M$28,A6)*$C6^2+INDEX(BGCalc1!$N$4:$N$28,A6)*$C6+INDEX(BGCalc1!$O$4:$O$28,A6)+INDEX('Bulk Graph'!$E$6:$E$30,A6)</f>
        <v>#N/A</v>
      </c>
      <c r="I6" s="14" t="e" cm="1">
        <f t="array" aca="1" ref="I6" ca="1">INDEX(BGCalc1!$H$4:$H$28,A6)*$C6^3+INDEX(BGCalc1!$I$4:$I$28,A6)*$C6^2+INDEX(BGCalc1!$J$4:$J$28,A6)*$C6+INDEX(BGCalc1!$K$4:$K$28,A6)</f>
        <v>#N/A</v>
      </c>
      <c r="J6" s="9" t="e">
        <f t="shared" ca="1" si="0"/>
        <v>#N/A</v>
      </c>
      <c r="K6" s="12" t="e">
        <f t="shared" ca="1" si="1"/>
        <v>#N/A</v>
      </c>
      <c r="L6" s="12" t="e">
        <f t="shared" ca="1" si="2"/>
        <v>#N/A</v>
      </c>
      <c r="M6" s="12" t="e" cm="1">
        <f t="array" aca="1" ref="M6" ca="1">I6*S6*INDEX(BGCalc1!$B$4:$B$28,A6)</f>
        <v>#N/A</v>
      </c>
      <c r="N6" s="12" t="e">
        <f t="shared" ca="1" si="6"/>
        <v>#N/A</v>
      </c>
      <c r="O6" s="12" t="e">
        <f t="shared" ca="1" si="3"/>
        <v>#N/A</v>
      </c>
      <c r="P6" s="12" t="e">
        <f ca="1">CHOOSE(BGCalc1!$C$1,BGCalc1!$D$1,BGCalc1!$D$1+R6*G6)</f>
        <v>#N/A</v>
      </c>
      <c r="Q6" s="85">
        <f>CHOOSE(BGCalc1!$C$1,NA(),BGCalc1!$D$1)</f>
        <v>25</v>
      </c>
      <c r="R6" s="3" t="e">
        <f ca="1">C6*(H6+(BGCalc1!$D$1-E6)*F6)</f>
        <v>#N/A</v>
      </c>
      <c r="S6" s="3" t="e">
        <f t="shared" ca="1" si="4"/>
        <v>#N/A</v>
      </c>
    </row>
    <row r="7" spans="1:19">
      <c r="A7" s="341">
        <v>1</v>
      </c>
      <c r="B7" s="341">
        <v>4</v>
      </c>
      <c r="C7" s="9" t="e" cm="1">
        <f t="array" aca="1" ref="C7" ca="1">INDEX(BGCalc1!$F$4:$F$28,A7)+(INDEX(BGCalc1!$G$4:$G$28,A7)-INDEX(BGCalc1!$F$4:$F$28,A7))/50*B7</f>
        <v>#N/A</v>
      </c>
      <c r="D7" t="e">
        <f t="shared" ca="1" si="7"/>
        <v>#N/A</v>
      </c>
      <c r="E7" t="e">
        <f t="shared" ca="1" si="8"/>
        <v>#N/A</v>
      </c>
      <c r="F7" t="e">
        <f t="shared" ca="1" si="9"/>
        <v>#N/A</v>
      </c>
      <c r="G7" t="e">
        <f t="shared" ca="1" si="10"/>
        <v>#N/A</v>
      </c>
      <c r="H7" s="14" t="e" cm="1">
        <f t="array" aca="1" ref="H7" ca="1">INDEX(BGCalc1!$L$4:$L$28,A7)*$C7^3+INDEX(BGCalc1!$M$4:$M$28,A7)*$C7^2+INDEX(BGCalc1!$N$4:$N$28,A7)*$C7+INDEX(BGCalc1!$O$4:$O$28,A7)+INDEX('Bulk Graph'!$E$6:$E$30,A7)</f>
        <v>#N/A</v>
      </c>
      <c r="I7" s="14" t="e" cm="1">
        <f t="array" aca="1" ref="I7" ca="1">INDEX(BGCalc1!$H$4:$H$28,A7)*$C7^3+INDEX(BGCalc1!$I$4:$I$28,A7)*$C7^2+INDEX(BGCalc1!$J$4:$J$28,A7)*$C7+INDEX(BGCalc1!$K$4:$K$28,A7)</f>
        <v>#N/A</v>
      </c>
      <c r="J7" s="9" t="e">
        <f t="shared" ca="1" si="0"/>
        <v>#N/A</v>
      </c>
      <c r="K7" s="12" t="e">
        <f t="shared" ca="1" si="1"/>
        <v>#N/A</v>
      </c>
      <c r="L7" s="12" t="e">
        <f t="shared" ca="1" si="2"/>
        <v>#N/A</v>
      </c>
      <c r="M7" s="12" t="e" cm="1">
        <f t="array" aca="1" ref="M7" ca="1">I7*S7*INDEX(BGCalc1!$B$4:$B$28,A7)</f>
        <v>#N/A</v>
      </c>
      <c r="N7" s="12" t="e">
        <f t="shared" ca="1" si="6"/>
        <v>#N/A</v>
      </c>
      <c r="O7" s="12" t="e">
        <f t="shared" ca="1" si="3"/>
        <v>#N/A</v>
      </c>
      <c r="P7" s="12" t="e">
        <f ca="1">CHOOSE(BGCalc1!$C$1,BGCalc1!$D$1,BGCalc1!$D$1+R7*G7)</f>
        <v>#N/A</v>
      </c>
      <c r="Q7" s="85">
        <f>CHOOSE(BGCalc1!$C$1,NA(),BGCalc1!$D$1)</f>
        <v>25</v>
      </c>
      <c r="R7" s="3" t="e">
        <f ca="1">C7*(H7+(BGCalc1!$D$1-E7)*F7)</f>
        <v>#N/A</v>
      </c>
      <c r="S7" s="3" t="e">
        <f t="shared" ca="1" si="4"/>
        <v>#N/A</v>
      </c>
    </row>
    <row r="8" spans="1:19">
      <c r="A8" s="341">
        <v>1</v>
      </c>
      <c r="B8" s="341">
        <v>5</v>
      </c>
      <c r="C8" s="9" t="e" cm="1">
        <f t="array" aca="1" ref="C8" ca="1">INDEX(BGCalc1!$F$4:$F$28,A8)+(INDEX(BGCalc1!$G$4:$G$28,A8)-INDEX(BGCalc1!$F$4:$F$28,A8))/50*B8</f>
        <v>#N/A</v>
      </c>
      <c r="D8" t="e">
        <f t="shared" ca="1" si="7"/>
        <v>#N/A</v>
      </c>
      <c r="E8" t="e">
        <f t="shared" ca="1" si="8"/>
        <v>#N/A</v>
      </c>
      <c r="F8" t="e">
        <f t="shared" ca="1" si="9"/>
        <v>#N/A</v>
      </c>
      <c r="G8" t="e">
        <f t="shared" ca="1" si="10"/>
        <v>#N/A</v>
      </c>
      <c r="H8" s="14" t="e" cm="1">
        <f t="array" aca="1" ref="H8" ca="1">INDEX(BGCalc1!$L$4:$L$28,A8)*$C8^3+INDEX(BGCalc1!$M$4:$M$28,A8)*$C8^2+INDEX(BGCalc1!$N$4:$N$28,A8)*$C8+INDEX(BGCalc1!$O$4:$O$28,A8)+INDEX('Bulk Graph'!$E$6:$E$30,A8)</f>
        <v>#N/A</v>
      </c>
      <c r="I8" s="14" t="e" cm="1">
        <f t="array" aca="1" ref="I8" ca="1">INDEX(BGCalc1!$H$4:$H$28,A8)*$C8^3+INDEX(BGCalc1!$I$4:$I$28,A8)*$C8^2+INDEX(BGCalc1!$J$4:$J$28,A8)*$C8+INDEX(BGCalc1!$K$4:$K$28,A8)</f>
        <v>#N/A</v>
      </c>
      <c r="J8" s="9" t="e">
        <f t="shared" ca="1" si="0"/>
        <v>#N/A</v>
      </c>
      <c r="K8" s="12" t="e">
        <f t="shared" ca="1" si="1"/>
        <v>#N/A</v>
      </c>
      <c r="L8" s="12" t="e">
        <f t="shared" ca="1" si="2"/>
        <v>#N/A</v>
      </c>
      <c r="M8" s="12" t="e" cm="1">
        <f t="array" aca="1" ref="M8" ca="1">I8*S8*INDEX(BGCalc1!$B$4:$B$28,A8)</f>
        <v>#N/A</v>
      </c>
      <c r="N8" s="12" t="e">
        <f t="shared" ca="1" si="6"/>
        <v>#N/A</v>
      </c>
      <c r="O8" s="12" t="e">
        <f t="shared" ca="1" si="3"/>
        <v>#N/A</v>
      </c>
      <c r="P8" s="12" t="e">
        <f ca="1">CHOOSE(BGCalc1!$C$1,BGCalc1!$D$1,BGCalc1!$D$1+R8*G8)</f>
        <v>#N/A</v>
      </c>
      <c r="Q8" s="85">
        <f>CHOOSE(BGCalc1!$C$1,NA(),BGCalc1!$D$1)</f>
        <v>25</v>
      </c>
      <c r="R8" s="3" t="e">
        <f ca="1">C8*(H8+(BGCalc1!$D$1-E8)*F8)</f>
        <v>#N/A</v>
      </c>
      <c r="S8" s="3" t="e">
        <f t="shared" ca="1" si="4"/>
        <v>#N/A</v>
      </c>
    </row>
    <row r="9" spans="1:19">
      <c r="A9" s="341">
        <v>1</v>
      </c>
      <c r="B9" s="341">
        <v>6</v>
      </c>
      <c r="C9" s="9" t="e" cm="1">
        <f t="array" aca="1" ref="C9" ca="1">INDEX(BGCalc1!$F$4:$F$28,A9)+(INDEX(BGCalc1!$G$4:$G$28,A9)-INDEX(BGCalc1!$F$4:$F$28,A9))/50*B9</f>
        <v>#N/A</v>
      </c>
      <c r="D9" t="e">
        <f t="shared" ca="1" si="7"/>
        <v>#N/A</v>
      </c>
      <c r="E9" t="e">
        <f t="shared" ca="1" si="8"/>
        <v>#N/A</v>
      </c>
      <c r="F9" t="e">
        <f t="shared" ca="1" si="9"/>
        <v>#N/A</v>
      </c>
      <c r="G9" t="e">
        <f t="shared" ca="1" si="10"/>
        <v>#N/A</v>
      </c>
      <c r="H9" s="14" t="e" cm="1">
        <f t="array" aca="1" ref="H9" ca="1">INDEX(BGCalc1!$L$4:$L$28,A9)*$C9^3+INDEX(BGCalc1!$M$4:$M$28,A9)*$C9^2+INDEX(BGCalc1!$N$4:$N$28,A9)*$C9+INDEX(BGCalc1!$O$4:$O$28,A9)+INDEX('Bulk Graph'!$E$6:$E$30,A9)</f>
        <v>#N/A</v>
      </c>
      <c r="I9" s="14" t="e" cm="1">
        <f t="array" aca="1" ref="I9" ca="1">INDEX(BGCalc1!$H$4:$H$28,A9)*$C9^3+INDEX(BGCalc1!$I$4:$I$28,A9)*$C9^2+INDEX(BGCalc1!$J$4:$J$28,A9)*$C9+INDEX(BGCalc1!$K$4:$K$28,A9)</f>
        <v>#N/A</v>
      </c>
      <c r="J9" s="9" t="e">
        <f t="shared" ca="1" si="0"/>
        <v>#N/A</v>
      </c>
      <c r="K9" s="12" t="e">
        <f t="shared" ca="1" si="1"/>
        <v>#N/A</v>
      </c>
      <c r="L9" s="12" t="e">
        <f t="shared" ca="1" si="2"/>
        <v>#N/A</v>
      </c>
      <c r="M9" s="12" t="e" cm="1">
        <f t="array" aca="1" ref="M9" ca="1">I9*S9*INDEX(BGCalc1!$B$4:$B$28,A9)</f>
        <v>#N/A</v>
      </c>
      <c r="N9" s="12" t="e">
        <f t="shared" ca="1" si="6"/>
        <v>#N/A</v>
      </c>
      <c r="O9" s="12" t="e">
        <f t="shared" ca="1" si="3"/>
        <v>#N/A</v>
      </c>
      <c r="P9" s="12" t="e">
        <f ca="1">CHOOSE(BGCalc1!$C$1,BGCalc1!$D$1,BGCalc1!$D$1+R9*G9)</f>
        <v>#N/A</v>
      </c>
      <c r="Q9" s="85">
        <f>CHOOSE(BGCalc1!$C$1,NA(),BGCalc1!$D$1)</f>
        <v>25</v>
      </c>
      <c r="R9" s="3" t="e">
        <f ca="1">C9*(H9+(BGCalc1!$D$1-E9)*F9)</f>
        <v>#N/A</v>
      </c>
      <c r="S9" s="3" t="e">
        <f t="shared" ca="1" si="4"/>
        <v>#N/A</v>
      </c>
    </row>
    <row r="10" spans="1:19">
      <c r="A10" s="341">
        <v>1</v>
      </c>
      <c r="B10" s="341">
        <v>7</v>
      </c>
      <c r="C10" s="9" t="e" cm="1">
        <f t="array" aca="1" ref="C10" ca="1">INDEX(BGCalc1!$F$4:$F$28,A10)+(INDEX(BGCalc1!$G$4:$G$28,A10)-INDEX(BGCalc1!$F$4:$F$28,A10))/50*B10</f>
        <v>#N/A</v>
      </c>
      <c r="D10" t="e">
        <f t="shared" ca="1" si="7"/>
        <v>#N/A</v>
      </c>
      <c r="E10" t="e">
        <f t="shared" ca="1" si="8"/>
        <v>#N/A</v>
      </c>
      <c r="F10" t="e">
        <f t="shared" ca="1" si="9"/>
        <v>#N/A</v>
      </c>
      <c r="G10" t="e">
        <f t="shared" ca="1" si="10"/>
        <v>#N/A</v>
      </c>
      <c r="H10" s="14" t="e" cm="1">
        <f t="array" aca="1" ref="H10" ca="1">INDEX(BGCalc1!$L$4:$L$28,A10)*$C10^3+INDEX(BGCalc1!$M$4:$M$28,A10)*$C10^2+INDEX(BGCalc1!$N$4:$N$28,A10)*$C10+INDEX(BGCalc1!$O$4:$O$28,A10)+INDEX('Bulk Graph'!$E$6:$E$30,A10)</f>
        <v>#N/A</v>
      </c>
      <c r="I10" s="14" t="e" cm="1">
        <f t="array" aca="1" ref="I10" ca="1">INDEX(BGCalc1!$H$4:$H$28,A10)*$C10^3+INDEX(BGCalc1!$I$4:$I$28,A10)*$C10^2+INDEX(BGCalc1!$J$4:$J$28,A10)*$C10+INDEX(BGCalc1!$K$4:$K$28,A10)</f>
        <v>#N/A</v>
      </c>
      <c r="J10" s="9" t="e">
        <f t="shared" ca="1" si="0"/>
        <v>#N/A</v>
      </c>
      <c r="K10" s="12" t="e">
        <f t="shared" ca="1" si="1"/>
        <v>#N/A</v>
      </c>
      <c r="L10" s="12" t="e">
        <f t="shared" ca="1" si="2"/>
        <v>#N/A</v>
      </c>
      <c r="M10" s="12" t="e" cm="1">
        <f t="array" aca="1" ref="M10" ca="1">I10*S10*INDEX(BGCalc1!$B$4:$B$28,A10)</f>
        <v>#N/A</v>
      </c>
      <c r="N10" s="12" t="e">
        <f t="shared" ca="1" si="6"/>
        <v>#N/A</v>
      </c>
      <c r="O10" s="12" t="e">
        <f t="shared" ca="1" si="3"/>
        <v>#N/A</v>
      </c>
      <c r="P10" s="12" t="e">
        <f ca="1">CHOOSE(BGCalc1!$C$1,BGCalc1!$D$1,BGCalc1!$D$1+R10*G10)</f>
        <v>#N/A</v>
      </c>
      <c r="Q10" s="85">
        <f>CHOOSE(BGCalc1!$C$1,NA(),BGCalc1!$D$1)</f>
        <v>25</v>
      </c>
      <c r="R10" s="3" t="e">
        <f ca="1">C10*(H10+(BGCalc1!$D$1-E10)*F10)</f>
        <v>#N/A</v>
      </c>
      <c r="S10" s="3" t="e">
        <f t="shared" ca="1" si="4"/>
        <v>#N/A</v>
      </c>
    </row>
    <row r="11" spans="1:19">
      <c r="A11" s="341">
        <v>1</v>
      </c>
      <c r="B11" s="341">
        <v>8</v>
      </c>
      <c r="C11" s="9" t="e" cm="1">
        <f t="array" aca="1" ref="C11" ca="1">INDEX(BGCalc1!$F$4:$F$28,A11)+(INDEX(BGCalc1!$G$4:$G$28,A11)-INDEX(BGCalc1!$F$4:$F$28,A11))/50*B11</f>
        <v>#N/A</v>
      </c>
      <c r="D11" t="e">
        <f t="shared" ca="1" si="7"/>
        <v>#N/A</v>
      </c>
      <c r="E11" t="e">
        <f t="shared" ca="1" si="8"/>
        <v>#N/A</v>
      </c>
      <c r="F11" t="e">
        <f t="shared" ca="1" si="9"/>
        <v>#N/A</v>
      </c>
      <c r="G11" t="e">
        <f t="shared" ca="1" si="10"/>
        <v>#N/A</v>
      </c>
      <c r="H11" s="14" t="e" cm="1">
        <f t="array" aca="1" ref="H11" ca="1">INDEX(BGCalc1!$L$4:$L$28,A11)*$C11^3+INDEX(BGCalc1!$M$4:$M$28,A11)*$C11^2+INDEX(BGCalc1!$N$4:$N$28,A11)*$C11+INDEX(BGCalc1!$O$4:$O$28,A11)+INDEX('Bulk Graph'!$E$6:$E$30,A11)</f>
        <v>#N/A</v>
      </c>
      <c r="I11" s="14" t="e" cm="1">
        <f t="array" aca="1" ref="I11" ca="1">INDEX(BGCalc1!$H$4:$H$28,A11)*$C11^3+INDEX(BGCalc1!$I$4:$I$28,A11)*$C11^2+INDEX(BGCalc1!$J$4:$J$28,A11)*$C11+INDEX(BGCalc1!$K$4:$K$28,A11)</f>
        <v>#N/A</v>
      </c>
      <c r="J11" s="9" t="e">
        <f t="shared" ca="1" si="0"/>
        <v>#N/A</v>
      </c>
      <c r="K11" s="12" t="e">
        <f t="shared" ca="1" si="1"/>
        <v>#N/A</v>
      </c>
      <c r="L11" s="12" t="e">
        <f t="shared" ca="1" si="2"/>
        <v>#N/A</v>
      </c>
      <c r="M11" s="12" t="e" cm="1">
        <f t="array" aca="1" ref="M11" ca="1">I11*S11*INDEX(BGCalc1!$B$4:$B$28,A11)</f>
        <v>#N/A</v>
      </c>
      <c r="N11" s="12" t="e">
        <f t="shared" ca="1" si="6"/>
        <v>#N/A</v>
      </c>
      <c r="O11" s="12" t="e">
        <f t="shared" ca="1" si="3"/>
        <v>#N/A</v>
      </c>
      <c r="P11" s="12" t="e">
        <f ca="1">CHOOSE(BGCalc1!$C$1,BGCalc1!$D$1,BGCalc1!$D$1+R11*G11)</f>
        <v>#N/A</v>
      </c>
      <c r="Q11" s="85">
        <f>CHOOSE(BGCalc1!$C$1,NA(),BGCalc1!$D$1)</f>
        <v>25</v>
      </c>
      <c r="R11" s="3" t="e">
        <f ca="1">C11*(H11+(BGCalc1!$D$1-E11)*F11)</f>
        <v>#N/A</v>
      </c>
      <c r="S11" s="3" t="e">
        <f t="shared" ca="1" si="4"/>
        <v>#N/A</v>
      </c>
    </row>
    <row r="12" spans="1:19">
      <c r="A12" s="341">
        <v>1</v>
      </c>
      <c r="B12" s="341">
        <v>9</v>
      </c>
      <c r="C12" s="9" t="e" cm="1">
        <f t="array" aca="1" ref="C12" ca="1">INDEX(BGCalc1!$F$4:$F$28,A12)+(INDEX(BGCalc1!$G$4:$G$28,A12)-INDEX(BGCalc1!$F$4:$F$28,A12))/50*B12</f>
        <v>#N/A</v>
      </c>
      <c r="D12" t="e">
        <f t="shared" ca="1" si="7"/>
        <v>#N/A</v>
      </c>
      <c r="E12" t="e">
        <f t="shared" ca="1" si="8"/>
        <v>#N/A</v>
      </c>
      <c r="F12" t="e">
        <f t="shared" ca="1" si="9"/>
        <v>#N/A</v>
      </c>
      <c r="G12" t="e">
        <f t="shared" ca="1" si="10"/>
        <v>#N/A</v>
      </c>
      <c r="H12" s="14" t="e" cm="1">
        <f t="array" aca="1" ref="H12" ca="1">INDEX(BGCalc1!$L$4:$L$28,A12)*$C12^3+INDEX(BGCalc1!$M$4:$M$28,A12)*$C12^2+INDEX(BGCalc1!$N$4:$N$28,A12)*$C12+INDEX(BGCalc1!$O$4:$O$28,A12)+INDEX('Bulk Graph'!$E$6:$E$30,A12)</f>
        <v>#N/A</v>
      </c>
      <c r="I12" s="14" t="e" cm="1">
        <f t="array" aca="1" ref="I12" ca="1">INDEX(BGCalc1!$H$4:$H$28,A12)*$C12^3+INDEX(BGCalc1!$I$4:$I$28,A12)*$C12^2+INDEX(BGCalc1!$J$4:$J$28,A12)*$C12+INDEX(BGCalc1!$K$4:$K$28,A12)</f>
        <v>#N/A</v>
      </c>
      <c r="J12" s="9" t="e">
        <f t="shared" ca="1" si="0"/>
        <v>#N/A</v>
      </c>
      <c r="K12" s="12" t="e">
        <f t="shared" ca="1" si="1"/>
        <v>#N/A</v>
      </c>
      <c r="L12" s="12" t="e">
        <f t="shared" ca="1" si="2"/>
        <v>#N/A</v>
      </c>
      <c r="M12" s="12" t="e" cm="1">
        <f t="array" aca="1" ref="M12" ca="1">I12*S12*INDEX(BGCalc1!$B$4:$B$28,A12)</f>
        <v>#N/A</v>
      </c>
      <c r="N12" s="12" t="e">
        <f t="shared" ca="1" si="6"/>
        <v>#N/A</v>
      </c>
      <c r="O12" s="12" t="e">
        <f t="shared" ca="1" si="3"/>
        <v>#N/A</v>
      </c>
      <c r="P12" s="12" t="e">
        <f ca="1">CHOOSE(BGCalc1!$C$1,BGCalc1!$D$1,BGCalc1!$D$1+R12*G12)</f>
        <v>#N/A</v>
      </c>
      <c r="Q12" s="85">
        <f>CHOOSE(BGCalc1!$C$1,NA(),BGCalc1!$D$1)</f>
        <v>25</v>
      </c>
      <c r="R12" s="3" t="e">
        <f ca="1">C12*(H12+(BGCalc1!$D$1-E12)*F12)</f>
        <v>#N/A</v>
      </c>
      <c r="S12" s="3" t="e">
        <f t="shared" ca="1" si="4"/>
        <v>#N/A</v>
      </c>
    </row>
    <row r="13" spans="1:19">
      <c r="A13" s="341">
        <v>1</v>
      </c>
      <c r="B13" s="341">
        <v>10</v>
      </c>
      <c r="C13" s="9" t="e" cm="1">
        <f t="array" aca="1" ref="C13" ca="1">INDEX(BGCalc1!$F$4:$F$28,A13)+(INDEX(BGCalc1!$G$4:$G$28,A13)-INDEX(BGCalc1!$F$4:$F$28,A13))/50*B13</f>
        <v>#N/A</v>
      </c>
      <c r="D13" t="e">
        <f t="shared" ca="1" si="7"/>
        <v>#N/A</v>
      </c>
      <c r="E13" t="e">
        <f t="shared" ca="1" si="8"/>
        <v>#N/A</v>
      </c>
      <c r="F13" t="e">
        <f t="shared" ca="1" si="9"/>
        <v>#N/A</v>
      </c>
      <c r="G13" t="e">
        <f t="shared" ca="1" si="10"/>
        <v>#N/A</v>
      </c>
      <c r="H13" s="14" t="e" cm="1">
        <f t="array" aca="1" ref="H13" ca="1">INDEX(BGCalc1!$L$4:$L$28,A13)*$C13^3+INDEX(BGCalc1!$M$4:$M$28,A13)*$C13^2+INDEX(BGCalc1!$N$4:$N$28,A13)*$C13+INDEX(BGCalc1!$O$4:$O$28,A13)+INDEX('Bulk Graph'!$E$6:$E$30,A13)</f>
        <v>#N/A</v>
      </c>
      <c r="I13" s="14" t="e" cm="1">
        <f t="array" aca="1" ref="I13" ca="1">INDEX(BGCalc1!$H$4:$H$28,A13)*$C13^3+INDEX(BGCalc1!$I$4:$I$28,A13)*$C13^2+INDEX(BGCalc1!$J$4:$J$28,A13)*$C13+INDEX(BGCalc1!$K$4:$K$28,A13)</f>
        <v>#N/A</v>
      </c>
      <c r="J13" s="9" t="e">
        <f t="shared" ca="1" si="0"/>
        <v>#N/A</v>
      </c>
      <c r="K13" s="12" t="e">
        <f t="shared" ca="1" si="1"/>
        <v>#N/A</v>
      </c>
      <c r="L13" s="12" t="e">
        <f t="shared" ca="1" si="2"/>
        <v>#N/A</v>
      </c>
      <c r="M13" s="12" t="e" cm="1">
        <f t="array" aca="1" ref="M13" ca="1">I13*S13*INDEX(BGCalc1!$B$4:$B$28,A13)</f>
        <v>#N/A</v>
      </c>
      <c r="N13" s="12" t="e">
        <f t="shared" ca="1" si="6"/>
        <v>#N/A</v>
      </c>
      <c r="O13" s="12" t="e">
        <f t="shared" ca="1" si="3"/>
        <v>#N/A</v>
      </c>
      <c r="P13" s="12" t="e">
        <f ca="1">CHOOSE(BGCalc1!$C$1,BGCalc1!$D$1,BGCalc1!$D$1+R13*G13)</f>
        <v>#N/A</v>
      </c>
      <c r="Q13" s="85">
        <f>CHOOSE(BGCalc1!$C$1,NA(),BGCalc1!$D$1)</f>
        <v>25</v>
      </c>
      <c r="R13" s="3" t="e">
        <f ca="1">C13*(H13+(BGCalc1!$D$1-E13)*F13)</f>
        <v>#N/A</v>
      </c>
      <c r="S13" s="3" t="e">
        <f t="shared" ca="1" si="4"/>
        <v>#N/A</v>
      </c>
    </row>
    <row r="14" spans="1:19">
      <c r="A14" s="341">
        <v>1</v>
      </c>
      <c r="B14" s="341">
        <v>11</v>
      </c>
      <c r="C14" s="9" t="e" cm="1">
        <f t="array" aca="1" ref="C14" ca="1">INDEX(BGCalc1!$F$4:$F$28,A14)+(INDEX(BGCalc1!$G$4:$G$28,A14)-INDEX(BGCalc1!$F$4:$F$28,A14))/50*B14</f>
        <v>#N/A</v>
      </c>
      <c r="D14" t="e">
        <f t="shared" ca="1" si="7"/>
        <v>#N/A</v>
      </c>
      <c r="E14" t="e">
        <f t="shared" ca="1" si="8"/>
        <v>#N/A</v>
      </c>
      <c r="F14" t="e">
        <f t="shared" ca="1" si="9"/>
        <v>#N/A</v>
      </c>
      <c r="G14" t="e">
        <f t="shared" ca="1" si="10"/>
        <v>#N/A</v>
      </c>
      <c r="H14" s="14" t="e" cm="1">
        <f t="array" aca="1" ref="H14" ca="1">INDEX(BGCalc1!$L$4:$L$28,A14)*$C14^3+INDEX(BGCalc1!$M$4:$M$28,A14)*$C14^2+INDEX(BGCalc1!$N$4:$N$28,A14)*$C14+INDEX(BGCalc1!$O$4:$O$28,A14)+INDEX('Bulk Graph'!$E$6:$E$30,A14)</f>
        <v>#N/A</v>
      </c>
      <c r="I14" s="14" t="e" cm="1">
        <f t="array" aca="1" ref="I14" ca="1">INDEX(BGCalc1!$H$4:$H$28,A14)*$C14^3+INDEX(BGCalc1!$I$4:$I$28,A14)*$C14^2+INDEX(BGCalc1!$J$4:$J$28,A14)*$C14+INDEX(BGCalc1!$K$4:$K$28,A14)</f>
        <v>#N/A</v>
      </c>
      <c r="J14" s="9" t="e">
        <f t="shared" ca="1" si="0"/>
        <v>#N/A</v>
      </c>
      <c r="K14" s="12" t="e">
        <f t="shared" ca="1" si="1"/>
        <v>#N/A</v>
      </c>
      <c r="L14" s="12" t="e">
        <f t="shared" ca="1" si="2"/>
        <v>#N/A</v>
      </c>
      <c r="M14" s="12" t="e" cm="1">
        <f t="array" aca="1" ref="M14" ca="1">I14*S14*INDEX(BGCalc1!$B$4:$B$28,A14)</f>
        <v>#N/A</v>
      </c>
      <c r="N14" s="12" t="e">
        <f t="shared" ca="1" si="6"/>
        <v>#N/A</v>
      </c>
      <c r="O14" s="12" t="e">
        <f t="shared" ca="1" si="3"/>
        <v>#N/A</v>
      </c>
      <c r="P14" s="12" t="e">
        <f ca="1">CHOOSE(BGCalc1!$C$1,BGCalc1!$D$1,BGCalc1!$D$1+R14*G14)</f>
        <v>#N/A</v>
      </c>
      <c r="Q14" s="85">
        <f>CHOOSE(BGCalc1!$C$1,NA(),BGCalc1!$D$1)</f>
        <v>25</v>
      </c>
      <c r="R14" s="3" t="e">
        <f ca="1">C14*(H14+(BGCalc1!$D$1-E14)*F14)</f>
        <v>#N/A</v>
      </c>
      <c r="S14" s="3" t="e">
        <f t="shared" ca="1" si="4"/>
        <v>#N/A</v>
      </c>
    </row>
    <row r="15" spans="1:19">
      <c r="A15" s="341">
        <v>1</v>
      </c>
      <c r="B15" s="341">
        <v>12</v>
      </c>
      <c r="C15" s="9" t="e" cm="1">
        <f t="array" aca="1" ref="C15" ca="1">INDEX(BGCalc1!$F$4:$F$28,A15)+(INDEX(BGCalc1!$G$4:$G$28,A15)-INDEX(BGCalc1!$F$4:$F$28,A15))/50*B15</f>
        <v>#N/A</v>
      </c>
      <c r="D15" t="e">
        <f t="shared" ca="1" si="7"/>
        <v>#N/A</v>
      </c>
      <c r="E15" t="e">
        <f t="shared" ca="1" si="8"/>
        <v>#N/A</v>
      </c>
      <c r="F15" t="e">
        <f t="shared" ca="1" si="9"/>
        <v>#N/A</v>
      </c>
      <c r="G15" t="e">
        <f t="shared" ca="1" si="10"/>
        <v>#N/A</v>
      </c>
      <c r="H15" s="14" t="e" cm="1">
        <f t="array" aca="1" ref="H15" ca="1">INDEX(BGCalc1!$L$4:$L$28,A15)*$C15^3+INDEX(BGCalc1!$M$4:$M$28,A15)*$C15^2+INDEX(BGCalc1!$N$4:$N$28,A15)*$C15+INDEX(BGCalc1!$O$4:$O$28,A15)+INDEX('Bulk Graph'!$E$6:$E$30,A15)</f>
        <v>#N/A</v>
      </c>
      <c r="I15" s="14" t="e" cm="1">
        <f t="array" aca="1" ref="I15" ca="1">INDEX(BGCalc1!$H$4:$H$28,A15)*$C15^3+INDEX(BGCalc1!$I$4:$I$28,A15)*$C15^2+INDEX(BGCalc1!$J$4:$J$28,A15)*$C15+INDEX(BGCalc1!$K$4:$K$28,A15)</f>
        <v>#N/A</v>
      </c>
      <c r="J15" s="9" t="e">
        <f t="shared" ca="1" si="0"/>
        <v>#N/A</v>
      </c>
      <c r="K15" s="12" t="e">
        <f t="shared" ca="1" si="1"/>
        <v>#N/A</v>
      </c>
      <c r="L15" s="12" t="e">
        <f t="shared" ca="1" si="2"/>
        <v>#N/A</v>
      </c>
      <c r="M15" s="12" t="e" cm="1">
        <f t="array" aca="1" ref="M15" ca="1">I15*S15*INDEX(BGCalc1!$B$4:$B$28,A15)</f>
        <v>#N/A</v>
      </c>
      <c r="N15" s="12" t="e">
        <f t="shared" ca="1" si="6"/>
        <v>#N/A</v>
      </c>
      <c r="O15" s="12" t="e">
        <f t="shared" ca="1" si="3"/>
        <v>#N/A</v>
      </c>
      <c r="P15" s="12" t="e">
        <f ca="1">CHOOSE(BGCalc1!$C$1,BGCalc1!$D$1,BGCalc1!$D$1+R15*G15)</f>
        <v>#N/A</v>
      </c>
      <c r="Q15" s="85">
        <f>CHOOSE(BGCalc1!$C$1,NA(),BGCalc1!$D$1)</f>
        <v>25</v>
      </c>
      <c r="R15" s="3" t="e">
        <f ca="1">C15*(H15+(BGCalc1!$D$1-E15)*F15)</f>
        <v>#N/A</v>
      </c>
      <c r="S15" s="3" t="e">
        <f t="shared" ca="1" si="4"/>
        <v>#N/A</v>
      </c>
    </row>
    <row r="16" spans="1:19">
      <c r="A16" s="341">
        <v>1</v>
      </c>
      <c r="B16" s="341">
        <v>13</v>
      </c>
      <c r="C16" s="9" t="e" cm="1">
        <f t="array" aca="1" ref="C16" ca="1">INDEX(BGCalc1!$F$4:$F$28,A16)+(INDEX(BGCalc1!$G$4:$G$28,A16)-INDEX(BGCalc1!$F$4:$F$28,A16))/50*B16</f>
        <v>#N/A</v>
      </c>
      <c r="D16" t="e">
        <f t="shared" ca="1" si="7"/>
        <v>#N/A</v>
      </c>
      <c r="E16" t="e">
        <f t="shared" ca="1" si="8"/>
        <v>#N/A</v>
      </c>
      <c r="F16" t="e">
        <f t="shared" ca="1" si="9"/>
        <v>#N/A</v>
      </c>
      <c r="G16" t="e">
        <f t="shared" ca="1" si="10"/>
        <v>#N/A</v>
      </c>
      <c r="H16" s="14" t="e" cm="1">
        <f t="array" aca="1" ref="H16" ca="1">INDEX(BGCalc1!$L$4:$L$28,A16)*$C16^3+INDEX(BGCalc1!$M$4:$M$28,A16)*$C16^2+INDEX(BGCalc1!$N$4:$N$28,A16)*$C16+INDEX(BGCalc1!$O$4:$O$28,A16)+INDEX('Bulk Graph'!$E$6:$E$30,A16)</f>
        <v>#N/A</v>
      </c>
      <c r="I16" s="14" t="e" cm="1">
        <f t="array" aca="1" ref="I16" ca="1">INDEX(BGCalc1!$H$4:$H$28,A16)*$C16^3+INDEX(BGCalc1!$I$4:$I$28,A16)*$C16^2+INDEX(BGCalc1!$J$4:$J$28,A16)*$C16+INDEX(BGCalc1!$K$4:$K$28,A16)</f>
        <v>#N/A</v>
      </c>
      <c r="J16" s="9" t="e">
        <f t="shared" ca="1" si="0"/>
        <v>#N/A</v>
      </c>
      <c r="K16" s="12" t="e">
        <f t="shared" ca="1" si="1"/>
        <v>#N/A</v>
      </c>
      <c r="L16" s="12" t="e">
        <f t="shared" ca="1" si="2"/>
        <v>#N/A</v>
      </c>
      <c r="M16" s="12" t="e" cm="1">
        <f t="array" aca="1" ref="M16" ca="1">I16*S16*INDEX(BGCalc1!$B$4:$B$28,A16)</f>
        <v>#N/A</v>
      </c>
      <c r="N16" s="12" t="e">
        <f t="shared" ca="1" si="6"/>
        <v>#N/A</v>
      </c>
      <c r="O16" s="12" t="e">
        <f t="shared" ca="1" si="3"/>
        <v>#N/A</v>
      </c>
      <c r="P16" s="12" t="e">
        <f ca="1">CHOOSE(BGCalc1!$C$1,BGCalc1!$D$1,BGCalc1!$D$1+R16*G16)</f>
        <v>#N/A</v>
      </c>
      <c r="Q16" s="85">
        <f>CHOOSE(BGCalc1!$C$1,NA(),BGCalc1!$D$1)</f>
        <v>25</v>
      </c>
      <c r="R16" s="3" t="e">
        <f ca="1">C16*(H16+(BGCalc1!$D$1-E16)*F16)</f>
        <v>#N/A</v>
      </c>
      <c r="S16" s="3" t="e">
        <f t="shared" ca="1" si="4"/>
        <v>#N/A</v>
      </c>
    </row>
    <row r="17" spans="1:19">
      <c r="A17" s="341">
        <v>1</v>
      </c>
      <c r="B17" s="341">
        <v>14</v>
      </c>
      <c r="C17" s="9" t="e" cm="1">
        <f t="array" aca="1" ref="C17" ca="1">INDEX(BGCalc1!$F$4:$F$28,A17)+(INDEX(BGCalc1!$G$4:$G$28,A17)-INDEX(BGCalc1!$F$4:$F$28,A17))/50*B17</f>
        <v>#N/A</v>
      </c>
      <c r="D17" t="e">
        <f t="shared" ca="1" si="7"/>
        <v>#N/A</v>
      </c>
      <c r="E17" t="e">
        <f t="shared" ca="1" si="8"/>
        <v>#N/A</v>
      </c>
      <c r="F17" t="e">
        <f t="shared" ca="1" si="9"/>
        <v>#N/A</v>
      </c>
      <c r="G17" t="e">
        <f t="shared" ca="1" si="10"/>
        <v>#N/A</v>
      </c>
      <c r="H17" s="14" t="e" cm="1">
        <f t="array" aca="1" ref="H17" ca="1">INDEX(BGCalc1!$L$4:$L$28,A17)*$C17^3+INDEX(BGCalc1!$M$4:$M$28,A17)*$C17^2+INDEX(BGCalc1!$N$4:$N$28,A17)*$C17+INDEX(BGCalc1!$O$4:$O$28,A17)+INDEX('Bulk Graph'!$E$6:$E$30,A17)</f>
        <v>#N/A</v>
      </c>
      <c r="I17" s="14" t="e" cm="1">
        <f t="array" aca="1" ref="I17" ca="1">INDEX(BGCalc1!$H$4:$H$28,A17)*$C17^3+INDEX(BGCalc1!$I$4:$I$28,A17)*$C17^2+INDEX(BGCalc1!$J$4:$J$28,A17)*$C17+INDEX(BGCalc1!$K$4:$K$28,A17)</f>
        <v>#N/A</v>
      </c>
      <c r="J17" s="9" t="e">
        <f t="shared" ca="1" si="0"/>
        <v>#N/A</v>
      </c>
      <c r="K17" s="12" t="e">
        <f t="shared" ca="1" si="1"/>
        <v>#N/A</v>
      </c>
      <c r="L17" s="12" t="e">
        <f t="shared" ca="1" si="2"/>
        <v>#N/A</v>
      </c>
      <c r="M17" s="12" t="e" cm="1">
        <f t="array" aca="1" ref="M17" ca="1">I17*S17*INDEX(BGCalc1!$B$4:$B$28,A17)</f>
        <v>#N/A</v>
      </c>
      <c r="N17" s="12" t="e">
        <f t="shared" ca="1" si="6"/>
        <v>#N/A</v>
      </c>
      <c r="O17" s="12" t="e">
        <f t="shared" ca="1" si="3"/>
        <v>#N/A</v>
      </c>
      <c r="P17" s="12" t="e">
        <f ca="1">CHOOSE(BGCalc1!$C$1,BGCalc1!$D$1,BGCalc1!$D$1+R17*G17)</f>
        <v>#N/A</v>
      </c>
      <c r="Q17" s="85">
        <f>CHOOSE(BGCalc1!$C$1,NA(),BGCalc1!$D$1)</f>
        <v>25</v>
      </c>
      <c r="R17" s="3" t="e">
        <f ca="1">C17*(H17+(BGCalc1!$D$1-E17)*F17)</f>
        <v>#N/A</v>
      </c>
      <c r="S17" s="3" t="e">
        <f t="shared" ca="1" si="4"/>
        <v>#N/A</v>
      </c>
    </row>
    <row r="18" spans="1:19">
      <c r="A18" s="341">
        <v>1</v>
      </c>
      <c r="B18" s="341">
        <v>15</v>
      </c>
      <c r="C18" s="9" t="e" cm="1">
        <f t="array" aca="1" ref="C18" ca="1">INDEX(BGCalc1!$F$4:$F$28,A18)+(INDEX(BGCalc1!$G$4:$G$28,A18)-INDEX(BGCalc1!$F$4:$F$28,A18))/50*B18</f>
        <v>#N/A</v>
      </c>
      <c r="D18" t="e">
        <f t="shared" ca="1" si="7"/>
        <v>#N/A</v>
      </c>
      <c r="E18" t="e">
        <f t="shared" ca="1" si="8"/>
        <v>#N/A</v>
      </c>
      <c r="F18" t="e">
        <f t="shared" ca="1" si="9"/>
        <v>#N/A</v>
      </c>
      <c r="G18" t="e">
        <f t="shared" ca="1" si="10"/>
        <v>#N/A</v>
      </c>
      <c r="H18" s="14" t="e" cm="1">
        <f t="array" aca="1" ref="H18" ca="1">INDEX(BGCalc1!$L$4:$L$28,A18)*$C18^3+INDEX(BGCalc1!$M$4:$M$28,A18)*$C18^2+INDEX(BGCalc1!$N$4:$N$28,A18)*$C18+INDEX(BGCalc1!$O$4:$O$28,A18)+INDEX('Bulk Graph'!$E$6:$E$30,A18)</f>
        <v>#N/A</v>
      </c>
      <c r="I18" s="14" t="e" cm="1">
        <f t="array" aca="1" ref="I18" ca="1">INDEX(BGCalc1!$H$4:$H$28,A18)*$C18^3+INDEX(BGCalc1!$I$4:$I$28,A18)*$C18^2+INDEX(BGCalc1!$J$4:$J$28,A18)*$C18+INDEX(BGCalc1!$K$4:$K$28,A18)</f>
        <v>#N/A</v>
      </c>
      <c r="J18" s="9" t="e">
        <f t="shared" ca="1" si="0"/>
        <v>#N/A</v>
      </c>
      <c r="K18" s="12" t="e">
        <f t="shared" ca="1" si="1"/>
        <v>#N/A</v>
      </c>
      <c r="L18" s="12" t="e">
        <f t="shared" ca="1" si="2"/>
        <v>#N/A</v>
      </c>
      <c r="M18" s="12" t="e" cm="1">
        <f t="array" aca="1" ref="M18" ca="1">I18*S18*INDEX(BGCalc1!$B$4:$B$28,A18)</f>
        <v>#N/A</v>
      </c>
      <c r="N18" s="12" t="e">
        <f t="shared" ca="1" si="6"/>
        <v>#N/A</v>
      </c>
      <c r="O18" s="12" t="e">
        <f t="shared" ca="1" si="3"/>
        <v>#N/A</v>
      </c>
      <c r="P18" s="12" t="e">
        <f ca="1">CHOOSE(BGCalc1!$C$1,BGCalc1!$D$1,BGCalc1!$D$1+R18*G18)</f>
        <v>#N/A</v>
      </c>
      <c r="Q18" s="85">
        <f>CHOOSE(BGCalc1!$C$1,NA(),BGCalc1!$D$1)</f>
        <v>25</v>
      </c>
      <c r="R18" s="3" t="e">
        <f ca="1">C18*(H18+(BGCalc1!$D$1-E18)*F18)</f>
        <v>#N/A</v>
      </c>
      <c r="S18" s="3" t="e">
        <f t="shared" ca="1" si="4"/>
        <v>#N/A</v>
      </c>
    </row>
    <row r="19" spans="1:19">
      <c r="A19" s="341">
        <v>1</v>
      </c>
      <c r="B19" s="341">
        <v>16</v>
      </c>
      <c r="C19" s="9" t="e" cm="1">
        <f t="array" aca="1" ref="C19" ca="1">INDEX(BGCalc1!$F$4:$F$28,A19)+(INDEX(BGCalc1!$G$4:$G$28,A19)-INDEX(BGCalc1!$F$4:$F$28,A19))/50*B19</f>
        <v>#N/A</v>
      </c>
      <c r="D19" t="e">
        <f t="shared" ca="1" si="7"/>
        <v>#N/A</v>
      </c>
      <c r="E19" t="e">
        <f t="shared" ca="1" si="8"/>
        <v>#N/A</v>
      </c>
      <c r="F19" t="e">
        <f t="shared" ca="1" si="9"/>
        <v>#N/A</v>
      </c>
      <c r="G19" t="e">
        <f t="shared" ca="1" si="10"/>
        <v>#N/A</v>
      </c>
      <c r="H19" s="14" t="e" cm="1">
        <f t="array" aca="1" ref="H19" ca="1">INDEX(BGCalc1!$L$4:$L$28,A19)*$C19^3+INDEX(BGCalc1!$M$4:$M$28,A19)*$C19^2+INDEX(BGCalc1!$N$4:$N$28,A19)*$C19+INDEX(BGCalc1!$O$4:$O$28,A19)+INDEX('Bulk Graph'!$E$6:$E$30,A19)</f>
        <v>#N/A</v>
      </c>
      <c r="I19" s="14" t="e" cm="1">
        <f t="array" aca="1" ref="I19" ca="1">INDEX(BGCalc1!$H$4:$H$28,A19)*$C19^3+INDEX(BGCalc1!$I$4:$I$28,A19)*$C19^2+INDEX(BGCalc1!$J$4:$J$28,A19)*$C19+INDEX(BGCalc1!$K$4:$K$28,A19)</f>
        <v>#N/A</v>
      </c>
      <c r="J19" s="9" t="e">
        <f t="shared" ca="1" si="0"/>
        <v>#N/A</v>
      </c>
      <c r="K19" s="12" t="e">
        <f t="shared" ca="1" si="1"/>
        <v>#N/A</v>
      </c>
      <c r="L19" s="12" t="e">
        <f t="shared" ca="1" si="2"/>
        <v>#N/A</v>
      </c>
      <c r="M19" s="12" t="e" cm="1">
        <f t="array" aca="1" ref="M19" ca="1">I19*S19*INDEX(BGCalc1!$B$4:$B$28,A19)</f>
        <v>#N/A</v>
      </c>
      <c r="N19" s="12" t="e">
        <f t="shared" ca="1" si="6"/>
        <v>#N/A</v>
      </c>
      <c r="O19" s="12" t="e">
        <f t="shared" ca="1" si="3"/>
        <v>#N/A</v>
      </c>
      <c r="P19" s="12" t="e">
        <f ca="1">CHOOSE(BGCalc1!$C$1,BGCalc1!$D$1,BGCalc1!$D$1+R19*G19)</f>
        <v>#N/A</v>
      </c>
      <c r="Q19" s="85">
        <f>CHOOSE(BGCalc1!$C$1,NA(),BGCalc1!$D$1)</f>
        <v>25</v>
      </c>
      <c r="R19" s="3" t="e">
        <f ca="1">C19*(H19+(BGCalc1!$D$1-E19)*F19)</f>
        <v>#N/A</v>
      </c>
      <c r="S19" s="3" t="e">
        <f t="shared" ca="1" si="4"/>
        <v>#N/A</v>
      </c>
    </row>
    <row r="20" spans="1:19">
      <c r="A20" s="341">
        <v>1</v>
      </c>
      <c r="B20" s="341">
        <v>17</v>
      </c>
      <c r="C20" s="9" t="e" cm="1">
        <f t="array" aca="1" ref="C20" ca="1">INDEX(BGCalc1!$F$4:$F$28,A20)+(INDEX(BGCalc1!$G$4:$G$28,A20)-INDEX(BGCalc1!$F$4:$F$28,A20))/50*B20</f>
        <v>#N/A</v>
      </c>
      <c r="D20" t="e">
        <f t="shared" ca="1" si="7"/>
        <v>#N/A</v>
      </c>
      <c r="E20" t="e">
        <f t="shared" ca="1" si="8"/>
        <v>#N/A</v>
      </c>
      <c r="F20" t="e">
        <f t="shared" ca="1" si="9"/>
        <v>#N/A</v>
      </c>
      <c r="G20" t="e">
        <f t="shared" ca="1" si="10"/>
        <v>#N/A</v>
      </c>
      <c r="H20" s="14" t="e" cm="1">
        <f t="array" aca="1" ref="H20" ca="1">INDEX(BGCalc1!$L$4:$L$28,A20)*$C20^3+INDEX(BGCalc1!$M$4:$M$28,A20)*$C20^2+INDEX(BGCalc1!$N$4:$N$28,A20)*$C20+INDEX(BGCalc1!$O$4:$O$28,A20)+INDEX('Bulk Graph'!$E$6:$E$30,A20)</f>
        <v>#N/A</v>
      </c>
      <c r="I20" s="14" t="e" cm="1">
        <f t="array" aca="1" ref="I20" ca="1">INDEX(BGCalc1!$H$4:$H$28,A20)*$C20^3+INDEX(BGCalc1!$I$4:$I$28,A20)*$C20^2+INDEX(BGCalc1!$J$4:$J$28,A20)*$C20+INDEX(BGCalc1!$K$4:$K$28,A20)</f>
        <v>#N/A</v>
      </c>
      <c r="J20" s="9" t="e">
        <f t="shared" ca="1" si="0"/>
        <v>#N/A</v>
      </c>
      <c r="K20" s="12" t="e">
        <f t="shared" ca="1" si="1"/>
        <v>#N/A</v>
      </c>
      <c r="L20" s="12" t="e">
        <f t="shared" ca="1" si="2"/>
        <v>#N/A</v>
      </c>
      <c r="M20" s="12" t="e" cm="1">
        <f t="array" aca="1" ref="M20" ca="1">I20*S20*INDEX(BGCalc1!$B$4:$B$28,A20)</f>
        <v>#N/A</v>
      </c>
      <c r="N20" s="12" t="e">
        <f t="shared" ca="1" si="6"/>
        <v>#N/A</v>
      </c>
      <c r="O20" s="12" t="e">
        <f t="shared" ca="1" si="3"/>
        <v>#N/A</v>
      </c>
      <c r="P20" s="12" t="e">
        <f ca="1">CHOOSE(BGCalc1!$C$1,BGCalc1!$D$1,BGCalc1!$D$1+R20*G20)</f>
        <v>#N/A</v>
      </c>
      <c r="Q20" s="85">
        <f>CHOOSE(BGCalc1!$C$1,NA(),BGCalc1!$D$1)</f>
        <v>25</v>
      </c>
      <c r="R20" s="3" t="e">
        <f ca="1">C20*(H20+(BGCalc1!$D$1-E20)*F20)</f>
        <v>#N/A</v>
      </c>
      <c r="S20" s="3" t="e">
        <f t="shared" ca="1" si="4"/>
        <v>#N/A</v>
      </c>
    </row>
    <row r="21" spans="1:19">
      <c r="A21" s="341">
        <v>1</v>
      </c>
      <c r="B21" s="341">
        <v>18</v>
      </c>
      <c r="C21" s="9" t="e" cm="1">
        <f t="array" aca="1" ref="C21" ca="1">INDEX(BGCalc1!$F$4:$F$28,A21)+(INDEX(BGCalc1!$G$4:$G$28,A21)-INDEX(BGCalc1!$F$4:$F$28,A21))/50*B21</f>
        <v>#N/A</v>
      </c>
      <c r="D21" t="e">
        <f t="shared" ca="1" si="7"/>
        <v>#N/A</v>
      </c>
      <c r="E21" t="e">
        <f t="shared" ca="1" si="8"/>
        <v>#N/A</v>
      </c>
      <c r="F21" t="e">
        <f t="shared" ca="1" si="9"/>
        <v>#N/A</v>
      </c>
      <c r="G21" t="e">
        <f t="shared" ca="1" si="10"/>
        <v>#N/A</v>
      </c>
      <c r="H21" s="14" t="e" cm="1">
        <f t="array" aca="1" ref="H21" ca="1">INDEX(BGCalc1!$L$4:$L$28,A21)*$C21^3+INDEX(BGCalc1!$M$4:$M$28,A21)*$C21^2+INDEX(BGCalc1!$N$4:$N$28,A21)*$C21+INDEX(BGCalc1!$O$4:$O$28,A21)+INDEX('Bulk Graph'!$E$6:$E$30,A21)</f>
        <v>#N/A</v>
      </c>
      <c r="I21" s="14" t="e" cm="1">
        <f t="array" aca="1" ref="I21" ca="1">INDEX(BGCalc1!$H$4:$H$28,A21)*$C21^3+INDEX(BGCalc1!$I$4:$I$28,A21)*$C21^2+INDEX(BGCalc1!$J$4:$J$28,A21)*$C21+INDEX(BGCalc1!$K$4:$K$28,A21)</f>
        <v>#N/A</v>
      </c>
      <c r="J21" s="9" t="e">
        <f t="shared" ca="1" si="0"/>
        <v>#N/A</v>
      </c>
      <c r="K21" s="12" t="e">
        <f t="shared" ca="1" si="1"/>
        <v>#N/A</v>
      </c>
      <c r="L21" s="12" t="e">
        <f t="shared" ca="1" si="2"/>
        <v>#N/A</v>
      </c>
      <c r="M21" s="12" t="e" cm="1">
        <f t="array" aca="1" ref="M21" ca="1">I21*S21*INDEX(BGCalc1!$B$4:$B$28,A21)</f>
        <v>#N/A</v>
      </c>
      <c r="N21" s="12" t="e">
        <f t="shared" ca="1" si="6"/>
        <v>#N/A</v>
      </c>
      <c r="O21" s="12" t="e">
        <f t="shared" ca="1" si="3"/>
        <v>#N/A</v>
      </c>
      <c r="P21" s="12" t="e">
        <f ca="1">CHOOSE(BGCalc1!$C$1,BGCalc1!$D$1,BGCalc1!$D$1+R21*G21)</f>
        <v>#N/A</v>
      </c>
      <c r="Q21" s="85">
        <f>CHOOSE(BGCalc1!$C$1,NA(),BGCalc1!$D$1)</f>
        <v>25</v>
      </c>
      <c r="R21" s="3" t="e">
        <f ca="1">C21*(H21+(BGCalc1!$D$1-E21)*F21)</f>
        <v>#N/A</v>
      </c>
      <c r="S21" s="3" t="e">
        <f t="shared" ca="1" si="4"/>
        <v>#N/A</v>
      </c>
    </row>
    <row r="22" spans="1:19">
      <c r="A22" s="341">
        <v>1</v>
      </c>
      <c r="B22" s="341">
        <v>19</v>
      </c>
      <c r="C22" s="9" t="e" cm="1">
        <f t="array" aca="1" ref="C22" ca="1">INDEX(BGCalc1!$F$4:$F$28,A22)+(INDEX(BGCalc1!$G$4:$G$28,A22)-INDEX(BGCalc1!$F$4:$F$28,A22))/50*B22</f>
        <v>#N/A</v>
      </c>
      <c r="D22" t="e">
        <f t="shared" ca="1" si="7"/>
        <v>#N/A</v>
      </c>
      <c r="E22" t="e">
        <f t="shared" ca="1" si="8"/>
        <v>#N/A</v>
      </c>
      <c r="F22" t="e">
        <f t="shared" ca="1" si="9"/>
        <v>#N/A</v>
      </c>
      <c r="G22" t="e">
        <f t="shared" ca="1" si="10"/>
        <v>#N/A</v>
      </c>
      <c r="H22" s="14" t="e" cm="1">
        <f t="array" aca="1" ref="H22" ca="1">INDEX(BGCalc1!$L$4:$L$28,A22)*$C22^3+INDEX(BGCalc1!$M$4:$M$28,A22)*$C22^2+INDEX(BGCalc1!$N$4:$N$28,A22)*$C22+INDEX(BGCalc1!$O$4:$O$28,A22)+INDEX('Bulk Graph'!$E$6:$E$30,A22)</f>
        <v>#N/A</v>
      </c>
      <c r="I22" s="14" t="e" cm="1">
        <f t="array" aca="1" ref="I22" ca="1">INDEX(BGCalc1!$H$4:$H$28,A22)*$C22^3+INDEX(BGCalc1!$I$4:$I$28,A22)*$C22^2+INDEX(BGCalc1!$J$4:$J$28,A22)*$C22+INDEX(BGCalc1!$K$4:$K$28,A22)</f>
        <v>#N/A</v>
      </c>
      <c r="J22" s="9" t="e">
        <f t="shared" ca="1" si="0"/>
        <v>#N/A</v>
      </c>
      <c r="K22" s="12" t="e">
        <f t="shared" ca="1" si="1"/>
        <v>#N/A</v>
      </c>
      <c r="L22" s="12" t="e">
        <f t="shared" ca="1" si="2"/>
        <v>#N/A</v>
      </c>
      <c r="M22" s="12" t="e" cm="1">
        <f t="array" aca="1" ref="M22" ca="1">I22*S22*INDEX(BGCalc1!$B$4:$B$28,A22)</f>
        <v>#N/A</v>
      </c>
      <c r="N22" s="12" t="e">
        <f t="shared" ca="1" si="6"/>
        <v>#N/A</v>
      </c>
      <c r="O22" s="12" t="e">
        <f t="shared" ca="1" si="3"/>
        <v>#N/A</v>
      </c>
      <c r="P22" s="12" t="e">
        <f ca="1">CHOOSE(BGCalc1!$C$1,BGCalc1!$D$1,BGCalc1!$D$1+R22*G22)</f>
        <v>#N/A</v>
      </c>
      <c r="Q22" s="85">
        <f>CHOOSE(BGCalc1!$C$1,NA(),BGCalc1!$D$1)</f>
        <v>25</v>
      </c>
      <c r="R22" s="3" t="e">
        <f ca="1">C22*(H22+(BGCalc1!$D$1-E22)*F22)</f>
        <v>#N/A</v>
      </c>
      <c r="S22" s="3" t="e">
        <f t="shared" ca="1" si="4"/>
        <v>#N/A</v>
      </c>
    </row>
    <row r="23" spans="1:19">
      <c r="A23" s="341">
        <v>1</v>
      </c>
      <c r="B23" s="341">
        <v>20</v>
      </c>
      <c r="C23" s="9" t="e" cm="1">
        <f t="array" aca="1" ref="C23" ca="1">INDEX(BGCalc1!$F$4:$F$28,A23)+(INDEX(BGCalc1!$G$4:$G$28,A23)-INDEX(BGCalc1!$F$4:$F$28,A23))/50*B23</f>
        <v>#N/A</v>
      </c>
      <c r="D23" t="e">
        <f t="shared" ca="1" si="7"/>
        <v>#N/A</v>
      </c>
      <c r="E23" t="e">
        <f t="shared" ca="1" si="8"/>
        <v>#N/A</v>
      </c>
      <c r="F23" t="e">
        <f t="shared" ca="1" si="9"/>
        <v>#N/A</v>
      </c>
      <c r="G23" t="e">
        <f t="shared" ca="1" si="10"/>
        <v>#N/A</v>
      </c>
      <c r="H23" s="14" t="e" cm="1">
        <f t="array" aca="1" ref="H23" ca="1">INDEX(BGCalc1!$L$4:$L$28,A23)*$C23^3+INDEX(BGCalc1!$M$4:$M$28,A23)*$C23^2+INDEX(BGCalc1!$N$4:$N$28,A23)*$C23+INDEX(BGCalc1!$O$4:$O$28,A23)+INDEX('Bulk Graph'!$E$6:$E$30,A23)</f>
        <v>#N/A</v>
      </c>
      <c r="I23" s="14" t="e" cm="1">
        <f t="array" aca="1" ref="I23" ca="1">INDEX(BGCalc1!$H$4:$H$28,A23)*$C23^3+INDEX(BGCalc1!$I$4:$I$28,A23)*$C23^2+INDEX(BGCalc1!$J$4:$J$28,A23)*$C23+INDEX(BGCalc1!$K$4:$K$28,A23)</f>
        <v>#N/A</v>
      </c>
      <c r="J23" s="9" t="e">
        <f t="shared" ca="1" si="0"/>
        <v>#N/A</v>
      </c>
      <c r="K23" s="12" t="e">
        <f t="shared" ca="1" si="1"/>
        <v>#N/A</v>
      </c>
      <c r="L23" s="12" t="e">
        <f t="shared" ca="1" si="2"/>
        <v>#N/A</v>
      </c>
      <c r="M23" s="12" t="e" cm="1">
        <f t="array" aca="1" ref="M23" ca="1">I23*S23*INDEX(BGCalc1!$B$4:$B$28,A23)</f>
        <v>#N/A</v>
      </c>
      <c r="N23" s="12" t="e">
        <f t="shared" ca="1" si="6"/>
        <v>#N/A</v>
      </c>
      <c r="O23" s="12" t="e">
        <f t="shared" ca="1" si="3"/>
        <v>#N/A</v>
      </c>
      <c r="P23" s="12" t="e">
        <f ca="1">CHOOSE(BGCalc1!$C$1,BGCalc1!$D$1,BGCalc1!$D$1+R23*G23)</f>
        <v>#N/A</v>
      </c>
      <c r="Q23" s="85">
        <f>CHOOSE(BGCalc1!$C$1,NA(),BGCalc1!$D$1)</f>
        <v>25</v>
      </c>
      <c r="R23" s="3" t="e">
        <f ca="1">C23*(H23+(BGCalc1!$D$1-E23)*F23)</f>
        <v>#N/A</v>
      </c>
      <c r="S23" s="3" t="e">
        <f t="shared" ca="1" si="4"/>
        <v>#N/A</v>
      </c>
    </row>
    <row r="24" spans="1:19">
      <c r="A24" s="341">
        <v>1</v>
      </c>
      <c r="B24" s="341">
        <v>21</v>
      </c>
      <c r="C24" s="9" t="e" cm="1">
        <f t="array" aca="1" ref="C24" ca="1">INDEX(BGCalc1!$F$4:$F$28,A24)+(INDEX(BGCalc1!$G$4:$G$28,A24)-INDEX(BGCalc1!$F$4:$F$28,A24))/50*B24</f>
        <v>#N/A</v>
      </c>
      <c r="D24" t="e">
        <f t="shared" ca="1" si="7"/>
        <v>#N/A</v>
      </c>
      <c r="E24" t="e">
        <f t="shared" ca="1" si="8"/>
        <v>#N/A</v>
      </c>
      <c r="F24" t="e">
        <f t="shared" ca="1" si="9"/>
        <v>#N/A</v>
      </c>
      <c r="G24" t="e">
        <f t="shared" ca="1" si="10"/>
        <v>#N/A</v>
      </c>
      <c r="H24" s="14" t="e" cm="1">
        <f t="array" aca="1" ref="H24" ca="1">INDEX(BGCalc1!$L$4:$L$28,A24)*$C24^3+INDEX(BGCalc1!$M$4:$M$28,A24)*$C24^2+INDEX(BGCalc1!$N$4:$N$28,A24)*$C24+INDEX(BGCalc1!$O$4:$O$28,A24)+INDEX('Bulk Graph'!$E$6:$E$30,A24)</f>
        <v>#N/A</v>
      </c>
      <c r="I24" s="14" t="e" cm="1">
        <f t="array" aca="1" ref="I24" ca="1">INDEX(BGCalc1!$H$4:$H$28,A24)*$C24^3+INDEX(BGCalc1!$I$4:$I$28,A24)*$C24^2+INDEX(BGCalc1!$J$4:$J$28,A24)*$C24+INDEX(BGCalc1!$K$4:$K$28,A24)</f>
        <v>#N/A</v>
      </c>
      <c r="J24" s="9" t="e">
        <f t="shared" ca="1" si="0"/>
        <v>#N/A</v>
      </c>
      <c r="K24" s="12" t="e">
        <f t="shared" ca="1" si="1"/>
        <v>#N/A</v>
      </c>
      <c r="L24" s="12" t="e">
        <f t="shared" ca="1" si="2"/>
        <v>#N/A</v>
      </c>
      <c r="M24" s="12" t="e" cm="1">
        <f t="array" aca="1" ref="M24" ca="1">I24*S24*INDEX(BGCalc1!$B$4:$B$28,A24)</f>
        <v>#N/A</v>
      </c>
      <c r="N24" s="12" t="e">
        <f t="shared" ca="1" si="6"/>
        <v>#N/A</v>
      </c>
      <c r="O24" s="12" t="e">
        <f t="shared" ca="1" si="3"/>
        <v>#N/A</v>
      </c>
      <c r="P24" s="12" t="e">
        <f ca="1">CHOOSE(BGCalc1!$C$1,BGCalc1!$D$1,BGCalc1!$D$1+R24*G24)</f>
        <v>#N/A</v>
      </c>
      <c r="Q24" s="85">
        <f>CHOOSE(BGCalc1!$C$1,NA(),BGCalc1!$D$1)</f>
        <v>25</v>
      </c>
      <c r="R24" s="3" t="e">
        <f ca="1">C24*(H24+(BGCalc1!$D$1-E24)*F24)</f>
        <v>#N/A</v>
      </c>
      <c r="S24" s="3" t="e">
        <f t="shared" ca="1" si="4"/>
        <v>#N/A</v>
      </c>
    </row>
    <row r="25" spans="1:19">
      <c r="A25" s="341">
        <v>1</v>
      </c>
      <c r="B25" s="341">
        <v>22</v>
      </c>
      <c r="C25" s="9" t="e" cm="1">
        <f t="array" aca="1" ref="C25" ca="1">INDEX(BGCalc1!$F$4:$F$28,A25)+(INDEX(BGCalc1!$G$4:$G$28,A25)-INDEX(BGCalc1!$F$4:$F$28,A25))/50*B25</f>
        <v>#N/A</v>
      </c>
      <c r="D25" t="e">
        <f t="shared" ca="1" si="7"/>
        <v>#N/A</v>
      </c>
      <c r="E25" t="e">
        <f t="shared" ca="1" si="8"/>
        <v>#N/A</v>
      </c>
      <c r="F25" t="e">
        <f t="shared" ca="1" si="9"/>
        <v>#N/A</v>
      </c>
      <c r="G25" t="e">
        <f t="shared" ca="1" si="10"/>
        <v>#N/A</v>
      </c>
      <c r="H25" s="14" t="e" cm="1">
        <f t="array" aca="1" ref="H25" ca="1">INDEX(BGCalc1!$L$4:$L$28,A25)*$C25^3+INDEX(BGCalc1!$M$4:$M$28,A25)*$C25^2+INDEX(BGCalc1!$N$4:$N$28,A25)*$C25+INDEX(BGCalc1!$O$4:$O$28,A25)+INDEX('Bulk Graph'!$E$6:$E$30,A25)</f>
        <v>#N/A</v>
      </c>
      <c r="I25" s="14" t="e" cm="1">
        <f t="array" aca="1" ref="I25" ca="1">INDEX(BGCalc1!$H$4:$H$28,A25)*$C25^3+INDEX(BGCalc1!$I$4:$I$28,A25)*$C25^2+INDEX(BGCalc1!$J$4:$J$28,A25)*$C25+INDEX(BGCalc1!$K$4:$K$28,A25)</f>
        <v>#N/A</v>
      </c>
      <c r="J25" s="9" t="e">
        <f t="shared" ca="1" si="0"/>
        <v>#N/A</v>
      </c>
      <c r="K25" s="12" t="e">
        <f t="shared" ca="1" si="1"/>
        <v>#N/A</v>
      </c>
      <c r="L25" s="12" t="e">
        <f t="shared" ca="1" si="2"/>
        <v>#N/A</v>
      </c>
      <c r="M25" s="12" t="e" cm="1">
        <f t="array" aca="1" ref="M25" ca="1">I25*S25*INDEX(BGCalc1!$B$4:$B$28,A25)</f>
        <v>#N/A</v>
      </c>
      <c r="N25" s="12" t="e">
        <f t="shared" ca="1" si="6"/>
        <v>#N/A</v>
      </c>
      <c r="O25" s="12" t="e">
        <f t="shared" ca="1" si="3"/>
        <v>#N/A</v>
      </c>
      <c r="P25" s="12" t="e">
        <f ca="1">CHOOSE(BGCalc1!$C$1,BGCalc1!$D$1,BGCalc1!$D$1+R25*G25)</f>
        <v>#N/A</v>
      </c>
      <c r="Q25" s="85">
        <f>CHOOSE(BGCalc1!$C$1,NA(),BGCalc1!$D$1)</f>
        <v>25</v>
      </c>
      <c r="R25" s="3" t="e">
        <f ca="1">C25*(H25+(BGCalc1!$D$1-E25)*F25)</f>
        <v>#N/A</v>
      </c>
      <c r="S25" s="3" t="e">
        <f t="shared" ca="1" si="4"/>
        <v>#N/A</v>
      </c>
    </row>
    <row r="26" spans="1:19">
      <c r="A26" s="341">
        <v>1</v>
      </c>
      <c r="B26" s="341">
        <v>23</v>
      </c>
      <c r="C26" s="9" t="e" cm="1">
        <f t="array" aca="1" ref="C26" ca="1">INDEX(BGCalc1!$F$4:$F$28,A26)+(INDEX(BGCalc1!$G$4:$G$28,A26)-INDEX(BGCalc1!$F$4:$F$28,A26))/50*B26</f>
        <v>#N/A</v>
      </c>
      <c r="D26" t="e">
        <f t="shared" ca="1" si="7"/>
        <v>#N/A</v>
      </c>
      <c r="E26" t="e">
        <f t="shared" ca="1" si="8"/>
        <v>#N/A</v>
      </c>
      <c r="F26" t="e">
        <f t="shared" ca="1" si="9"/>
        <v>#N/A</v>
      </c>
      <c r="G26" t="e">
        <f t="shared" ca="1" si="10"/>
        <v>#N/A</v>
      </c>
      <c r="H26" s="14" t="e" cm="1">
        <f t="array" aca="1" ref="H26" ca="1">INDEX(BGCalc1!$L$4:$L$28,A26)*$C26^3+INDEX(BGCalc1!$M$4:$M$28,A26)*$C26^2+INDEX(BGCalc1!$N$4:$N$28,A26)*$C26+INDEX(BGCalc1!$O$4:$O$28,A26)+INDEX('Bulk Graph'!$E$6:$E$30,A26)</f>
        <v>#N/A</v>
      </c>
      <c r="I26" s="14" t="e" cm="1">
        <f t="array" aca="1" ref="I26" ca="1">INDEX(BGCalc1!$H$4:$H$28,A26)*$C26^3+INDEX(BGCalc1!$I$4:$I$28,A26)*$C26^2+INDEX(BGCalc1!$J$4:$J$28,A26)*$C26+INDEX(BGCalc1!$K$4:$K$28,A26)</f>
        <v>#N/A</v>
      </c>
      <c r="J26" s="9" t="e">
        <f t="shared" ca="1" si="0"/>
        <v>#N/A</v>
      </c>
      <c r="K26" s="12" t="e">
        <f t="shared" ca="1" si="1"/>
        <v>#N/A</v>
      </c>
      <c r="L26" s="12" t="e">
        <f t="shared" ca="1" si="2"/>
        <v>#N/A</v>
      </c>
      <c r="M26" s="12" t="e" cm="1">
        <f t="array" aca="1" ref="M26" ca="1">I26*S26*INDEX(BGCalc1!$B$4:$B$28,A26)</f>
        <v>#N/A</v>
      </c>
      <c r="N26" s="12" t="e">
        <f t="shared" ca="1" si="6"/>
        <v>#N/A</v>
      </c>
      <c r="O26" s="12" t="e">
        <f t="shared" ca="1" si="3"/>
        <v>#N/A</v>
      </c>
      <c r="P26" s="12" t="e">
        <f ca="1">CHOOSE(BGCalc1!$C$1,BGCalc1!$D$1,BGCalc1!$D$1+R26*G26)</f>
        <v>#N/A</v>
      </c>
      <c r="Q26" s="85">
        <f>CHOOSE(BGCalc1!$C$1,NA(),BGCalc1!$D$1)</f>
        <v>25</v>
      </c>
      <c r="R26" s="3" t="e">
        <f ca="1">C26*(H26+(BGCalc1!$D$1-E26)*F26)</f>
        <v>#N/A</v>
      </c>
      <c r="S26" s="3" t="e">
        <f t="shared" ca="1" si="4"/>
        <v>#N/A</v>
      </c>
    </row>
    <row r="27" spans="1:19">
      <c r="A27" s="341">
        <v>1</v>
      </c>
      <c r="B27" s="341">
        <v>24</v>
      </c>
      <c r="C27" s="9" t="e" cm="1">
        <f t="array" aca="1" ref="C27" ca="1">INDEX(BGCalc1!$F$4:$F$28,A27)+(INDEX(BGCalc1!$G$4:$G$28,A27)-INDEX(BGCalc1!$F$4:$F$28,A27))/50*B27</f>
        <v>#N/A</v>
      </c>
      <c r="D27" t="e">
        <f t="shared" ca="1" si="7"/>
        <v>#N/A</v>
      </c>
      <c r="E27" t="e">
        <f t="shared" ca="1" si="8"/>
        <v>#N/A</v>
      </c>
      <c r="F27" t="e">
        <f t="shared" ca="1" si="9"/>
        <v>#N/A</v>
      </c>
      <c r="G27" t="e">
        <f t="shared" ca="1" si="10"/>
        <v>#N/A</v>
      </c>
      <c r="H27" s="14" t="e" cm="1">
        <f t="array" aca="1" ref="H27" ca="1">INDEX(BGCalc1!$L$4:$L$28,A27)*$C27^3+INDEX(BGCalc1!$M$4:$M$28,A27)*$C27^2+INDEX(BGCalc1!$N$4:$N$28,A27)*$C27+INDEX(BGCalc1!$O$4:$O$28,A27)+INDEX('Bulk Graph'!$E$6:$E$30,A27)</f>
        <v>#N/A</v>
      </c>
      <c r="I27" s="14" t="e" cm="1">
        <f t="array" aca="1" ref="I27" ca="1">INDEX(BGCalc1!$H$4:$H$28,A27)*$C27^3+INDEX(BGCalc1!$I$4:$I$28,A27)*$C27^2+INDEX(BGCalc1!$J$4:$J$28,A27)*$C27+INDEX(BGCalc1!$K$4:$K$28,A27)</f>
        <v>#N/A</v>
      </c>
      <c r="J27" s="9" t="e">
        <f t="shared" ca="1" si="0"/>
        <v>#N/A</v>
      </c>
      <c r="K27" s="12" t="e">
        <f t="shared" ca="1" si="1"/>
        <v>#N/A</v>
      </c>
      <c r="L27" s="12" t="e">
        <f t="shared" ca="1" si="2"/>
        <v>#N/A</v>
      </c>
      <c r="M27" s="12" t="e" cm="1">
        <f t="array" aca="1" ref="M27" ca="1">I27*S27*INDEX(BGCalc1!$B$4:$B$28,A27)</f>
        <v>#N/A</v>
      </c>
      <c r="N27" s="12" t="e">
        <f t="shared" ca="1" si="6"/>
        <v>#N/A</v>
      </c>
      <c r="O27" s="12" t="e">
        <f t="shared" ca="1" si="3"/>
        <v>#N/A</v>
      </c>
      <c r="P27" s="12" t="e">
        <f ca="1">CHOOSE(BGCalc1!$C$1,BGCalc1!$D$1,BGCalc1!$D$1+R27*G27)</f>
        <v>#N/A</v>
      </c>
      <c r="Q27" s="85">
        <f>CHOOSE(BGCalc1!$C$1,NA(),BGCalc1!$D$1)</f>
        <v>25</v>
      </c>
      <c r="R27" s="3" t="e">
        <f ca="1">C27*(H27+(BGCalc1!$D$1-E27)*F27)</f>
        <v>#N/A</v>
      </c>
      <c r="S27" s="3" t="e">
        <f t="shared" ca="1" si="4"/>
        <v>#N/A</v>
      </c>
    </row>
    <row r="28" spans="1:19">
      <c r="A28" s="341">
        <v>1</v>
      </c>
      <c r="B28" s="341">
        <v>25</v>
      </c>
      <c r="C28" s="9" t="e" cm="1">
        <f t="array" aca="1" ref="C28" ca="1">INDEX(BGCalc1!$F$4:$F$28,A28)+(INDEX(BGCalc1!$G$4:$G$28,A28)-INDEX(BGCalc1!$F$4:$F$28,A28))/50*B28</f>
        <v>#N/A</v>
      </c>
      <c r="D28" t="e">
        <f t="shared" ca="1" si="7"/>
        <v>#N/A</v>
      </c>
      <c r="E28" t="e">
        <f t="shared" ca="1" si="8"/>
        <v>#N/A</v>
      </c>
      <c r="F28" t="e">
        <f t="shared" ca="1" si="9"/>
        <v>#N/A</v>
      </c>
      <c r="G28" t="e">
        <f t="shared" ca="1" si="10"/>
        <v>#N/A</v>
      </c>
      <c r="H28" s="14" t="e" cm="1">
        <f t="array" aca="1" ref="H28" ca="1">INDEX(BGCalc1!$L$4:$L$28,A28)*$C28^3+INDEX(BGCalc1!$M$4:$M$28,A28)*$C28^2+INDEX(BGCalc1!$N$4:$N$28,A28)*$C28+INDEX(BGCalc1!$O$4:$O$28,A28)+INDEX('Bulk Graph'!$E$6:$E$30,A28)</f>
        <v>#N/A</v>
      </c>
      <c r="I28" s="14" t="e" cm="1">
        <f t="array" aca="1" ref="I28" ca="1">INDEX(BGCalc1!$H$4:$H$28,A28)*$C28^3+INDEX(BGCalc1!$I$4:$I$28,A28)*$C28^2+INDEX(BGCalc1!$J$4:$J$28,A28)*$C28+INDEX(BGCalc1!$K$4:$K$28,A28)</f>
        <v>#N/A</v>
      </c>
      <c r="J28" s="9" t="e">
        <f t="shared" ca="1" si="0"/>
        <v>#N/A</v>
      </c>
      <c r="K28" s="12" t="e">
        <f t="shared" ca="1" si="1"/>
        <v>#N/A</v>
      </c>
      <c r="L28" s="12" t="e">
        <f t="shared" ca="1" si="2"/>
        <v>#N/A</v>
      </c>
      <c r="M28" s="12" t="e" cm="1">
        <f t="array" aca="1" ref="M28" ca="1">I28*S28*INDEX(BGCalc1!$B$4:$B$28,A28)</f>
        <v>#N/A</v>
      </c>
      <c r="N28" s="12" t="e">
        <f t="shared" ca="1" si="6"/>
        <v>#N/A</v>
      </c>
      <c r="O28" s="12" t="e">
        <f t="shared" ca="1" si="3"/>
        <v>#N/A</v>
      </c>
      <c r="P28" s="12" t="e">
        <f ca="1">CHOOSE(BGCalc1!$C$1,BGCalc1!$D$1,BGCalc1!$D$1+R28*G28)</f>
        <v>#N/A</v>
      </c>
      <c r="Q28" s="85">
        <f>CHOOSE(BGCalc1!$C$1,NA(),BGCalc1!$D$1)</f>
        <v>25</v>
      </c>
      <c r="R28" s="3" t="e">
        <f ca="1">C28*(H28+(BGCalc1!$D$1-E28)*F28)</f>
        <v>#N/A</v>
      </c>
      <c r="S28" s="3" t="e">
        <f t="shared" ca="1" si="4"/>
        <v>#N/A</v>
      </c>
    </row>
    <row r="29" spans="1:19">
      <c r="A29" s="341">
        <v>1</v>
      </c>
      <c r="B29" s="341">
        <v>26</v>
      </c>
      <c r="C29" s="9" t="e" cm="1">
        <f t="array" aca="1" ref="C29" ca="1">INDEX(BGCalc1!$F$4:$F$28,A29)+(INDEX(BGCalc1!$G$4:$G$28,A29)-INDEX(BGCalc1!$F$4:$F$28,A29))/50*B29</f>
        <v>#N/A</v>
      </c>
      <c r="D29" t="e">
        <f t="shared" ca="1" si="7"/>
        <v>#N/A</v>
      </c>
      <c r="E29" t="e">
        <f t="shared" ca="1" si="8"/>
        <v>#N/A</v>
      </c>
      <c r="F29" t="e">
        <f t="shared" ca="1" si="9"/>
        <v>#N/A</v>
      </c>
      <c r="G29" t="e">
        <f t="shared" ca="1" si="10"/>
        <v>#N/A</v>
      </c>
      <c r="H29" s="14" t="e" cm="1">
        <f t="array" aca="1" ref="H29" ca="1">INDEX(BGCalc1!$L$4:$L$28,A29)*$C29^3+INDEX(BGCalc1!$M$4:$M$28,A29)*$C29^2+INDEX(BGCalc1!$N$4:$N$28,A29)*$C29+INDEX(BGCalc1!$O$4:$O$28,A29)+INDEX('Bulk Graph'!$E$6:$E$30,A29)</f>
        <v>#N/A</v>
      </c>
      <c r="I29" s="14" t="e" cm="1">
        <f t="array" aca="1" ref="I29" ca="1">INDEX(BGCalc1!$H$4:$H$28,A29)*$C29^3+INDEX(BGCalc1!$I$4:$I$28,A29)*$C29^2+INDEX(BGCalc1!$J$4:$J$28,A29)*$C29+INDEX(BGCalc1!$K$4:$K$28,A29)</f>
        <v>#N/A</v>
      </c>
      <c r="J29" s="9" t="e">
        <f t="shared" ca="1" si="0"/>
        <v>#N/A</v>
      </c>
      <c r="K29" s="12" t="e">
        <f t="shared" ca="1" si="1"/>
        <v>#N/A</v>
      </c>
      <c r="L29" s="12" t="e">
        <f t="shared" ca="1" si="2"/>
        <v>#N/A</v>
      </c>
      <c r="M29" s="12" t="e" cm="1">
        <f t="array" aca="1" ref="M29" ca="1">I29*S29*INDEX(BGCalc1!$B$4:$B$28,A29)</f>
        <v>#N/A</v>
      </c>
      <c r="N29" s="12" t="e">
        <f t="shared" ca="1" si="6"/>
        <v>#N/A</v>
      </c>
      <c r="O29" s="12" t="e">
        <f t="shared" ca="1" si="3"/>
        <v>#N/A</v>
      </c>
      <c r="P29" s="12" t="e">
        <f ca="1">CHOOSE(BGCalc1!$C$1,BGCalc1!$D$1,BGCalc1!$D$1+R29*G29)</f>
        <v>#N/A</v>
      </c>
      <c r="Q29" s="85">
        <f>CHOOSE(BGCalc1!$C$1,NA(),BGCalc1!$D$1)</f>
        <v>25</v>
      </c>
      <c r="R29" s="3" t="e">
        <f ca="1">C29*(H29+(BGCalc1!$D$1-E29)*F29)</f>
        <v>#N/A</v>
      </c>
      <c r="S29" s="3" t="e">
        <f t="shared" ca="1" si="4"/>
        <v>#N/A</v>
      </c>
    </row>
    <row r="30" spans="1:19">
      <c r="A30" s="341">
        <v>1</v>
      </c>
      <c r="B30" s="341">
        <v>27</v>
      </c>
      <c r="C30" s="9" t="e" cm="1">
        <f t="array" aca="1" ref="C30" ca="1">INDEX(BGCalc1!$F$4:$F$28,A30)+(INDEX(BGCalc1!$G$4:$G$28,A30)-INDEX(BGCalc1!$F$4:$F$28,A30))/50*B30</f>
        <v>#N/A</v>
      </c>
      <c r="D30" t="e">
        <f t="shared" ca="1" si="7"/>
        <v>#N/A</v>
      </c>
      <c r="E30" t="e">
        <f t="shared" ca="1" si="8"/>
        <v>#N/A</v>
      </c>
      <c r="F30" t="e">
        <f t="shared" ca="1" si="9"/>
        <v>#N/A</v>
      </c>
      <c r="G30" t="e">
        <f t="shared" ca="1" si="10"/>
        <v>#N/A</v>
      </c>
      <c r="H30" s="14" t="e" cm="1">
        <f t="array" aca="1" ref="H30" ca="1">INDEX(BGCalc1!$L$4:$L$28,A30)*$C30^3+INDEX(BGCalc1!$M$4:$M$28,A30)*$C30^2+INDEX(BGCalc1!$N$4:$N$28,A30)*$C30+INDEX(BGCalc1!$O$4:$O$28,A30)+INDEX('Bulk Graph'!$E$6:$E$30,A30)</f>
        <v>#N/A</v>
      </c>
      <c r="I30" s="14" t="e" cm="1">
        <f t="array" aca="1" ref="I30" ca="1">INDEX(BGCalc1!$H$4:$H$28,A30)*$C30^3+INDEX(BGCalc1!$I$4:$I$28,A30)*$C30^2+INDEX(BGCalc1!$J$4:$J$28,A30)*$C30+INDEX(BGCalc1!$K$4:$K$28,A30)</f>
        <v>#N/A</v>
      </c>
      <c r="J30" s="9" t="e">
        <f t="shared" ca="1" si="0"/>
        <v>#N/A</v>
      </c>
      <c r="K30" s="12" t="e">
        <f t="shared" ca="1" si="1"/>
        <v>#N/A</v>
      </c>
      <c r="L30" s="12" t="e">
        <f t="shared" ca="1" si="2"/>
        <v>#N/A</v>
      </c>
      <c r="M30" s="12" t="e" cm="1">
        <f t="array" aca="1" ref="M30" ca="1">I30*S30*INDEX(BGCalc1!$B$4:$B$28,A30)</f>
        <v>#N/A</v>
      </c>
      <c r="N30" s="12" t="e">
        <f t="shared" ca="1" si="6"/>
        <v>#N/A</v>
      </c>
      <c r="O30" s="12" t="e">
        <f t="shared" ca="1" si="3"/>
        <v>#N/A</v>
      </c>
      <c r="P30" s="12" t="e">
        <f ca="1">CHOOSE(BGCalc1!$C$1,BGCalc1!$D$1,BGCalc1!$D$1+R30*G30)</f>
        <v>#N/A</v>
      </c>
      <c r="Q30" s="85">
        <f>CHOOSE(BGCalc1!$C$1,NA(),BGCalc1!$D$1)</f>
        <v>25</v>
      </c>
      <c r="R30" s="3" t="e">
        <f ca="1">C30*(H30+(BGCalc1!$D$1-E30)*F30)</f>
        <v>#N/A</v>
      </c>
      <c r="S30" s="3" t="e">
        <f t="shared" ca="1" si="4"/>
        <v>#N/A</v>
      </c>
    </row>
    <row r="31" spans="1:19">
      <c r="A31" s="341">
        <v>1</v>
      </c>
      <c r="B31" s="341">
        <v>28</v>
      </c>
      <c r="C31" s="9" t="e" cm="1">
        <f t="array" aca="1" ref="C31" ca="1">INDEX(BGCalc1!$F$4:$F$28,A31)+(INDEX(BGCalc1!$G$4:$G$28,A31)-INDEX(BGCalc1!$F$4:$F$28,A31))/50*B31</f>
        <v>#N/A</v>
      </c>
      <c r="D31" t="e">
        <f t="shared" ca="1" si="7"/>
        <v>#N/A</v>
      </c>
      <c r="E31" t="e">
        <f t="shared" ca="1" si="8"/>
        <v>#N/A</v>
      </c>
      <c r="F31" t="e">
        <f t="shared" ca="1" si="9"/>
        <v>#N/A</v>
      </c>
      <c r="G31" t="e">
        <f t="shared" ca="1" si="10"/>
        <v>#N/A</v>
      </c>
      <c r="H31" s="14" t="e" cm="1">
        <f t="array" aca="1" ref="H31" ca="1">INDEX(BGCalc1!$L$4:$L$28,A31)*$C31^3+INDEX(BGCalc1!$M$4:$M$28,A31)*$C31^2+INDEX(BGCalc1!$N$4:$N$28,A31)*$C31+INDEX(BGCalc1!$O$4:$O$28,A31)+INDEX('Bulk Graph'!$E$6:$E$30,A31)</f>
        <v>#N/A</v>
      </c>
      <c r="I31" s="14" t="e" cm="1">
        <f t="array" aca="1" ref="I31" ca="1">INDEX(BGCalc1!$H$4:$H$28,A31)*$C31^3+INDEX(BGCalc1!$I$4:$I$28,A31)*$C31^2+INDEX(BGCalc1!$J$4:$J$28,A31)*$C31+INDEX(BGCalc1!$K$4:$K$28,A31)</f>
        <v>#N/A</v>
      </c>
      <c r="J31" s="9" t="e">
        <f t="shared" ca="1" si="0"/>
        <v>#N/A</v>
      </c>
      <c r="K31" s="12" t="e">
        <f t="shared" ca="1" si="1"/>
        <v>#N/A</v>
      </c>
      <c r="L31" s="12" t="e">
        <f t="shared" ca="1" si="2"/>
        <v>#N/A</v>
      </c>
      <c r="M31" s="12" t="e" cm="1">
        <f t="array" aca="1" ref="M31" ca="1">I31*S31*INDEX(BGCalc1!$B$4:$B$28,A31)</f>
        <v>#N/A</v>
      </c>
      <c r="N31" s="12" t="e">
        <f t="shared" ca="1" si="6"/>
        <v>#N/A</v>
      </c>
      <c r="O31" s="12" t="e">
        <f t="shared" ca="1" si="3"/>
        <v>#N/A</v>
      </c>
      <c r="P31" s="12" t="e">
        <f ca="1">CHOOSE(BGCalc1!$C$1,BGCalc1!$D$1,BGCalc1!$D$1+R31*G31)</f>
        <v>#N/A</v>
      </c>
      <c r="Q31" s="85">
        <f>CHOOSE(BGCalc1!$C$1,NA(),BGCalc1!$D$1)</f>
        <v>25</v>
      </c>
      <c r="R31" s="3" t="e">
        <f ca="1">C31*(H31+(BGCalc1!$D$1-E31)*F31)</f>
        <v>#N/A</v>
      </c>
      <c r="S31" s="3" t="e">
        <f t="shared" ca="1" si="4"/>
        <v>#N/A</v>
      </c>
    </row>
    <row r="32" spans="1:19">
      <c r="A32" s="341">
        <v>1</v>
      </c>
      <c r="B32" s="341">
        <v>29</v>
      </c>
      <c r="C32" s="9" t="e" cm="1">
        <f t="array" aca="1" ref="C32" ca="1">INDEX(BGCalc1!$F$4:$F$28,A32)+(INDEX(BGCalc1!$G$4:$G$28,A32)-INDEX(BGCalc1!$F$4:$F$28,A32))/50*B32</f>
        <v>#N/A</v>
      </c>
      <c r="D32" t="e">
        <f t="shared" ca="1" si="7"/>
        <v>#N/A</v>
      </c>
      <c r="E32" t="e">
        <f t="shared" ca="1" si="8"/>
        <v>#N/A</v>
      </c>
      <c r="F32" t="e">
        <f t="shared" ca="1" si="9"/>
        <v>#N/A</v>
      </c>
      <c r="G32" t="e">
        <f t="shared" ca="1" si="10"/>
        <v>#N/A</v>
      </c>
      <c r="H32" s="14" t="e" cm="1">
        <f t="array" aca="1" ref="H32" ca="1">INDEX(BGCalc1!$L$4:$L$28,A32)*$C32^3+INDEX(BGCalc1!$M$4:$M$28,A32)*$C32^2+INDEX(BGCalc1!$N$4:$N$28,A32)*$C32+INDEX(BGCalc1!$O$4:$O$28,A32)+INDEX('Bulk Graph'!$E$6:$E$30,A32)</f>
        <v>#N/A</v>
      </c>
      <c r="I32" s="14" t="e" cm="1">
        <f t="array" aca="1" ref="I32" ca="1">INDEX(BGCalc1!$H$4:$H$28,A32)*$C32^3+INDEX(BGCalc1!$I$4:$I$28,A32)*$C32^2+INDEX(BGCalc1!$J$4:$J$28,A32)*$C32+INDEX(BGCalc1!$K$4:$K$28,A32)</f>
        <v>#N/A</v>
      </c>
      <c r="J32" s="9" t="e">
        <f t="shared" ca="1" si="0"/>
        <v>#N/A</v>
      </c>
      <c r="K32" s="12" t="e">
        <f t="shared" ca="1" si="1"/>
        <v>#N/A</v>
      </c>
      <c r="L32" s="12" t="e">
        <f t="shared" ca="1" si="2"/>
        <v>#N/A</v>
      </c>
      <c r="M32" s="12" t="e" cm="1">
        <f t="array" aca="1" ref="M32" ca="1">I32*S32*INDEX(BGCalc1!$B$4:$B$28,A32)</f>
        <v>#N/A</v>
      </c>
      <c r="N32" s="12" t="e">
        <f t="shared" ca="1" si="6"/>
        <v>#N/A</v>
      </c>
      <c r="O32" s="12" t="e">
        <f t="shared" ca="1" si="3"/>
        <v>#N/A</v>
      </c>
      <c r="P32" s="12" t="e">
        <f ca="1">CHOOSE(BGCalc1!$C$1,BGCalc1!$D$1,BGCalc1!$D$1+R32*G32)</f>
        <v>#N/A</v>
      </c>
      <c r="Q32" s="85">
        <f>CHOOSE(BGCalc1!$C$1,NA(),BGCalc1!$D$1)</f>
        <v>25</v>
      </c>
      <c r="R32" s="3" t="e">
        <f ca="1">C32*(H32+(BGCalc1!$D$1-E32)*F32)</f>
        <v>#N/A</v>
      </c>
      <c r="S32" s="3" t="e">
        <f t="shared" ca="1" si="4"/>
        <v>#N/A</v>
      </c>
    </row>
    <row r="33" spans="1:19">
      <c r="A33" s="341">
        <v>1</v>
      </c>
      <c r="B33" s="341">
        <v>30</v>
      </c>
      <c r="C33" s="9" t="e" cm="1">
        <f t="array" aca="1" ref="C33" ca="1">INDEX(BGCalc1!$F$4:$F$28,A33)+(INDEX(BGCalc1!$G$4:$G$28,A33)-INDEX(BGCalc1!$F$4:$F$28,A33))/50*B33</f>
        <v>#N/A</v>
      </c>
      <c r="D33" t="e">
        <f t="shared" ca="1" si="7"/>
        <v>#N/A</v>
      </c>
      <c r="E33" t="e">
        <f t="shared" ca="1" si="8"/>
        <v>#N/A</v>
      </c>
      <c r="F33" t="e">
        <f t="shared" ca="1" si="9"/>
        <v>#N/A</v>
      </c>
      <c r="G33" t="e">
        <f t="shared" ca="1" si="10"/>
        <v>#N/A</v>
      </c>
      <c r="H33" s="14" t="e" cm="1">
        <f t="array" aca="1" ref="H33" ca="1">INDEX(BGCalc1!$L$4:$L$28,A33)*$C33^3+INDEX(BGCalc1!$M$4:$M$28,A33)*$C33^2+INDEX(BGCalc1!$N$4:$N$28,A33)*$C33+INDEX(BGCalc1!$O$4:$O$28,A33)+INDEX('Bulk Graph'!$E$6:$E$30,A33)</f>
        <v>#N/A</v>
      </c>
      <c r="I33" s="14" t="e" cm="1">
        <f t="array" aca="1" ref="I33" ca="1">INDEX(BGCalc1!$H$4:$H$28,A33)*$C33^3+INDEX(BGCalc1!$I$4:$I$28,A33)*$C33^2+INDEX(BGCalc1!$J$4:$J$28,A33)*$C33+INDEX(BGCalc1!$K$4:$K$28,A33)</f>
        <v>#N/A</v>
      </c>
      <c r="J33" s="9" t="e">
        <f t="shared" ca="1" si="0"/>
        <v>#N/A</v>
      </c>
      <c r="K33" s="12" t="e">
        <f t="shared" ca="1" si="1"/>
        <v>#N/A</v>
      </c>
      <c r="L33" s="12" t="e">
        <f t="shared" ca="1" si="2"/>
        <v>#N/A</v>
      </c>
      <c r="M33" s="12" t="e" cm="1">
        <f t="array" aca="1" ref="M33" ca="1">I33*S33*INDEX(BGCalc1!$B$4:$B$28,A33)</f>
        <v>#N/A</v>
      </c>
      <c r="N33" s="12" t="e">
        <f t="shared" ca="1" si="6"/>
        <v>#N/A</v>
      </c>
      <c r="O33" s="12" t="e">
        <f t="shared" ca="1" si="3"/>
        <v>#N/A</v>
      </c>
      <c r="P33" s="12" t="e">
        <f ca="1">CHOOSE(BGCalc1!$C$1,BGCalc1!$D$1,BGCalc1!$D$1+R33*G33)</f>
        <v>#N/A</v>
      </c>
      <c r="Q33" s="85">
        <f>CHOOSE(BGCalc1!$C$1,NA(),BGCalc1!$D$1)</f>
        <v>25</v>
      </c>
      <c r="R33" s="3" t="e">
        <f ca="1">C33*(H33+(BGCalc1!$D$1-E33)*F33)</f>
        <v>#N/A</v>
      </c>
      <c r="S33" s="3" t="e">
        <f t="shared" ca="1" si="4"/>
        <v>#N/A</v>
      </c>
    </row>
    <row r="34" spans="1:19">
      <c r="A34" s="341">
        <v>1</v>
      </c>
      <c r="B34" s="341">
        <v>31</v>
      </c>
      <c r="C34" s="9" t="e" cm="1">
        <f t="array" aca="1" ref="C34" ca="1">INDEX(BGCalc1!$F$4:$F$28,A34)+(INDEX(BGCalc1!$G$4:$G$28,A34)-INDEX(BGCalc1!$F$4:$F$28,A34))/50*B34</f>
        <v>#N/A</v>
      </c>
      <c r="D34" t="e">
        <f t="shared" ca="1" si="7"/>
        <v>#N/A</v>
      </c>
      <c r="E34" t="e">
        <f t="shared" ca="1" si="8"/>
        <v>#N/A</v>
      </c>
      <c r="F34" t="e">
        <f t="shared" ca="1" si="9"/>
        <v>#N/A</v>
      </c>
      <c r="G34" t="e">
        <f t="shared" ca="1" si="10"/>
        <v>#N/A</v>
      </c>
      <c r="H34" s="14" t="e" cm="1">
        <f t="array" aca="1" ref="H34" ca="1">INDEX(BGCalc1!$L$4:$L$28,A34)*$C34^3+INDEX(BGCalc1!$M$4:$M$28,A34)*$C34^2+INDEX(BGCalc1!$N$4:$N$28,A34)*$C34+INDEX(BGCalc1!$O$4:$O$28,A34)+INDEX('Bulk Graph'!$E$6:$E$30,A34)</f>
        <v>#N/A</v>
      </c>
      <c r="I34" s="14" t="e" cm="1">
        <f t="array" aca="1" ref="I34" ca="1">INDEX(BGCalc1!$H$4:$H$28,A34)*$C34^3+INDEX(BGCalc1!$I$4:$I$28,A34)*$C34^2+INDEX(BGCalc1!$J$4:$J$28,A34)*$C34+INDEX(BGCalc1!$K$4:$K$28,A34)</f>
        <v>#N/A</v>
      </c>
      <c r="J34" s="9" t="e">
        <f t="shared" ca="1" si="0"/>
        <v>#N/A</v>
      </c>
      <c r="K34" s="12" t="e">
        <f t="shared" ca="1" si="1"/>
        <v>#N/A</v>
      </c>
      <c r="L34" s="12" t="e">
        <f t="shared" ca="1" si="2"/>
        <v>#N/A</v>
      </c>
      <c r="M34" s="12" t="e" cm="1">
        <f t="array" aca="1" ref="M34" ca="1">I34*S34*INDEX(BGCalc1!$B$4:$B$28,A34)</f>
        <v>#N/A</v>
      </c>
      <c r="N34" s="12" t="e">
        <f t="shared" ca="1" si="6"/>
        <v>#N/A</v>
      </c>
      <c r="O34" s="12" t="e">
        <f t="shared" ca="1" si="3"/>
        <v>#N/A</v>
      </c>
      <c r="P34" s="12" t="e">
        <f ca="1">CHOOSE(BGCalc1!$C$1,BGCalc1!$D$1,BGCalc1!$D$1+R34*G34)</f>
        <v>#N/A</v>
      </c>
      <c r="Q34" s="85">
        <f>CHOOSE(BGCalc1!$C$1,NA(),BGCalc1!$D$1)</f>
        <v>25</v>
      </c>
      <c r="R34" s="3" t="e">
        <f ca="1">C34*(H34+(BGCalc1!$D$1-E34)*F34)</f>
        <v>#N/A</v>
      </c>
      <c r="S34" s="3" t="e">
        <f t="shared" ca="1" si="4"/>
        <v>#N/A</v>
      </c>
    </row>
    <row r="35" spans="1:19">
      <c r="A35" s="341">
        <v>1</v>
      </c>
      <c r="B35" s="341">
        <v>32</v>
      </c>
      <c r="C35" s="9" t="e" cm="1">
        <f t="array" aca="1" ref="C35" ca="1">INDEX(BGCalc1!$F$4:$F$28,A35)+(INDEX(BGCalc1!$G$4:$G$28,A35)-INDEX(BGCalc1!$F$4:$F$28,A35))/50*B35</f>
        <v>#N/A</v>
      </c>
      <c r="D35" t="e">
        <f t="shared" ca="1" si="7"/>
        <v>#N/A</v>
      </c>
      <c r="E35" t="e">
        <f t="shared" ca="1" si="8"/>
        <v>#N/A</v>
      </c>
      <c r="F35" t="e">
        <f t="shared" ca="1" si="9"/>
        <v>#N/A</v>
      </c>
      <c r="G35" t="e">
        <f t="shared" ca="1" si="10"/>
        <v>#N/A</v>
      </c>
      <c r="H35" s="14" t="e" cm="1">
        <f t="array" aca="1" ref="H35" ca="1">INDEX(BGCalc1!$L$4:$L$28,A35)*$C35^3+INDEX(BGCalc1!$M$4:$M$28,A35)*$C35^2+INDEX(BGCalc1!$N$4:$N$28,A35)*$C35+INDEX(BGCalc1!$O$4:$O$28,A35)+INDEX('Bulk Graph'!$E$6:$E$30,A35)</f>
        <v>#N/A</v>
      </c>
      <c r="I35" s="14" t="e" cm="1">
        <f t="array" aca="1" ref="I35" ca="1">INDEX(BGCalc1!$H$4:$H$28,A35)*$C35^3+INDEX(BGCalc1!$I$4:$I$28,A35)*$C35^2+INDEX(BGCalc1!$J$4:$J$28,A35)*$C35+INDEX(BGCalc1!$K$4:$K$28,A35)</f>
        <v>#N/A</v>
      </c>
      <c r="J35" s="9" t="e">
        <f t="shared" ca="1" si="0"/>
        <v>#N/A</v>
      </c>
      <c r="K35" s="12" t="e">
        <f t="shared" ca="1" si="1"/>
        <v>#N/A</v>
      </c>
      <c r="L35" s="12" t="e">
        <f t="shared" ca="1" si="2"/>
        <v>#N/A</v>
      </c>
      <c r="M35" s="12" t="e" cm="1">
        <f t="array" aca="1" ref="M35" ca="1">I35*S35*INDEX(BGCalc1!$B$4:$B$28,A35)</f>
        <v>#N/A</v>
      </c>
      <c r="N35" s="12" t="e">
        <f t="shared" ca="1" si="6"/>
        <v>#N/A</v>
      </c>
      <c r="O35" s="12" t="e">
        <f t="shared" ca="1" si="3"/>
        <v>#N/A</v>
      </c>
      <c r="P35" s="12" t="e">
        <f ca="1">CHOOSE(BGCalc1!$C$1,BGCalc1!$D$1,BGCalc1!$D$1+R35*G35)</f>
        <v>#N/A</v>
      </c>
      <c r="Q35" s="85">
        <f>CHOOSE(BGCalc1!$C$1,NA(),BGCalc1!$D$1)</f>
        <v>25</v>
      </c>
      <c r="R35" s="3" t="e">
        <f ca="1">C35*(H35+(BGCalc1!$D$1-E35)*F35)</f>
        <v>#N/A</v>
      </c>
      <c r="S35" s="3" t="e">
        <f t="shared" ca="1" si="4"/>
        <v>#N/A</v>
      </c>
    </row>
    <row r="36" spans="1:19">
      <c r="A36" s="341">
        <v>1</v>
      </c>
      <c r="B36" s="341">
        <v>33</v>
      </c>
      <c r="C36" s="9" t="e" cm="1">
        <f t="array" aca="1" ref="C36" ca="1">INDEX(BGCalc1!$F$4:$F$28,A36)+(INDEX(BGCalc1!$G$4:$G$28,A36)-INDEX(BGCalc1!$F$4:$F$28,A36))/50*B36</f>
        <v>#N/A</v>
      </c>
      <c r="D36" t="e">
        <f t="shared" ca="1" si="7"/>
        <v>#N/A</v>
      </c>
      <c r="E36" t="e">
        <f t="shared" ca="1" si="8"/>
        <v>#N/A</v>
      </c>
      <c r="F36" t="e">
        <f t="shared" ca="1" si="9"/>
        <v>#N/A</v>
      </c>
      <c r="G36" t="e">
        <f t="shared" ca="1" si="10"/>
        <v>#N/A</v>
      </c>
      <c r="H36" s="14" t="e" cm="1">
        <f t="array" aca="1" ref="H36" ca="1">INDEX(BGCalc1!$L$4:$L$28,A36)*$C36^3+INDEX(BGCalc1!$M$4:$M$28,A36)*$C36^2+INDEX(BGCalc1!$N$4:$N$28,A36)*$C36+INDEX(BGCalc1!$O$4:$O$28,A36)+INDEX('Bulk Graph'!$E$6:$E$30,A36)</f>
        <v>#N/A</v>
      </c>
      <c r="I36" s="14" t="e" cm="1">
        <f t="array" aca="1" ref="I36" ca="1">INDEX(BGCalc1!$H$4:$H$28,A36)*$C36^3+INDEX(BGCalc1!$I$4:$I$28,A36)*$C36^2+INDEX(BGCalc1!$J$4:$J$28,A36)*$C36+INDEX(BGCalc1!$K$4:$K$28,A36)</f>
        <v>#N/A</v>
      </c>
      <c r="J36" s="9" t="e">
        <f t="shared" ca="1" si="0"/>
        <v>#N/A</v>
      </c>
      <c r="K36" s="12" t="e">
        <f t="shared" ca="1" si="1"/>
        <v>#N/A</v>
      </c>
      <c r="L36" s="12" t="e">
        <f t="shared" ca="1" si="2"/>
        <v>#N/A</v>
      </c>
      <c r="M36" s="12" t="e" cm="1">
        <f t="array" aca="1" ref="M36" ca="1">I36*S36*INDEX(BGCalc1!$B$4:$B$28,A36)</f>
        <v>#N/A</v>
      </c>
      <c r="N36" s="12" t="e">
        <f t="shared" ca="1" si="6"/>
        <v>#N/A</v>
      </c>
      <c r="O36" s="12" t="e">
        <f t="shared" ca="1" si="3"/>
        <v>#N/A</v>
      </c>
      <c r="P36" s="12" t="e">
        <f ca="1">CHOOSE(BGCalc1!$C$1,BGCalc1!$D$1,BGCalc1!$D$1+R36*G36)</f>
        <v>#N/A</v>
      </c>
      <c r="Q36" s="85">
        <f>CHOOSE(BGCalc1!$C$1,NA(),BGCalc1!$D$1)</f>
        <v>25</v>
      </c>
      <c r="R36" s="3" t="e">
        <f ca="1">C36*(H36+(BGCalc1!$D$1-E36)*F36)</f>
        <v>#N/A</v>
      </c>
      <c r="S36" s="3" t="e">
        <f t="shared" ca="1" si="4"/>
        <v>#N/A</v>
      </c>
    </row>
    <row r="37" spans="1:19">
      <c r="A37" s="341">
        <v>1</v>
      </c>
      <c r="B37" s="341">
        <v>34</v>
      </c>
      <c r="C37" s="9" t="e" cm="1">
        <f t="array" aca="1" ref="C37" ca="1">INDEX(BGCalc1!$F$4:$F$28,A37)+(INDEX(BGCalc1!$G$4:$G$28,A37)-INDEX(BGCalc1!$F$4:$F$28,A37))/50*B37</f>
        <v>#N/A</v>
      </c>
      <c r="D37" t="e">
        <f t="shared" ca="1" si="7"/>
        <v>#N/A</v>
      </c>
      <c r="E37" t="e">
        <f t="shared" ca="1" si="8"/>
        <v>#N/A</v>
      </c>
      <c r="F37" t="e">
        <f t="shared" ca="1" si="9"/>
        <v>#N/A</v>
      </c>
      <c r="G37" t="e">
        <f t="shared" ca="1" si="10"/>
        <v>#N/A</v>
      </c>
      <c r="H37" s="14" t="e" cm="1">
        <f t="array" aca="1" ref="H37" ca="1">INDEX(BGCalc1!$L$4:$L$28,A37)*$C37^3+INDEX(BGCalc1!$M$4:$M$28,A37)*$C37^2+INDEX(BGCalc1!$N$4:$N$28,A37)*$C37+INDEX(BGCalc1!$O$4:$O$28,A37)+INDEX('Bulk Graph'!$E$6:$E$30,A37)</f>
        <v>#N/A</v>
      </c>
      <c r="I37" s="14" t="e" cm="1">
        <f t="array" aca="1" ref="I37" ca="1">INDEX(BGCalc1!$H$4:$H$28,A37)*$C37^3+INDEX(BGCalc1!$I$4:$I$28,A37)*$C37^2+INDEX(BGCalc1!$J$4:$J$28,A37)*$C37+INDEX(BGCalc1!$K$4:$K$28,A37)</f>
        <v>#N/A</v>
      </c>
      <c r="J37" s="9" t="e">
        <f t="shared" ca="1" si="0"/>
        <v>#N/A</v>
      </c>
      <c r="K37" s="12" t="e">
        <f t="shared" ca="1" si="1"/>
        <v>#N/A</v>
      </c>
      <c r="L37" s="12" t="e">
        <f t="shared" ca="1" si="2"/>
        <v>#N/A</v>
      </c>
      <c r="M37" s="12" t="e" cm="1">
        <f t="array" aca="1" ref="M37" ca="1">I37*S37*INDEX(BGCalc1!$B$4:$B$28,A37)</f>
        <v>#N/A</v>
      </c>
      <c r="N37" s="12" t="e">
        <f t="shared" ca="1" si="6"/>
        <v>#N/A</v>
      </c>
      <c r="O37" s="12" t="e">
        <f t="shared" ca="1" si="3"/>
        <v>#N/A</v>
      </c>
      <c r="P37" s="12" t="e">
        <f ca="1">CHOOSE(BGCalc1!$C$1,BGCalc1!$D$1,BGCalc1!$D$1+R37*G37)</f>
        <v>#N/A</v>
      </c>
      <c r="Q37" s="85">
        <f>CHOOSE(BGCalc1!$C$1,NA(),BGCalc1!$D$1)</f>
        <v>25</v>
      </c>
      <c r="R37" s="3" t="e">
        <f ca="1">C37*(H37+(BGCalc1!$D$1-E37)*F37)</f>
        <v>#N/A</v>
      </c>
      <c r="S37" s="3" t="e">
        <f t="shared" ca="1" si="4"/>
        <v>#N/A</v>
      </c>
    </row>
    <row r="38" spans="1:19">
      <c r="A38" s="341">
        <v>1</v>
      </c>
      <c r="B38" s="341">
        <v>35</v>
      </c>
      <c r="C38" s="9" t="e" cm="1">
        <f t="array" aca="1" ref="C38" ca="1">INDEX(BGCalc1!$F$4:$F$28,A38)+(INDEX(BGCalc1!$G$4:$G$28,A38)-INDEX(BGCalc1!$F$4:$F$28,A38))/50*B38</f>
        <v>#N/A</v>
      </c>
      <c r="D38" t="e">
        <f t="shared" ca="1" si="7"/>
        <v>#N/A</v>
      </c>
      <c r="E38" t="e">
        <f t="shared" ca="1" si="8"/>
        <v>#N/A</v>
      </c>
      <c r="F38" t="e">
        <f t="shared" ca="1" si="9"/>
        <v>#N/A</v>
      </c>
      <c r="G38" t="e">
        <f t="shared" ca="1" si="10"/>
        <v>#N/A</v>
      </c>
      <c r="H38" s="14" t="e" cm="1">
        <f t="array" aca="1" ref="H38" ca="1">INDEX(BGCalc1!$L$4:$L$28,A38)*$C38^3+INDEX(BGCalc1!$M$4:$M$28,A38)*$C38^2+INDEX(BGCalc1!$N$4:$N$28,A38)*$C38+INDEX(BGCalc1!$O$4:$O$28,A38)+INDEX('Bulk Graph'!$E$6:$E$30,A38)</f>
        <v>#N/A</v>
      </c>
      <c r="I38" s="14" t="e" cm="1">
        <f t="array" aca="1" ref="I38" ca="1">INDEX(BGCalc1!$H$4:$H$28,A38)*$C38^3+INDEX(BGCalc1!$I$4:$I$28,A38)*$C38^2+INDEX(BGCalc1!$J$4:$J$28,A38)*$C38+INDEX(BGCalc1!$K$4:$K$28,A38)</f>
        <v>#N/A</v>
      </c>
      <c r="J38" s="9" t="e">
        <f t="shared" ca="1" si="0"/>
        <v>#N/A</v>
      </c>
      <c r="K38" s="12" t="e">
        <f t="shared" ca="1" si="1"/>
        <v>#N/A</v>
      </c>
      <c r="L38" s="12" t="e">
        <f t="shared" ca="1" si="2"/>
        <v>#N/A</v>
      </c>
      <c r="M38" s="12" t="e" cm="1">
        <f t="array" aca="1" ref="M38" ca="1">I38*S38*INDEX(BGCalc1!$B$4:$B$28,A38)</f>
        <v>#N/A</v>
      </c>
      <c r="N38" s="12" t="e">
        <f t="shared" ca="1" si="6"/>
        <v>#N/A</v>
      </c>
      <c r="O38" s="12" t="e">
        <f t="shared" ca="1" si="3"/>
        <v>#N/A</v>
      </c>
      <c r="P38" s="12" t="e">
        <f ca="1">CHOOSE(BGCalc1!$C$1,BGCalc1!$D$1,BGCalc1!$D$1+R38*G38)</f>
        <v>#N/A</v>
      </c>
      <c r="Q38" s="85">
        <f>CHOOSE(BGCalc1!$C$1,NA(),BGCalc1!$D$1)</f>
        <v>25</v>
      </c>
      <c r="R38" s="3" t="e">
        <f ca="1">C38*(H38+(BGCalc1!$D$1-E38)*F38)</f>
        <v>#N/A</v>
      </c>
      <c r="S38" s="3" t="e">
        <f t="shared" ca="1" si="4"/>
        <v>#N/A</v>
      </c>
    </row>
    <row r="39" spans="1:19">
      <c r="A39" s="341">
        <v>1</v>
      </c>
      <c r="B39" s="341">
        <v>36</v>
      </c>
      <c r="C39" s="9" t="e" cm="1">
        <f t="array" aca="1" ref="C39" ca="1">INDEX(BGCalc1!$F$4:$F$28,A39)+(INDEX(BGCalc1!$G$4:$G$28,A39)-INDEX(BGCalc1!$F$4:$F$28,A39))/50*B39</f>
        <v>#N/A</v>
      </c>
      <c r="D39" t="e">
        <f t="shared" ca="1" si="7"/>
        <v>#N/A</v>
      </c>
      <c r="E39" t="e">
        <f t="shared" ca="1" si="8"/>
        <v>#N/A</v>
      </c>
      <c r="F39" t="e">
        <f t="shared" ca="1" si="9"/>
        <v>#N/A</v>
      </c>
      <c r="G39" t="e">
        <f t="shared" ca="1" si="10"/>
        <v>#N/A</v>
      </c>
      <c r="H39" s="14" t="e" cm="1">
        <f t="array" aca="1" ref="H39" ca="1">INDEX(BGCalc1!$L$4:$L$28,A39)*$C39^3+INDEX(BGCalc1!$M$4:$M$28,A39)*$C39^2+INDEX(BGCalc1!$N$4:$N$28,A39)*$C39+INDEX(BGCalc1!$O$4:$O$28,A39)+INDEX('Bulk Graph'!$E$6:$E$30,A39)</f>
        <v>#N/A</v>
      </c>
      <c r="I39" s="14" t="e" cm="1">
        <f t="array" aca="1" ref="I39" ca="1">INDEX(BGCalc1!$H$4:$H$28,A39)*$C39^3+INDEX(BGCalc1!$I$4:$I$28,A39)*$C39^2+INDEX(BGCalc1!$J$4:$J$28,A39)*$C39+INDEX(BGCalc1!$K$4:$K$28,A39)</f>
        <v>#N/A</v>
      </c>
      <c r="J39" s="9" t="e">
        <f t="shared" ca="1" si="0"/>
        <v>#N/A</v>
      </c>
      <c r="K39" s="12" t="e">
        <f t="shared" ca="1" si="1"/>
        <v>#N/A</v>
      </c>
      <c r="L39" s="12" t="e">
        <f t="shared" ca="1" si="2"/>
        <v>#N/A</v>
      </c>
      <c r="M39" s="12" t="e" cm="1">
        <f t="array" aca="1" ref="M39" ca="1">I39*S39*INDEX(BGCalc1!$B$4:$B$28,A39)</f>
        <v>#N/A</v>
      </c>
      <c r="N39" s="12" t="e">
        <f t="shared" ca="1" si="6"/>
        <v>#N/A</v>
      </c>
      <c r="O39" s="12" t="e">
        <f t="shared" ca="1" si="3"/>
        <v>#N/A</v>
      </c>
      <c r="P39" s="12" t="e">
        <f ca="1">CHOOSE(BGCalc1!$C$1,BGCalc1!$D$1,BGCalc1!$D$1+R39*G39)</f>
        <v>#N/A</v>
      </c>
      <c r="Q39" s="85">
        <f>CHOOSE(BGCalc1!$C$1,NA(),BGCalc1!$D$1)</f>
        <v>25</v>
      </c>
      <c r="R39" s="3" t="e">
        <f ca="1">C39*(H39+(BGCalc1!$D$1-E39)*F39)</f>
        <v>#N/A</v>
      </c>
      <c r="S39" s="3" t="e">
        <f t="shared" ca="1" si="4"/>
        <v>#N/A</v>
      </c>
    </row>
    <row r="40" spans="1:19">
      <c r="A40" s="341">
        <v>1</v>
      </c>
      <c r="B40" s="341">
        <v>37</v>
      </c>
      <c r="C40" s="9" t="e" cm="1">
        <f t="array" aca="1" ref="C40" ca="1">INDEX(BGCalc1!$F$4:$F$28,A40)+(INDEX(BGCalc1!$G$4:$G$28,A40)-INDEX(BGCalc1!$F$4:$F$28,A40))/50*B40</f>
        <v>#N/A</v>
      </c>
      <c r="D40" t="e">
        <f t="shared" ca="1" si="7"/>
        <v>#N/A</v>
      </c>
      <c r="E40" t="e">
        <f t="shared" ca="1" si="8"/>
        <v>#N/A</v>
      </c>
      <c r="F40" t="e">
        <f t="shared" ca="1" si="9"/>
        <v>#N/A</v>
      </c>
      <c r="G40" t="e">
        <f t="shared" ca="1" si="10"/>
        <v>#N/A</v>
      </c>
      <c r="H40" s="14" t="e" cm="1">
        <f t="array" aca="1" ref="H40" ca="1">INDEX(BGCalc1!$L$4:$L$28,A40)*$C40^3+INDEX(BGCalc1!$M$4:$M$28,A40)*$C40^2+INDEX(BGCalc1!$N$4:$N$28,A40)*$C40+INDEX(BGCalc1!$O$4:$O$28,A40)+INDEX('Bulk Graph'!$E$6:$E$30,A40)</f>
        <v>#N/A</v>
      </c>
      <c r="I40" s="14" t="e" cm="1">
        <f t="array" aca="1" ref="I40" ca="1">INDEX(BGCalc1!$H$4:$H$28,A40)*$C40^3+INDEX(BGCalc1!$I$4:$I$28,A40)*$C40^2+INDEX(BGCalc1!$J$4:$J$28,A40)*$C40+INDEX(BGCalc1!$K$4:$K$28,A40)</f>
        <v>#N/A</v>
      </c>
      <c r="J40" s="9" t="e">
        <f t="shared" ca="1" si="0"/>
        <v>#N/A</v>
      </c>
      <c r="K40" s="12" t="e">
        <f t="shared" ca="1" si="1"/>
        <v>#N/A</v>
      </c>
      <c r="L40" s="12" t="e">
        <f t="shared" ca="1" si="2"/>
        <v>#N/A</v>
      </c>
      <c r="M40" s="12" t="e" cm="1">
        <f t="array" aca="1" ref="M40" ca="1">I40*S40*INDEX(BGCalc1!$B$4:$B$28,A40)</f>
        <v>#N/A</v>
      </c>
      <c r="N40" s="12" t="e">
        <f t="shared" ca="1" si="6"/>
        <v>#N/A</v>
      </c>
      <c r="O40" s="12" t="e">
        <f t="shared" ca="1" si="3"/>
        <v>#N/A</v>
      </c>
      <c r="P40" s="12" t="e">
        <f ca="1">CHOOSE(BGCalc1!$C$1,BGCalc1!$D$1,BGCalc1!$D$1+R40*G40)</f>
        <v>#N/A</v>
      </c>
      <c r="Q40" s="85">
        <f>CHOOSE(BGCalc1!$C$1,NA(),BGCalc1!$D$1)</f>
        <v>25</v>
      </c>
      <c r="R40" s="3" t="e">
        <f ca="1">C40*(H40+(BGCalc1!$D$1-E40)*F40)</f>
        <v>#N/A</v>
      </c>
      <c r="S40" s="3" t="e">
        <f t="shared" ca="1" si="4"/>
        <v>#N/A</v>
      </c>
    </row>
    <row r="41" spans="1:19">
      <c r="A41" s="341">
        <v>1</v>
      </c>
      <c r="B41" s="341">
        <v>38</v>
      </c>
      <c r="C41" s="9" t="e" cm="1">
        <f t="array" aca="1" ref="C41" ca="1">INDEX(BGCalc1!$F$4:$F$28,A41)+(INDEX(BGCalc1!$G$4:$G$28,A41)-INDEX(BGCalc1!$F$4:$F$28,A41))/50*B41</f>
        <v>#N/A</v>
      </c>
      <c r="D41" t="e">
        <f t="shared" ca="1" si="7"/>
        <v>#N/A</v>
      </c>
      <c r="E41" t="e">
        <f t="shared" ca="1" si="8"/>
        <v>#N/A</v>
      </c>
      <c r="F41" t="e">
        <f t="shared" ca="1" si="9"/>
        <v>#N/A</v>
      </c>
      <c r="G41" t="e">
        <f t="shared" ca="1" si="10"/>
        <v>#N/A</v>
      </c>
      <c r="H41" s="14" t="e" cm="1">
        <f t="array" aca="1" ref="H41" ca="1">INDEX(BGCalc1!$L$4:$L$28,A41)*$C41^3+INDEX(BGCalc1!$M$4:$M$28,A41)*$C41^2+INDEX(BGCalc1!$N$4:$N$28,A41)*$C41+INDEX(BGCalc1!$O$4:$O$28,A41)+INDEX('Bulk Graph'!$E$6:$E$30,A41)</f>
        <v>#N/A</v>
      </c>
      <c r="I41" s="14" t="e" cm="1">
        <f t="array" aca="1" ref="I41" ca="1">INDEX(BGCalc1!$H$4:$H$28,A41)*$C41^3+INDEX(BGCalc1!$I$4:$I$28,A41)*$C41^2+INDEX(BGCalc1!$J$4:$J$28,A41)*$C41+INDEX(BGCalc1!$K$4:$K$28,A41)</f>
        <v>#N/A</v>
      </c>
      <c r="J41" s="9" t="e">
        <f t="shared" ca="1" si="0"/>
        <v>#N/A</v>
      </c>
      <c r="K41" s="12" t="e">
        <f t="shared" ca="1" si="1"/>
        <v>#N/A</v>
      </c>
      <c r="L41" s="12" t="e">
        <f t="shared" ca="1" si="2"/>
        <v>#N/A</v>
      </c>
      <c r="M41" s="12" t="e" cm="1">
        <f t="array" aca="1" ref="M41" ca="1">I41*S41*INDEX(BGCalc1!$B$4:$B$28,A41)</f>
        <v>#N/A</v>
      </c>
      <c r="N41" s="12" t="e">
        <f t="shared" ca="1" si="6"/>
        <v>#N/A</v>
      </c>
      <c r="O41" s="12" t="e">
        <f t="shared" ca="1" si="3"/>
        <v>#N/A</v>
      </c>
      <c r="P41" s="12" t="e">
        <f ca="1">CHOOSE(BGCalc1!$C$1,BGCalc1!$D$1,BGCalc1!$D$1+R41*G41)</f>
        <v>#N/A</v>
      </c>
      <c r="Q41" s="85">
        <f>CHOOSE(BGCalc1!$C$1,NA(),BGCalc1!$D$1)</f>
        <v>25</v>
      </c>
      <c r="R41" s="3" t="e">
        <f ca="1">C41*(H41+(BGCalc1!$D$1-E41)*F41)</f>
        <v>#N/A</v>
      </c>
      <c r="S41" s="3" t="e">
        <f t="shared" ca="1" si="4"/>
        <v>#N/A</v>
      </c>
    </row>
    <row r="42" spans="1:19">
      <c r="A42" s="341">
        <v>1</v>
      </c>
      <c r="B42" s="341">
        <v>39</v>
      </c>
      <c r="C42" s="9" t="e" cm="1">
        <f t="array" aca="1" ref="C42" ca="1">INDEX(BGCalc1!$F$4:$F$28,A42)+(INDEX(BGCalc1!$G$4:$G$28,A42)-INDEX(BGCalc1!$F$4:$F$28,A42))/50*B42</f>
        <v>#N/A</v>
      </c>
      <c r="D42" t="e">
        <f t="shared" ca="1" si="7"/>
        <v>#N/A</v>
      </c>
      <c r="E42" t="e">
        <f t="shared" ca="1" si="8"/>
        <v>#N/A</v>
      </c>
      <c r="F42" t="e">
        <f t="shared" ca="1" si="9"/>
        <v>#N/A</v>
      </c>
      <c r="G42" t="e">
        <f t="shared" ca="1" si="10"/>
        <v>#N/A</v>
      </c>
      <c r="H42" s="14" t="e" cm="1">
        <f t="array" aca="1" ref="H42" ca="1">INDEX(BGCalc1!$L$4:$L$28,A42)*$C42^3+INDEX(BGCalc1!$M$4:$M$28,A42)*$C42^2+INDEX(BGCalc1!$N$4:$N$28,A42)*$C42+INDEX(BGCalc1!$O$4:$O$28,A42)+INDEX('Bulk Graph'!$E$6:$E$30,A42)</f>
        <v>#N/A</v>
      </c>
      <c r="I42" s="14" t="e" cm="1">
        <f t="array" aca="1" ref="I42" ca="1">INDEX(BGCalc1!$H$4:$H$28,A42)*$C42^3+INDEX(BGCalc1!$I$4:$I$28,A42)*$C42^2+INDEX(BGCalc1!$J$4:$J$28,A42)*$C42+INDEX(BGCalc1!$K$4:$K$28,A42)</f>
        <v>#N/A</v>
      </c>
      <c r="J42" s="9" t="e">
        <f t="shared" ca="1" si="0"/>
        <v>#N/A</v>
      </c>
      <c r="K42" s="12" t="e">
        <f t="shared" ca="1" si="1"/>
        <v>#N/A</v>
      </c>
      <c r="L42" s="12" t="e">
        <f t="shared" ca="1" si="2"/>
        <v>#N/A</v>
      </c>
      <c r="M42" s="12" t="e" cm="1">
        <f t="array" aca="1" ref="M42" ca="1">I42*S42*INDEX(BGCalc1!$B$4:$B$28,A42)</f>
        <v>#N/A</v>
      </c>
      <c r="N42" s="12" t="e">
        <f t="shared" ca="1" si="6"/>
        <v>#N/A</v>
      </c>
      <c r="O42" s="12" t="e">
        <f t="shared" ca="1" si="3"/>
        <v>#N/A</v>
      </c>
      <c r="P42" s="12" t="e">
        <f ca="1">CHOOSE(BGCalc1!$C$1,BGCalc1!$D$1,BGCalc1!$D$1+R42*G42)</f>
        <v>#N/A</v>
      </c>
      <c r="Q42" s="85">
        <f>CHOOSE(BGCalc1!$C$1,NA(),BGCalc1!$D$1)</f>
        <v>25</v>
      </c>
      <c r="R42" s="3" t="e">
        <f ca="1">C42*(H42+(BGCalc1!$D$1-E42)*F42)</f>
        <v>#N/A</v>
      </c>
      <c r="S42" s="3" t="e">
        <f t="shared" ca="1" si="4"/>
        <v>#N/A</v>
      </c>
    </row>
    <row r="43" spans="1:19">
      <c r="A43" s="341">
        <v>1</v>
      </c>
      <c r="B43" s="341">
        <v>40</v>
      </c>
      <c r="C43" s="9" t="e" cm="1">
        <f t="array" aca="1" ref="C43" ca="1">INDEX(BGCalc1!$F$4:$F$28,A43)+(INDEX(BGCalc1!$G$4:$G$28,A43)-INDEX(BGCalc1!$F$4:$F$28,A43))/50*B43</f>
        <v>#N/A</v>
      </c>
      <c r="D43" t="e">
        <f t="shared" ca="1" si="7"/>
        <v>#N/A</v>
      </c>
      <c r="E43" t="e">
        <f t="shared" ca="1" si="8"/>
        <v>#N/A</v>
      </c>
      <c r="F43" t="e">
        <f t="shared" ca="1" si="9"/>
        <v>#N/A</v>
      </c>
      <c r="G43" t="e">
        <f t="shared" ca="1" si="10"/>
        <v>#N/A</v>
      </c>
      <c r="H43" s="14" t="e" cm="1">
        <f t="array" aca="1" ref="H43" ca="1">INDEX(BGCalc1!$L$4:$L$28,A43)*$C43^3+INDEX(BGCalc1!$M$4:$M$28,A43)*$C43^2+INDEX(BGCalc1!$N$4:$N$28,A43)*$C43+INDEX(BGCalc1!$O$4:$O$28,A43)+INDEX('Bulk Graph'!$E$6:$E$30,A43)</f>
        <v>#N/A</v>
      </c>
      <c r="I43" s="14" t="e" cm="1">
        <f t="array" aca="1" ref="I43" ca="1">INDEX(BGCalc1!$H$4:$H$28,A43)*$C43^3+INDEX(BGCalc1!$I$4:$I$28,A43)*$C43^2+INDEX(BGCalc1!$J$4:$J$28,A43)*$C43+INDEX(BGCalc1!$K$4:$K$28,A43)</f>
        <v>#N/A</v>
      </c>
      <c r="J43" s="9" t="e">
        <f t="shared" ca="1" si="0"/>
        <v>#N/A</v>
      </c>
      <c r="K43" s="12" t="e">
        <f t="shared" ca="1" si="1"/>
        <v>#N/A</v>
      </c>
      <c r="L43" s="12" t="e">
        <f t="shared" ca="1" si="2"/>
        <v>#N/A</v>
      </c>
      <c r="M43" s="12" t="e" cm="1">
        <f t="array" aca="1" ref="M43" ca="1">I43*S43*INDEX(BGCalc1!$B$4:$B$28,A43)</f>
        <v>#N/A</v>
      </c>
      <c r="N43" s="12" t="e">
        <f t="shared" ca="1" si="6"/>
        <v>#N/A</v>
      </c>
      <c r="O43" s="12" t="e">
        <f t="shared" ca="1" si="3"/>
        <v>#N/A</v>
      </c>
      <c r="P43" s="12" t="e">
        <f ca="1">CHOOSE(BGCalc1!$C$1,BGCalc1!$D$1,BGCalc1!$D$1+R43*G43)</f>
        <v>#N/A</v>
      </c>
      <c r="Q43" s="85">
        <f>CHOOSE(BGCalc1!$C$1,NA(),BGCalc1!$D$1)</f>
        <v>25</v>
      </c>
      <c r="R43" s="3" t="e">
        <f ca="1">C43*(H43+(BGCalc1!$D$1-E43)*F43)</f>
        <v>#N/A</v>
      </c>
      <c r="S43" s="3" t="e">
        <f t="shared" ca="1" si="4"/>
        <v>#N/A</v>
      </c>
    </row>
    <row r="44" spans="1:19">
      <c r="A44" s="341">
        <v>1</v>
      </c>
      <c r="B44" s="341">
        <v>41</v>
      </c>
      <c r="C44" s="9" t="e" cm="1">
        <f t="array" aca="1" ref="C44" ca="1">INDEX(BGCalc1!$F$4:$F$28,A44)+(INDEX(BGCalc1!$G$4:$G$28,A44)-INDEX(BGCalc1!$F$4:$F$28,A44))/50*B44</f>
        <v>#N/A</v>
      </c>
      <c r="D44" t="e">
        <f t="shared" ca="1" si="7"/>
        <v>#N/A</v>
      </c>
      <c r="E44" t="e">
        <f t="shared" ca="1" si="8"/>
        <v>#N/A</v>
      </c>
      <c r="F44" t="e">
        <f t="shared" ca="1" si="9"/>
        <v>#N/A</v>
      </c>
      <c r="G44" t="e">
        <f t="shared" ca="1" si="10"/>
        <v>#N/A</v>
      </c>
      <c r="H44" s="14" t="e" cm="1">
        <f t="array" aca="1" ref="H44" ca="1">INDEX(BGCalc1!$L$4:$L$28,A44)*$C44^3+INDEX(BGCalc1!$M$4:$M$28,A44)*$C44^2+INDEX(BGCalc1!$N$4:$N$28,A44)*$C44+INDEX(BGCalc1!$O$4:$O$28,A44)+INDEX('Bulk Graph'!$E$6:$E$30,A44)</f>
        <v>#N/A</v>
      </c>
      <c r="I44" s="14" t="e" cm="1">
        <f t="array" aca="1" ref="I44" ca="1">INDEX(BGCalc1!$H$4:$H$28,A44)*$C44^3+INDEX(BGCalc1!$I$4:$I$28,A44)*$C44^2+INDEX(BGCalc1!$J$4:$J$28,A44)*$C44+INDEX(BGCalc1!$K$4:$K$28,A44)</f>
        <v>#N/A</v>
      </c>
      <c r="J44" s="9" t="e">
        <f t="shared" ca="1" si="0"/>
        <v>#N/A</v>
      </c>
      <c r="K44" s="12" t="e">
        <f t="shared" ca="1" si="1"/>
        <v>#N/A</v>
      </c>
      <c r="L44" s="12" t="e">
        <f t="shared" ca="1" si="2"/>
        <v>#N/A</v>
      </c>
      <c r="M44" s="12" t="e" cm="1">
        <f t="array" aca="1" ref="M44" ca="1">I44*S44*INDEX(BGCalc1!$B$4:$B$28,A44)</f>
        <v>#N/A</v>
      </c>
      <c r="N44" s="12" t="e">
        <f t="shared" ca="1" si="6"/>
        <v>#N/A</v>
      </c>
      <c r="O44" s="12" t="e">
        <f t="shared" ca="1" si="3"/>
        <v>#N/A</v>
      </c>
      <c r="P44" s="12" t="e">
        <f ca="1">CHOOSE(BGCalc1!$C$1,BGCalc1!$D$1,BGCalc1!$D$1+R44*G44)</f>
        <v>#N/A</v>
      </c>
      <c r="Q44" s="85">
        <f>CHOOSE(BGCalc1!$C$1,NA(),BGCalc1!$D$1)</f>
        <v>25</v>
      </c>
      <c r="R44" s="3" t="e">
        <f ca="1">C44*(H44+(BGCalc1!$D$1-E44)*F44)</f>
        <v>#N/A</v>
      </c>
      <c r="S44" s="3" t="e">
        <f t="shared" ca="1" si="4"/>
        <v>#N/A</v>
      </c>
    </row>
    <row r="45" spans="1:19">
      <c r="A45" s="341">
        <v>1</v>
      </c>
      <c r="B45" s="341">
        <v>42</v>
      </c>
      <c r="C45" s="9" t="e" cm="1">
        <f t="array" aca="1" ref="C45" ca="1">INDEX(BGCalc1!$F$4:$F$28,A45)+(INDEX(BGCalc1!$G$4:$G$28,A45)-INDEX(BGCalc1!$F$4:$F$28,A45))/50*B45</f>
        <v>#N/A</v>
      </c>
      <c r="D45" t="e">
        <f t="shared" ca="1" si="7"/>
        <v>#N/A</v>
      </c>
      <c r="E45" t="e">
        <f t="shared" ca="1" si="8"/>
        <v>#N/A</v>
      </c>
      <c r="F45" t="e">
        <f t="shared" ca="1" si="9"/>
        <v>#N/A</v>
      </c>
      <c r="G45" t="e">
        <f t="shared" ca="1" si="10"/>
        <v>#N/A</v>
      </c>
      <c r="H45" s="14" t="e" cm="1">
        <f t="array" aca="1" ref="H45" ca="1">INDEX(BGCalc1!$L$4:$L$28,A45)*$C45^3+INDEX(BGCalc1!$M$4:$M$28,A45)*$C45^2+INDEX(BGCalc1!$N$4:$N$28,A45)*$C45+INDEX(BGCalc1!$O$4:$O$28,A45)+INDEX('Bulk Graph'!$E$6:$E$30,A45)</f>
        <v>#N/A</v>
      </c>
      <c r="I45" s="14" t="e" cm="1">
        <f t="array" aca="1" ref="I45" ca="1">INDEX(BGCalc1!$H$4:$H$28,A45)*$C45^3+INDEX(BGCalc1!$I$4:$I$28,A45)*$C45^2+INDEX(BGCalc1!$J$4:$J$28,A45)*$C45+INDEX(BGCalc1!$K$4:$K$28,A45)</f>
        <v>#N/A</v>
      </c>
      <c r="J45" s="9" t="e">
        <f t="shared" ca="1" si="0"/>
        <v>#N/A</v>
      </c>
      <c r="K45" s="12" t="e">
        <f t="shared" ca="1" si="1"/>
        <v>#N/A</v>
      </c>
      <c r="L45" s="12" t="e">
        <f t="shared" ca="1" si="2"/>
        <v>#N/A</v>
      </c>
      <c r="M45" s="12" t="e" cm="1">
        <f t="array" aca="1" ref="M45" ca="1">I45*S45*INDEX(BGCalc1!$B$4:$B$28,A45)</f>
        <v>#N/A</v>
      </c>
      <c r="N45" s="12" t="e">
        <f t="shared" ca="1" si="6"/>
        <v>#N/A</v>
      </c>
      <c r="O45" s="12" t="e">
        <f t="shared" ca="1" si="3"/>
        <v>#N/A</v>
      </c>
      <c r="P45" s="12" t="e">
        <f ca="1">CHOOSE(BGCalc1!$C$1,BGCalc1!$D$1,BGCalc1!$D$1+R45*G45)</f>
        <v>#N/A</v>
      </c>
      <c r="Q45" s="85">
        <f>CHOOSE(BGCalc1!$C$1,NA(),BGCalc1!$D$1)</f>
        <v>25</v>
      </c>
      <c r="R45" s="3" t="e">
        <f ca="1">C45*(H45+(BGCalc1!$D$1-E45)*F45)</f>
        <v>#N/A</v>
      </c>
      <c r="S45" s="3" t="e">
        <f t="shared" ca="1" si="4"/>
        <v>#N/A</v>
      </c>
    </row>
    <row r="46" spans="1:19">
      <c r="A46" s="341">
        <v>1</v>
      </c>
      <c r="B46" s="341">
        <v>43</v>
      </c>
      <c r="C46" s="9" t="e" cm="1">
        <f t="array" aca="1" ref="C46" ca="1">INDEX(BGCalc1!$F$4:$F$28,A46)+(INDEX(BGCalc1!$G$4:$G$28,A46)-INDEX(BGCalc1!$F$4:$F$28,A46))/50*B46</f>
        <v>#N/A</v>
      </c>
      <c r="D46" t="e">
        <f t="shared" ca="1" si="7"/>
        <v>#N/A</v>
      </c>
      <c r="E46" t="e">
        <f t="shared" ca="1" si="8"/>
        <v>#N/A</v>
      </c>
      <c r="F46" t="e">
        <f t="shared" ca="1" si="9"/>
        <v>#N/A</v>
      </c>
      <c r="G46" t="e">
        <f t="shared" ca="1" si="10"/>
        <v>#N/A</v>
      </c>
      <c r="H46" s="14" t="e" cm="1">
        <f t="array" aca="1" ref="H46" ca="1">INDEX(BGCalc1!$L$4:$L$28,A46)*$C46^3+INDEX(BGCalc1!$M$4:$M$28,A46)*$C46^2+INDEX(BGCalc1!$N$4:$N$28,A46)*$C46+INDEX(BGCalc1!$O$4:$O$28,A46)+INDEX('Bulk Graph'!$E$6:$E$30,A46)</f>
        <v>#N/A</v>
      </c>
      <c r="I46" s="14" t="e" cm="1">
        <f t="array" aca="1" ref="I46" ca="1">INDEX(BGCalc1!$H$4:$H$28,A46)*$C46^3+INDEX(BGCalc1!$I$4:$I$28,A46)*$C46^2+INDEX(BGCalc1!$J$4:$J$28,A46)*$C46+INDEX(BGCalc1!$K$4:$K$28,A46)</f>
        <v>#N/A</v>
      </c>
      <c r="J46" s="9" t="e">
        <f t="shared" ca="1" si="0"/>
        <v>#N/A</v>
      </c>
      <c r="K46" s="12" t="e">
        <f t="shared" ca="1" si="1"/>
        <v>#N/A</v>
      </c>
      <c r="L46" s="12" t="e">
        <f t="shared" ca="1" si="2"/>
        <v>#N/A</v>
      </c>
      <c r="M46" s="12" t="e" cm="1">
        <f t="array" aca="1" ref="M46" ca="1">I46*S46*INDEX(BGCalc1!$B$4:$B$28,A46)</f>
        <v>#N/A</v>
      </c>
      <c r="N46" s="12" t="e">
        <f t="shared" ca="1" si="6"/>
        <v>#N/A</v>
      </c>
      <c r="O46" s="12" t="e">
        <f t="shared" ca="1" si="3"/>
        <v>#N/A</v>
      </c>
      <c r="P46" s="12" t="e">
        <f ca="1">CHOOSE(BGCalc1!$C$1,BGCalc1!$D$1,BGCalc1!$D$1+R46*G46)</f>
        <v>#N/A</v>
      </c>
      <c r="Q46" s="85">
        <f>CHOOSE(BGCalc1!$C$1,NA(),BGCalc1!$D$1)</f>
        <v>25</v>
      </c>
      <c r="R46" s="3" t="e">
        <f ca="1">C46*(H46+(BGCalc1!$D$1-E46)*F46)</f>
        <v>#N/A</v>
      </c>
      <c r="S46" s="3" t="e">
        <f t="shared" ca="1" si="4"/>
        <v>#N/A</v>
      </c>
    </row>
    <row r="47" spans="1:19">
      <c r="A47" s="341">
        <v>1</v>
      </c>
      <c r="B47" s="341">
        <v>44</v>
      </c>
      <c r="C47" s="9" t="e" cm="1">
        <f t="array" aca="1" ref="C47" ca="1">INDEX(BGCalc1!$F$4:$F$28,A47)+(INDEX(BGCalc1!$G$4:$G$28,A47)-INDEX(BGCalc1!$F$4:$F$28,A47))/50*B47</f>
        <v>#N/A</v>
      </c>
      <c r="D47" t="e">
        <f t="shared" ca="1" si="7"/>
        <v>#N/A</v>
      </c>
      <c r="E47" t="e">
        <f t="shared" ca="1" si="8"/>
        <v>#N/A</v>
      </c>
      <c r="F47" t="e">
        <f t="shared" ca="1" si="9"/>
        <v>#N/A</v>
      </c>
      <c r="G47" t="e">
        <f t="shared" ca="1" si="10"/>
        <v>#N/A</v>
      </c>
      <c r="H47" s="14" t="e" cm="1">
        <f t="array" aca="1" ref="H47" ca="1">INDEX(BGCalc1!$L$4:$L$28,A47)*$C47^3+INDEX(BGCalc1!$M$4:$M$28,A47)*$C47^2+INDEX(BGCalc1!$N$4:$N$28,A47)*$C47+INDEX(BGCalc1!$O$4:$O$28,A47)+INDEX('Bulk Graph'!$E$6:$E$30,A47)</f>
        <v>#N/A</v>
      </c>
      <c r="I47" s="14" t="e" cm="1">
        <f t="array" aca="1" ref="I47" ca="1">INDEX(BGCalc1!$H$4:$H$28,A47)*$C47^3+INDEX(BGCalc1!$I$4:$I$28,A47)*$C47^2+INDEX(BGCalc1!$J$4:$J$28,A47)*$C47+INDEX(BGCalc1!$K$4:$K$28,A47)</f>
        <v>#N/A</v>
      </c>
      <c r="J47" s="9" t="e">
        <f t="shared" ca="1" si="0"/>
        <v>#N/A</v>
      </c>
      <c r="K47" s="12" t="e">
        <f t="shared" ca="1" si="1"/>
        <v>#N/A</v>
      </c>
      <c r="L47" s="12" t="e">
        <f t="shared" ca="1" si="2"/>
        <v>#N/A</v>
      </c>
      <c r="M47" s="12" t="e" cm="1">
        <f t="array" aca="1" ref="M47" ca="1">I47*S47*INDEX(BGCalc1!$B$4:$B$28,A47)</f>
        <v>#N/A</v>
      </c>
      <c r="N47" s="12" t="e">
        <f t="shared" ca="1" si="6"/>
        <v>#N/A</v>
      </c>
      <c r="O47" s="12" t="e">
        <f t="shared" ca="1" si="3"/>
        <v>#N/A</v>
      </c>
      <c r="P47" s="12" t="e">
        <f ca="1">CHOOSE(BGCalc1!$C$1,BGCalc1!$D$1,BGCalc1!$D$1+R47*G47)</f>
        <v>#N/A</v>
      </c>
      <c r="Q47" s="85">
        <f>CHOOSE(BGCalc1!$C$1,NA(),BGCalc1!$D$1)</f>
        <v>25</v>
      </c>
      <c r="R47" s="3" t="e">
        <f ca="1">C47*(H47+(BGCalc1!$D$1-E47)*F47)</f>
        <v>#N/A</v>
      </c>
      <c r="S47" s="3" t="e">
        <f t="shared" ca="1" si="4"/>
        <v>#N/A</v>
      </c>
    </row>
    <row r="48" spans="1:19">
      <c r="A48" s="341">
        <v>1</v>
      </c>
      <c r="B48" s="341">
        <v>45</v>
      </c>
      <c r="C48" s="9" t="e" cm="1">
        <f t="array" aca="1" ref="C48" ca="1">INDEX(BGCalc1!$F$4:$F$28,A48)+(INDEX(BGCalc1!$G$4:$G$28,A48)-INDEX(BGCalc1!$F$4:$F$28,A48))/50*B48</f>
        <v>#N/A</v>
      </c>
      <c r="D48" t="e">
        <f t="shared" ca="1" si="7"/>
        <v>#N/A</v>
      </c>
      <c r="E48" t="e">
        <f t="shared" ca="1" si="8"/>
        <v>#N/A</v>
      </c>
      <c r="F48" t="e">
        <f t="shared" ca="1" si="9"/>
        <v>#N/A</v>
      </c>
      <c r="G48" t="e">
        <f t="shared" ca="1" si="10"/>
        <v>#N/A</v>
      </c>
      <c r="H48" s="14" t="e" cm="1">
        <f t="array" aca="1" ref="H48" ca="1">INDEX(BGCalc1!$L$4:$L$28,A48)*$C48^3+INDEX(BGCalc1!$M$4:$M$28,A48)*$C48^2+INDEX(BGCalc1!$N$4:$N$28,A48)*$C48+INDEX(BGCalc1!$O$4:$O$28,A48)+INDEX('Bulk Graph'!$E$6:$E$30,A48)</f>
        <v>#N/A</v>
      </c>
      <c r="I48" s="14" t="e" cm="1">
        <f t="array" aca="1" ref="I48" ca="1">INDEX(BGCalc1!$H$4:$H$28,A48)*$C48^3+INDEX(BGCalc1!$I$4:$I$28,A48)*$C48^2+INDEX(BGCalc1!$J$4:$J$28,A48)*$C48+INDEX(BGCalc1!$K$4:$K$28,A48)</f>
        <v>#N/A</v>
      </c>
      <c r="J48" s="9" t="e">
        <f t="shared" ca="1" si="0"/>
        <v>#N/A</v>
      </c>
      <c r="K48" s="12" t="e">
        <f t="shared" ca="1" si="1"/>
        <v>#N/A</v>
      </c>
      <c r="L48" s="12" t="e">
        <f t="shared" ca="1" si="2"/>
        <v>#N/A</v>
      </c>
      <c r="M48" s="12" t="e" cm="1">
        <f t="array" aca="1" ref="M48" ca="1">I48*S48*INDEX(BGCalc1!$B$4:$B$28,A48)</f>
        <v>#N/A</v>
      </c>
      <c r="N48" s="12" t="e">
        <f t="shared" ca="1" si="6"/>
        <v>#N/A</v>
      </c>
      <c r="O48" s="12" t="e">
        <f t="shared" ca="1" si="3"/>
        <v>#N/A</v>
      </c>
      <c r="P48" s="12" t="e">
        <f ca="1">CHOOSE(BGCalc1!$C$1,BGCalc1!$D$1,BGCalc1!$D$1+R48*G48)</f>
        <v>#N/A</v>
      </c>
      <c r="Q48" s="85">
        <f>CHOOSE(BGCalc1!$C$1,NA(),BGCalc1!$D$1)</f>
        <v>25</v>
      </c>
      <c r="R48" s="3" t="e">
        <f ca="1">C48*(H48+(BGCalc1!$D$1-E48)*F48)</f>
        <v>#N/A</v>
      </c>
      <c r="S48" s="3" t="e">
        <f t="shared" ca="1" si="4"/>
        <v>#N/A</v>
      </c>
    </row>
    <row r="49" spans="1:19">
      <c r="A49" s="341">
        <v>1</v>
      </c>
      <c r="B49" s="341">
        <v>46</v>
      </c>
      <c r="C49" s="9" t="e" cm="1">
        <f t="array" aca="1" ref="C49" ca="1">INDEX(BGCalc1!$F$4:$F$28,A49)+(INDEX(BGCalc1!$G$4:$G$28,A49)-INDEX(BGCalc1!$F$4:$F$28,A49))/50*B49</f>
        <v>#N/A</v>
      </c>
      <c r="D49" t="e">
        <f t="shared" ca="1" si="7"/>
        <v>#N/A</v>
      </c>
      <c r="E49" t="e">
        <f t="shared" ca="1" si="8"/>
        <v>#N/A</v>
      </c>
      <c r="F49" t="e">
        <f t="shared" ca="1" si="9"/>
        <v>#N/A</v>
      </c>
      <c r="G49" t="e">
        <f t="shared" ca="1" si="10"/>
        <v>#N/A</v>
      </c>
      <c r="H49" s="14" t="e" cm="1">
        <f t="array" aca="1" ref="H49" ca="1">INDEX(BGCalc1!$L$4:$L$28,A49)*$C49^3+INDEX(BGCalc1!$M$4:$M$28,A49)*$C49^2+INDEX(BGCalc1!$N$4:$N$28,A49)*$C49+INDEX(BGCalc1!$O$4:$O$28,A49)+INDEX('Bulk Graph'!$E$6:$E$30,A49)</f>
        <v>#N/A</v>
      </c>
      <c r="I49" s="14" t="e" cm="1">
        <f t="array" aca="1" ref="I49" ca="1">INDEX(BGCalc1!$H$4:$H$28,A49)*$C49^3+INDEX(BGCalc1!$I$4:$I$28,A49)*$C49^2+INDEX(BGCalc1!$J$4:$J$28,A49)*$C49+INDEX(BGCalc1!$K$4:$K$28,A49)</f>
        <v>#N/A</v>
      </c>
      <c r="J49" s="9" t="e">
        <f t="shared" ca="1" si="0"/>
        <v>#N/A</v>
      </c>
      <c r="K49" s="12" t="e">
        <f t="shared" ca="1" si="1"/>
        <v>#N/A</v>
      </c>
      <c r="L49" s="12" t="e">
        <f t="shared" ca="1" si="2"/>
        <v>#N/A</v>
      </c>
      <c r="M49" s="12" t="e" cm="1">
        <f t="array" aca="1" ref="M49" ca="1">I49*S49*INDEX(BGCalc1!$B$4:$B$28,A49)</f>
        <v>#N/A</v>
      </c>
      <c r="N49" s="12" t="e">
        <f t="shared" ca="1" si="6"/>
        <v>#N/A</v>
      </c>
      <c r="O49" s="12" t="e">
        <f t="shared" ca="1" si="3"/>
        <v>#N/A</v>
      </c>
      <c r="P49" s="12" t="e">
        <f ca="1">CHOOSE(BGCalc1!$C$1,BGCalc1!$D$1,BGCalc1!$D$1+R49*G49)</f>
        <v>#N/A</v>
      </c>
      <c r="Q49" s="85">
        <f>CHOOSE(BGCalc1!$C$1,NA(),BGCalc1!$D$1)</f>
        <v>25</v>
      </c>
      <c r="R49" s="3" t="e">
        <f ca="1">C49*(H49+(BGCalc1!$D$1-E49)*F49)</f>
        <v>#N/A</v>
      </c>
      <c r="S49" s="3" t="e">
        <f t="shared" ca="1" si="4"/>
        <v>#N/A</v>
      </c>
    </row>
    <row r="50" spans="1:19">
      <c r="A50" s="341">
        <v>1</v>
      </c>
      <c r="B50" s="341">
        <v>47</v>
      </c>
      <c r="C50" s="9" t="e" cm="1">
        <f t="array" aca="1" ref="C50" ca="1">INDEX(BGCalc1!$F$4:$F$28,A50)+(INDEX(BGCalc1!$G$4:$G$28,A50)-INDEX(BGCalc1!$F$4:$F$28,A50))/50*B50</f>
        <v>#N/A</v>
      </c>
      <c r="D50" t="e">
        <f t="shared" ca="1" si="7"/>
        <v>#N/A</v>
      </c>
      <c r="E50" t="e">
        <f t="shared" ca="1" si="8"/>
        <v>#N/A</v>
      </c>
      <c r="F50" t="e">
        <f t="shared" ca="1" si="9"/>
        <v>#N/A</v>
      </c>
      <c r="G50" t="e">
        <f t="shared" ca="1" si="10"/>
        <v>#N/A</v>
      </c>
      <c r="H50" s="14" t="e" cm="1">
        <f t="array" aca="1" ref="H50" ca="1">INDEX(BGCalc1!$L$4:$L$28,A50)*$C50^3+INDEX(BGCalc1!$M$4:$M$28,A50)*$C50^2+INDEX(BGCalc1!$N$4:$N$28,A50)*$C50+INDEX(BGCalc1!$O$4:$O$28,A50)+INDEX('Bulk Graph'!$E$6:$E$30,A50)</f>
        <v>#N/A</v>
      </c>
      <c r="I50" s="14" t="e" cm="1">
        <f t="array" aca="1" ref="I50" ca="1">INDEX(BGCalc1!$H$4:$H$28,A50)*$C50^3+INDEX(BGCalc1!$I$4:$I$28,A50)*$C50^2+INDEX(BGCalc1!$J$4:$J$28,A50)*$C50+INDEX(BGCalc1!$K$4:$K$28,A50)</f>
        <v>#N/A</v>
      </c>
      <c r="J50" s="9" t="e">
        <f t="shared" ca="1" si="0"/>
        <v>#N/A</v>
      </c>
      <c r="K50" s="12" t="e">
        <f t="shared" ca="1" si="1"/>
        <v>#N/A</v>
      </c>
      <c r="L50" s="12" t="e">
        <f t="shared" ca="1" si="2"/>
        <v>#N/A</v>
      </c>
      <c r="M50" s="12" t="e" cm="1">
        <f t="array" aca="1" ref="M50" ca="1">I50*S50*INDEX(BGCalc1!$B$4:$B$28,A50)</f>
        <v>#N/A</v>
      </c>
      <c r="N50" s="12" t="e">
        <f t="shared" ca="1" si="6"/>
        <v>#N/A</v>
      </c>
      <c r="O50" s="12" t="e">
        <f t="shared" ca="1" si="3"/>
        <v>#N/A</v>
      </c>
      <c r="P50" s="12" t="e">
        <f ca="1">CHOOSE(BGCalc1!$C$1,BGCalc1!$D$1,BGCalc1!$D$1+R50*G50)</f>
        <v>#N/A</v>
      </c>
      <c r="Q50" s="85">
        <f>CHOOSE(BGCalc1!$C$1,NA(),BGCalc1!$D$1)</f>
        <v>25</v>
      </c>
      <c r="R50" s="3" t="e">
        <f ca="1">C50*(H50+(BGCalc1!$D$1-E50)*F50)</f>
        <v>#N/A</v>
      </c>
      <c r="S50" s="3" t="e">
        <f t="shared" ca="1" si="4"/>
        <v>#N/A</v>
      </c>
    </row>
    <row r="51" spans="1:19">
      <c r="A51" s="341">
        <v>1</v>
      </c>
      <c r="B51" s="341">
        <v>48</v>
      </c>
      <c r="C51" s="9" t="e" cm="1">
        <f t="array" aca="1" ref="C51" ca="1">INDEX(BGCalc1!$F$4:$F$28,A51)+(INDEX(BGCalc1!$G$4:$G$28,A51)-INDEX(BGCalc1!$F$4:$F$28,A51))/50*B51</f>
        <v>#N/A</v>
      </c>
      <c r="D51" t="e">
        <f t="shared" ca="1" si="7"/>
        <v>#N/A</v>
      </c>
      <c r="E51" t="e">
        <f t="shared" ca="1" si="8"/>
        <v>#N/A</v>
      </c>
      <c r="F51" t="e">
        <f t="shared" ca="1" si="9"/>
        <v>#N/A</v>
      </c>
      <c r="G51" t="e">
        <f t="shared" ca="1" si="10"/>
        <v>#N/A</v>
      </c>
      <c r="H51" s="14" t="e" cm="1">
        <f t="array" aca="1" ref="H51" ca="1">INDEX(BGCalc1!$L$4:$L$28,A51)*$C51^3+INDEX(BGCalc1!$M$4:$M$28,A51)*$C51^2+INDEX(BGCalc1!$N$4:$N$28,A51)*$C51+INDEX(BGCalc1!$O$4:$O$28,A51)+INDEX('Bulk Graph'!$E$6:$E$30,A51)</f>
        <v>#N/A</v>
      </c>
      <c r="I51" s="14" t="e" cm="1">
        <f t="array" aca="1" ref="I51" ca="1">INDEX(BGCalc1!$H$4:$H$28,A51)*$C51^3+INDEX(BGCalc1!$I$4:$I$28,A51)*$C51^2+INDEX(BGCalc1!$J$4:$J$28,A51)*$C51+INDEX(BGCalc1!$K$4:$K$28,A51)</f>
        <v>#N/A</v>
      </c>
      <c r="J51" s="9" t="e">
        <f t="shared" ca="1" si="0"/>
        <v>#N/A</v>
      </c>
      <c r="K51" s="12" t="e">
        <f t="shared" ca="1" si="1"/>
        <v>#N/A</v>
      </c>
      <c r="L51" s="12" t="e">
        <f t="shared" ca="1" si="2"/>
        <v>#N/A</v>
      </c>
      <c r="M51" s="12" t="e" cm="1">
        <f t="array" aca="1" ref="M51" ca="1">I51*S51*INDEX(BGCalc1!$B$4:$B$28,A51)</f>
        <v>#N/A</v>
      </c>
      <c r="N51" s="12" t="e">
        <f t="shared" ca="1" si="6"/>
        <v>#N/A</v>
      </c>
      <c r="O51" s="12" t="e">
        <f t="shared" ca="1" si="3"/>
        <v>#N/A</v>
      </c>
      <c r="P51" s="12" t="e">
        <f ca="1">CHOOSE(BGCalc1!$C$1,BGCalc1!$D$1,BGCalc1!$D$1+R51*G51)</f>
        <v>#N/A</v>
      </c>
      <c r="Q51" s="85">
        <f>CHOOSE(BGCalc1!$C$1,NA(),BGCalc1!$D$1)</f>
        <v>25</v>
      </c>
      <c r="R51" s="3" t="e">
        <f ca="1">C51*(H51+(BGCalc1!$D$1-E51)*F51)</f>
        <v>#N/A</v>
      </c>
      <c r="S51" s="3" t="e">
        <f t="shared" ca="1" si="4"/>
        <v>#N/A</v>
      </c>
    </row>
    <row r="52" spans="1:19">
      <c r="A52" s="341">
        <v>1</v>
      </c>
      <c r="B52" s="341">
        <v>49</v>
      </c>
      <c r="C52" s="9" t="e" cm="1">
        <f t="array" aca="1" ref="C52" ca="1">INDEX(BGCalc1!$F$4:$F$28,A52)+(INDEX(BGCalc1!$G$4:$G$28,A52)-INDEX(BGCalc1!$F$4:$F$28,A52))/50*B52</f>
        <v>#N/A</v>
      </c>
      <c r="D52" t="e">
        <f t="shared" ca="1" si="7"/>
        <v>#N/A</v>
      </c>
      <c r="E52" t="e">
        <f t="shared" ca="1" si="8"/>
        <v>#N/A</v>
      </c>
      <c r="F52" t="e">
        <f t="shared" ca="1" si="9"/>
        <v>#N/A</v>
      </c>
      <c r="G52" t="e">
        <f t="shared" ca="1" si="10"/>
        <v>#N/A</v>
      </c>
      <c r="H52" s="14" t="e" cm="1">
        <f t="array" aca="1" ref="H52" ca="1">INDEX(BGCalc1!$L$4:$L$28,A52)*$C52^3+INDEX(BGCalc1!$M$4:$M$28,A52)*$C52^2+INDEX(BGCalc1!$N$4:$N$28,A52)*$C52+INDEX(BGCalc1!$O$4:$O$28,A52)+INDEX('Bulk Graph'!$E$6:$E$30,A52)</f>
        <v>#N/A</v>
      </c>
      <c r="I52" s="14" t="e" cm="1">
        <f t="array" aca="1" ref="I52" ca="1">INDEX(BGCalc1!$H$4:$H$28,A52)*$C52^3+INDEX(BGCalc1!$I$4:$I$28,A52)*$C52^2+INDEX(BGCalc1!$J$4:$J$28,A52)*$C52+INDEX(BGCalc1!$K$4:$K$28,A52)</f>
        <v>#N/A</v>
      </c>
      <c r="J52" s="9" t="e">
        <f t="shared" ca="1" si="0"/>
        <v>#N/A</v>
      </c>
      <c r="K52" s="12" t="e">
        <f t="shared" ca="1" si="1"/>
        <v>#N/A</v>
      </c>
      <c r="L52" s="12" t="e">
        <f t="shared" ca="1" si="2"/>
        <v>#N/A</v>
      </c>
      <c r="M52" s="12" t="e" cm="1">
        <f t="array" aca="1" ref="M52" ca="1">I52*S52*INDEX(BGCalc1!$B$4:$B$28,A52)</f>
        <v>#N/A</v>
      </c>
      <c r="N52" s="12" t="e">
        <f t="shared" ca="1" si="6"/>
        <v>#N/A</v>
      </c>
      <c r="O52" s="12" t="e">
        <f t="shared" ca="1" si="3"/>
        <v>#N/A</v>
      </c>
      <c r="P52" s="12" t="e">
        <f ca="1">CHOOSE(BGCalc1!$C$1,BGCalc1!$D$1,BGCalc1!$D$1+R52*G52)</f>
        <v>#N/A</v>
      </c>
      <c r="Q52" s="85">
        <f>CHOOSE(BGCalc1!$C$1,NA(),BGCalc1!$D$1)</f>
        <v>25</v>
      </c>
      <c r="R52" s="3" t="e">
        <f ca="1">C52*(H52+(BGCalc1!$D$1-E52)*F52)</f>
        <v>#N/A</v>
      </c>
      <c r="S52" s="3" t="e">
        <f t="shared" ca="1" si="4"/>
        <v>#N/A</v>
      </c>
    </row>
    <row r="53" spans="1:19" ht="13.5" thickBot="1">
      <c r="A53" s="346">
        <v>1</v>
      </c>
      <c r="B53" s="346">
        <v>50</v>
      </c>
      <c r="C53" s="89" t="e" cm="1">
        <f t="array" aca="1" ref="C53" ca="1">INDEX(BGCalc1!$F$4:$F$28,A53)+(INDEX(BGCalc1!$G$4:$G$28,A53)-INDEX(BGCalc1!$F$4:$F$28,A53))/50*B53</f>
        <v>#N/A</v>
      </c>
      <c r="D53" s="87" t="e">
        <f t="shared" ca="1" si="7"/>
        <v>#N/A</v>
      </c>
      <c r="E53" s="87" t="e">
        <f t="shared" ca="1" si="8"/>
        <v>#N/A</v>
      </c>
      <c r="F53" s="87" t="e">
        <f t="shared" ca="1" si="9"/>
        <v>#N/A</v>
      </c>
      <c r="G53" s="87" t="e">
        <f t="shared" ca="1" si="10"/>
        <v>#N/A</v>
      </c>
      <c r="H53" s="347" t="e" cm="1">
        <f t="array" aca="1" ref="H53" ca="1">INDEX(BGCalc1!$L$4:$L$28,A53)*$C53^3+INDEX(BGCalc1!$M$4:$M$28,A53)*$C53^2+INDEX(BGCalc1!$N$4:$N$28,A53)*$C53+INDEX(BGCalc1!$O$4:$O$28,A53)+INDEX('Bulk Graph'!$E$6:$E$30,A53)</f>
        <v>#N/A</v>
      </c>
      <c r="I53" s="347" t="e" cm="1">
        <f t="array" aca="1" ref="I53" ca="1">INDEX(BGCalc1!$H$4:$H$28,A53)*$C53^3+INDEX(BGCalc1!$I$4:$I$28,A53)*$C53^2+INDEX(BGCalc1!$J$4:$J$28,A53)*$C53+INDEX(BGCalc1!$K$4:$K$28,A53)</f>
        <v>#N/A</v>
      </c>
      <c r="J53" s="9" t="e">
        <f t="shared" ca="1" si="0"/>
        <v>#N/A</v>
      </c>
      <c r="K53" s="348" t="e">
        <f t="shared" ca="1" si="1"/>
        <v>#N/A</v>
      </c>
      <c r="L53" s="348" t="e">
        <f t="shared" ca="1" si="2"/>
        <v>#N/A</v>
      </c>
      <c r="M53" s="348" t="e" cm="1">
        <f t="array" aca="1" ref="M53" ca="1">I53*S53*INDEX(BGCalc1!$B$4:$B$28,A53)</f>
        <v>#N/A</v>
      </c>
      <c r="N53" s="348" t="e">
        <f t="shared" ca="1" si="6"/>
        <v>#N/A</v>
      </c>
      <c r="O53" s="348" t="e">
        <f t="shared" ca="1" si="3"/>
        <v>#N/A</v>
      </c>
      <c r="P53" s="348" t="e">
        <f ca="1">CHOOSE(BGCalc1!$C$1,BGCalc1!$D$1,BGCalc1!$D$1+R53*G53)</f>
        <v>#N/A</v>
      </c>
      <c r="Q53" s="349">
        <f>CHOOSE(BGCalc1!$C$1,NA(),BGCalc1!$D$1)</f>
        <v>25</v>
      </c>
      <c r="R53" s="350" t="e">
        <f ca="1">C53*(H53+(BGCalc1!$D$1-E53)*F53)</f>
        <v>#N/A</v>
      </c>
      <c r="S53" s="350" t="e">
        <f t="shared" ca="1" si="4"/>
        <v>#N/A</v>
      </c>
    </row>
    <row r="54" spans="1:19">
      <c r="A54" s="342">
        <v>2</v>
      </c>
      <c r="B54" s="342">
        <v>0</v>
      </c>
      <c r="C54" s="9" t="e" cm="1">
        <f t="array" aca="1" ref="C54" ca="1">INDEX(BGCalc1!$F$4:$F$28,A54)+(INDEX(BGCalc1!$G$4:$G$28,A54)-INDEX(BGCalc1!$F$4:$F$28,A54))/50*B54</f>
        <v>#N/A</v>
      </c>
      <c r="D54" t="e" cm="1">
        <f t="array" aca="1" ref="D54" ca="1">INDEX(BGCalc1!$P$4:$P$28,A54)</f>
        <v>#N/A</v>
      </c>
      <c r="E54" t="e" cm="1">
        <f t="array" aca="1" ref="E54" ca="1">INDEX(BGCalc1!$Q$4:$Q$28,A54)</f>
        <v>#N/A</v>
      </c>
      <c r="F54" t="e" cm="1">
        <f t="array" aca="1" ref="F54" ca="1">INDEX(BGCalc1!$R$4:$R$28,A54)</f>
        <v>#N/A</v>
      </c>
      <c r="G54" t="e" cm="1">
        <f t="array" aca="1" ref="G54" ca="1">INDEX(BGCalc1!$S$4:$S$28,A54)</f>
        <v>#N/A</v>
      </c>
      <c r="H54" s="343" t="e" cm="1">
        <f t="array" aca="1" ref="H54" ca="1">INDEX(BGCalc1!$L$4:$L$28,A54)*$C54^3+INDEX(BGCalc1!$M$4:$M$28,A54)*$C54^2+INDEX(BGCalc1!$N$4:$N$28,A54)*$C54+INDEX(BGCalc1!$O$4:$O$28,A54)+INDEX('Bulk Graph'!$E$6:$E$30,A54)</f>
        <v>#N/A</v>
      </c>
      <c r="I54" s="343" t="e" cm="1">
        <f t="array" aca="1" ref="I54" ca="1">INDEX(BGCalc1!$H$4:$H$28,A54)*$C54^3+INDEX(BGCalc1!$I$4:$I$28,A54)*$C54^2+INDEX(BGCalc1!$J$4:$J$28,A54)*$C54+INDEX(BGCalc1!$K$4:$K$28,A54)</f>
        <v>#N/A</v>
      </c>
      <c r="J54" s="9" t="e">
        <f t="shared" ca="1" si="0"/>
        <v>#N/A</v>
      </c>
      <c r="K54" s="344" t="e">
        <f t="shared" ca="1" si="1"/>
        <v>#N/A</v>
      </c>
      <c r="L54" s="344" t="e">
        <f t="shared" ca="1" si="2"/>
        <v>#N/A</v>
      </c>
      <c r="M54" s="344" t="e" cm="1">
        <f t="array" aca="1" ref="M54" ca="1">I54*S54*INDEX(BGCalc1!$B$4:$B$28,A54)</f>
        <v>#N/A</v>
      </c>
      <c r="N54" s="344" t="e">
        <f ca="1">M54/L54</f>
        <v>#N/A</v>
      </c>
      <c r="O54" s="344" t="e">
        <f t="shared" ca="1" si="3"/>
        <v>#N/A</v>
      </c>
      <c r="P54" s="344" t="e">
        <f ca="1">CHOOSE(BGCalc1!$C$1,BGCalc1!$D$1,BGCalc1!$D$1+R54*G54)</f>
        <v>#N/A</v>
      </c>
      <c r="Q54" s="345">
        <f>CHOOSE(BGCalc1!$C$1,NA(),BGCalc1!$D$1)</f>
        <v>25</v>
      </c>
      <c r="R54" s="3" t="e">
        <f ca="1">C54*(H54+(BGCalc1!$D$1-E54)*F54)</f>
        <v>#N/A</v>
      </c>
      <c r="S54" s="3" t="e">
        <f t="shared" ca="1" si="4"/>
        <v>#N/A</v>
      </c>
    </row>
    <row r="55" spans="1:19">
      <c r="A55" s="342">
        <v>2</v>
      </c>
      <c r="B55" s="342">
        <v>1</v>
      </c>
      <c r="C55" s="9" t="e" cm="1">
        <f t="array" aca="1" ref="C55" ca="1">INDEX(BGCalc1!$F$4:$F$28,A55)+(INDEX(BGCalc1!$G$4:$G$28,A55)-INDEX(BGCalc1!$F$4:$F$28,A55))/50*B55</f>
        <v>#N/A</v>
      </c>
      <c r="D55" t="e">
        <f ca="1">D54</f>
        <v>#N/A</v>
      </c>
      <c r="E55" t="e">
        <f t="shared" ref="E55:E104" ca="1" si="11">E54</f>
        <v>#N/A</v>
      </c>
      <c r="F55" t="e">
        <f t="shared" ref="F55:F104" ca="1" si="12">F54</f>
        <v>#N/A</v>
      </c>
      <c r="G55" t="e">
        <f t="shared" ref="G55:G104" ca="1" si="13">G54</f>
        <v>#N/A</v>
      </c>
      <c r="H55" s="14" t="e" cm="1">
        <f t="array" aca="1" ref="H55" ca="1">INDEX(BGCalc1!$L$4:$L$28,A55)*$C55^3+INDEX(BGCalc1!$M$4:$M$28,A55)*$C55^2+INDEX(BGCalc1!$N$4:$N$28,A55)*$C55+INDEX(BGCalc1!$O$4:$O$28,A55)+INDEX('Bulk Graph'!$E$6:$E$30,A55)</f>
        <v>#N/A</v>
      </c>
      <c r="I55" s="14" t="e" cm="1">
        <f t="array" aca="1" ref="I55" ca="1">INDEX(BGCalc1!$H$4:$H$28,A55)*$C55^3+INDEX(BGCalc1!$I$4:$I$28,A55)*$C55^2+INDEX(BGCalc1!$J$4:$J$28,A55)*$C55+INDEX(BGCalc1!$K$4:$K$28,A55)</f>
        <v>#N/A</v>
      </c>
      <c r="J55" s="9" t="e">
        <f t="shared" ca="1" si="0"/>
        <v>#N/A</v>
      </c>
      <c r="K55" s="12" t="e">
        <f t="shared" ca="1" si="1"/>
        <v>#N/A</v>
      </c>
      <c r="L55" s="12" t="e">
        <f t="shared" ca="1" si="2"/>
        <v>#N/A</v>
      </c>
      <c r="M55" s="12" t="e" cm="1">
        <f t="array" aca="1" ref="M55" ca="1">I55*S55*INDEX(BGCalc1!$B$4:$B$28,A55)</f>
        <v>#N/A</v>
      </c>
      <c r="N55" s="12" t="e">
        <f t="shared" ref="N55:N104" ca="1" si="14">M55/L55</f>
        <v>#N/A</v>
      </c>
      <c r="O55" s="12" t="e">
        <f t="shared" ca="1" si="3"/>
        <v>#N/A</v>
      </c>
      <c r="P55" s="12" t="e">
        <f ca="1">CHOOSE(BGCalc1!$C$1,BGCalc1!$D$1,BGCalc1!$D$1+R55*G55)</f>
        <v>#N/A</v>
      </c>
      <c r="Q55" s="85">
        <f>CHOOSE(BGCalc1!$C$1,NA(),BGCalc1!$D$1)</f>
        <v>25</v>
      </c>
      <c r="R55" s="3" t="e">
        <f ca="1">C55*(H55+(BGCalc1!$D$1-E55)*F55)</f>
        <v>#N/A</v>
      </c>
      <c r="S55" s="3" t="e">
        <f t="shared" ca="1" si="4"/>
        <v>#N/A</v>
      </c>
    </row>
    <row r="56" spans="1:19">
      <c r="A56" s="342">
        <v>2</v>
      </c>
      <c r="B56" s="342">
        <v>2</v>
      </c>
      <c r="C56" s="9" t="e" cm="1">
        <f t="array" aca="1" ref="C56" ca="1">INDEX(BGCalc1!$F$4:$F$28,A56)+(INDEX(BGCalc1!$G$4:$G$28,A56)-INDEX(BGCalc1!$F$4:$F$28,A56))/50*B56</f>
        <v>#N/A</v>
      </c>
      <c r="D56" t="e">
        <f t="shared" ref="D56:D104" ca="1" si="15">D55</f>
        <v>#N/A</v>
      </c>
      <c r="E56" t="e">
        <f t="shared" ca="1" si="11"/>
        <v>#N/A</v>
      </c>
      <c r="F56" t="e">
        <f t="shared" ca="1" si="12"/>
        <v>#N/A</v>
      </c>
      <c r="G56" t="e">
        <f t="shared" ca="1" si="13"/>
        <v>#N/A</v>
      </c>
      <c r="H56" s="14" t="e" cm="1">
        <f t="array" aca="1" ref="H56" ca="1">INDEX(BGCalc1!$L$4:$L$28,A56)*$C56^3+INDEX(BGCalc1!$M$4:$M$28,A56)*$C56^2+INDEX(BGCalc1!$N$4:$N$28,A56)*$C56+INDEX(BGCalc1!$O$4:$O$28,A56)+INDEX('Bulk Graph'!$E$6:$E$30,A56)</f>
        <v>#N/A</v>
      </c>
      <c r="I56" s="14" t="e" cm="1">
        <f t="array" aca="1" ref="I56" ca="1">INDEX(BGCalc1!$H$4:$H$28,A56)*$C56^3+INDEX(BGCalc1!$I$4:$I$28,A56)*$C56^2+INDEX(BGCalc1!$J$4:$J$28,A56)*$C56+INDEX(BGCalc1!$K$4:$K$28,A56)</f>
        <v>#N/A</v>
      </c>
      <c r="J56" s="9" t="e">
        <f t="shared" ca="1" si="0"/>
        <v>#N/A</v>
      </c>
      <c r="K56" s="12" t="e">
        <f t="shared" ca="1" si="1"/>
        <v>#N/A</v>
      </c>
      <c r="L56" s="12" t="e">
        <f t="shared" ca="1" si="2"/>
        <v>#N/A</v>
      </c>
      <c r="M56" s="12" t="e" cm="1">
        <f t="array" aca="1" ref="M56" ca="1">I56*S56*INDEX(BGCalc1!$B$4:$B$28,A56)</f>
        <v>#N/A</v>
      </c>
      <c r="N56" s="12" t="e">
        <f t="shared" ca="1" si="14"/>
        <v>#N/A</v>
      </c>
      <c r="O56" s="12" t="e">
        <f t="shared" ca="1" si="3"/>
        <v>#N/A</v>
      </c>
      <c r="P56" s="12" t="e">
        <f ca="1">CHOOSE(BGCalc1!$C$1,BGCalc1!$D$1,BGCalc1!$D$1+R56*G56)</f>
        <v>#N/A</v>
      </c>
      <c r="Q56" s="85">
        <f>CHOOSE(BGCalc1!$C$1,NA(),BGCalc1!$D$1)</f>
        <v>25</v>
      </c>
      <c r="R56" s="3" t="e">
        <f ca="1">C56*(H56+(BGCalc1!$D$1-E56)*F56)</f>
        <v>#N/A</v>
      </c>
      <c r="S56" s="3" t="e">
        <f t="shared" ca="1" si="4"/>
        <v>#N/A</v>
      </c>
    </row>
    <row r="57" spans="1:19">
      <c r="A57" s="342">
        <v>2</v>
      </c>
      <c r="B57" s="342">
        <v>3</v>
      </c>
      <c r="C57" s="9" t="e" cm="1">
        <f t="array" aca="1" ref="C57" ca="1">INDEX(BGCalc1!$F$4:$F$28,A57)+(INDEX(BGCalc1!$G$4:$G$28,A57)-INDEX(BGCalc1!$F$4:$F$28,A57))/50*B57</f>
        <v>#N/A</v>
      </c>
      <c r="D57" t="e">
        <f t="shared" ca="1" si="15"/>
        <v>#N/A</v>
      </c>
      <c r="E57" t="e">
        <f t="shared" ca="1" si="11"/>
        <v>#N/A</v>
      </c>
      <c r="F57" t="e">
        <f t="shared" ca="1" si="12"/>
        <v>#N/A</v>
      </c>
      <c r="G57" t="e">
        <f t="shared" ca="1" si="13"/>
        <v>#N/A</v>
      </c>
      <c r="H57" s="14" t="e" cm="1">
        <f t="array" aca="1" ref="H57" ca="1">INDEX(BGCalc1!$L$4:$L$28,A57)*$C57^3+INDEX(BGCalc1!$M$4:$M$28,A57)*$C57^2+INDEX(BGCalc1!$N$4:$N$28,A57)*$C57+INDEX(BGCalc1!$O$4:$O$28,A57)+INDEX('Bulk Graph'!$E$6:$E$30,A57)</f>
        <v>#N/A</v>
      </c>
      <c r="I57" s="14" t="e" cm="1">
        <f t="array" aca="1" ref="I57" ca="1">INDEX(BGCalc1!$H$4:$H$28,A57)*$C57^3+INDEX(BGCalc1!$I$4:$I$28,A57)*$C57^2+INDEX(BGCalc1!$J$4:$J$28,A57)*$C57+INDEX(BGCalc1!$K$4:$K$28,A57)</f>
        <v>#N/A</v>
      </c>
      <c r="J57" s="9" t="e">
        <f t="shared" ca="1" si="0"/>
        <v>#N/A</v>
      </c>
      <c r="K57" s="12" t="e">
        <f t="shared" ca="1" si="1"/>
        <v>#N/A</v>
      </c>
      <c r="L57" s="12" t="e">
        <f t="shared" ca="1" si="2"/>
        <v>#N/A</v>
      </c>
      <c r="M57" s="12" t="e" cm="1">
        <f t="array" aca="1" ref="M57" ca="1">I57*S57*INDEX(BGCalc1!$B$4:$B$28,A57)</f>
        <v>#N/A</v>
      </c>
      <c r="N57" s="12" t="e">
        <f t="shared" ca="1" si="14"/>
        <v>#N/A</v>
      </c>
      <c r="O57" s="12" t="e">
        <f t="shared" ca="1" si="3"/>
        <v>#N/A</v>
      </c>
      <c r="P57" s="12" t="e">
        <f ca="1">CHOOSE(BGCalc1!$C$1,BGCalc1!$D$1,BGCalc1!$D$1+R57*G57)</f>
        <v>#N/A</v>
      </c>
      <c r="Q57" s="85">
        <f>CHOOSE(BGCalc1!$C$1,NA(),BGCalc1!$D$1)</f>
        <v>25</v>
      </c>
      <c r="R57" s="3" t="e">
        <f ca="1">C57*(H57+(BGCalc1!$D$1-E57)*F57)</f>
        <v>#N/A</v>
      </c>
      <c r="S57" s="3" t="e">
        <f t="shared" ca="1" si="4"/>
        <v>#N/A</v>
      </c>
    </row>
    <row r="58" spans="1:19">
      <c r="A58" s="342">
        <v>2</v>
      </c>
      <c r="B58" s="342">
        <v>4</v>
      </c>
      <c r="C58" s="9" t="e" cm="1">
        <f t="array" aca="1" ref="C58" ca="1">INDEX(BGCalc1!$F$4:$F$28,A58)+(INDEX(BGCalc1!$G$4:$G$28,A58)-INDEX(BGCalc1!$F$4:$F$28,A58))/50*B58</f>
        <v>#N/A</v>
      </c>
      <c r="D58" t="e">
        <f t="shared" ca="1" si="15"/>
        <v>#N/A</v>
      </c>
      <c r="E58" t="e">
        <f t="shared" ca="1" si="11"/>
        <v>#N/A</v>
      </c>
      <c r="F58" t="e">
        <f t="shared" ca="1" si="12"/>
        <v>#N/A</v>
      </c>
      <c r="G58" t="e">
        <f t="shared" ca="1" si="13"/>
        <v>#N/A</v>
      </c>
      <c r="H58" s="14" t="e" cm="1">
        <f t="array" aca="1" ref="H58" ca="1">INDEX(BGCalc1!$L$4:$L$28,A58)*$C58^3+INDEX(BGCalc1!$M$4:$M$28,A58)*$C58^2+INDEX(BGCalc1!$N$4:$N$28,A58)*$C58+INDEX(BGCalc1!$O$4:$O$28,A58)+INDEX('Bulk Graph'!$E$6:$E$30,A58)</f>
        <v>#N/A</v>
      </c>
      <c r="I58" s="14" t="e" cm="1">
        <f t="array" aca="1" ref="I58" ca="1">INDEX(BGCalc1!$H$4:$H$28,A58)*$C58^3+INDEX(BGCalc1!$I$4:$I$28,A58)*$C58^2+INDEX(BGCalc1!$J$4:$J$28,A58)*$C58+INDEX(BGCalc1!$K$4:$K$28,A58)</f>
        <v>#N/A</v>
      </c>
      <c r="J58" s="9" t="e">
        <f t="shared" ca="1" si="0"/>
        <v>#N/A</v>
      </c>
      <c r="K58" s="12" t="e">
        <f t="shared" ca="1" si="1"/>
        <v>#N/A</v>
      </c>
      <c r="L58" s="12" t="e">
        <f t="shared" ca="1" si="2"/>
        <v>#N/A</v>
      </c>
      <c r="M58" s="12" t="e" cm="1">
        <f t="array" aca="1" ref="M58" ca="1">I58*S58*INDEX(BGCalc1!$B$4:$B$28,A58)</f>
        <v>#N/A</v>
      </c>
      <c r="N58" s="12" t="e">
        <f t="shared" ca="1" si="14"/>
        <v>#N/A</v>
      </c>
      <c r="O58" s="12" t="e">
        <f t="shared" ca="1" si="3"/>
        <v>#N/A</v>
      </c>
      <c r="P58" s="12" t="e">
        <f ca="1">CHOOSE(BGCalc1!$C$1,BGCalc1!$D$1,BGCalc1!$D$1+R58*G58)</f>
        <v>#N/A</v>
      </c>
      <c r="Q58" s="85">
        <f>CHOOSE(BGCalc1!$C$1,NA(),BGCalc1!$D$1)</f>
        <v>25</v>
      </c>
      <c r="R58" s="3" t="e">
        <f ca="1">C58*(H58+(BGCalc1!$D$1-E58)*F58)</f>
        <v>#N/A</v>
      </c>
      <c r="S58" s="3" t="e">
        <f t="shared" ca="1" si="4"/>
        <v>#N/A</v>
      </c>
    </row>
    <row r="59" spans="1:19">
      <c r="A59" s="342">
        <v>2</v>
      </c>
      <c r="B59" s="342">
        <v>5</v>
      </c>
      <c r="C59" s="9" t="e" cm="1">
        <f t="array" aca="1" ref="C59" ca="1">INDEX(BGCalc1!$F$4:$F$28,A59)+(INDEX(BGCalc1!$G$4:$G$28,A59)-INDEX(BGCalc1!$F$4:$F$28,A59))/50*B59</f>
        <v>#N/A</v>
      </c>
      <c r="D59" t="e">
        <f t="shared" ca="1" si="15"/>
        <v>#N/A</v>
      </c>
      <c r="E59" t="e">
        <f t="shared" ca="1" si="11"/>
        <v>#N/A</v>
      </c>
      <c r="F59" t="e">
        <f t="shared" ca="1" si="12"/>
        <v>#N/A</v>
      </c>
      <c r="G59" t="e">
        <f t="shared" ca="1" si="13"/>
        <v>#N/A</v>
      </c>
      <c r="H59" s="14" t="e" cm="1">
        <f t="array" aca="1" ref="H59" ca="1">INDEX(BGCalc1!$L$4:$L$28,A59)*$C59^3+INDEX(BGCalc1!$M$4:$M$28,A59)*$C59^2+INDEX(BGCalc1!$N$4:$N$28,A59)*$C59+INDEX(BGCalc1!$O$4:$O$28,A59)+INDEX('Bulk Graph'!$E$6:$E$30,A59)</f>
        <v>#N/A</v>
      </c>
      <c r="I59" s="14" t="e" cm="1">
        <f t="array" aca="1" ref="I59" ca="1">INDEX(BGCalc1!$H$4:$H$28,A59)*$C59^3+INDEX(BGCalc1!$I$4:$I$28,A59)*$C59^2+INDEX(BGCalc1!$J$4:$J$28,A59)*$C59+INDEX(BGCalc1!$K$4:$K$28,A59)</f>
        <v>#N/A</v>
      </c>
      <c r="J59" s="9" t="e">
        <f t="shared" ca="1" si="0"/>
        <v>#N/A</v>
      </c>
      <c r="K59" s="12" t="e">
        <f t="shared" ca="1" si="1"/>
        <v>#N/A</v>
      </c>
      <c r="L59" s="12" t="e">
        <f t="shared" ca="1" si="2"/>
        <v>#N/A</v>
      </c>
      <c r="M59" s="12" t="e" cm="1">
        <f t="array" aca="1" ref="M59" ca="1">I59*S59*INDEX(BGCalc1!$B$4:$B$28,A59)</f>
        <v>#N/A</v>
      </c>
      <c r="N59" s="12" t="e">
        <f t="shared" ca="1" si="14"/>
        <v>#N/A</v>
      </c>
      <c r="O59" s="12" t="e">
        <f t="shared" ca="1" si="3"/>
        <v>#N/A</v>
      </c>
      <c r="P59" s="12" t="e">
        <f ca="1">CHOOSE(BGCalc1!$C$1,BGCalc1!$D$1,BGCalc1!$D$1+R59*G59)</f>
        <v>#N/A</v>
      </c>
      <c r="Q59" s="85">
        <f>CHOOSE(BGCalc1!$C$1,NA(),BGCalc1!$D$1)</f>
        <v>25</v>
      </c>
      <c r="R59" s="3" t="e">
        <f ca="1">C59*(H59+(BGCalc1!$D$1-E59)*F59)</f>
        <v>#N/A</v>
      </c>
      <c r="S59" s="3" t="e">
        <f t="shared" ca="1" si="4"/>
        <v>#N/A</v>
      </c>
    </row>
    <row r="60" spans="1:19">
      <c r="A60" s="342">
        <v>2</v>
      </c>
      <c r="B60" s="342">
        <v>6</v>
      </c>
      <c r="C60" s="9" t="e" cm="1">
        <f t="array" aca="1" ref="C60" ca="1">INDEX(BGCalc1!$F$4:$F$28,A60)+(INDEX(BGCalc1!$G$4:$G$28,A60)-INDEX(BGCalc1!$F$4:$F$28,A60))/50*B60</f>
        <v>#N/A</v>
      </c>
      <c r="D60" t="e">
        <f t="shared" ca="1" si="15"/>
        <v>#N/A</v>
      </c>
      <c r="E60" t="e">
        <f t="shared" ca="1" si="11"/>
        <v>#N/A</v>
      </c>
      <c r="F60" t="e">
        <f t="shared" ca="1" si="12"/>
        <v>#N/A</v>
      </c>
      <c r="G60" t="e">
        <f t="shared" ca="1" si="13"/>
        <v>#N/A</v>
      </c>
      <c r="H60" s="14" t="e" cm="1">
        <f t="array" aca="1" ref="H60" ca="1">INDEX(BGCalc1!$L$4:$L$28,A60)*$C60^3+INDEX(BGCalc1!$M$4:$M$28,A60)*$C60^2+INDEX(BGCalc1!$N$4:$N$28,A60)*$C60+INDEX(BGCalc1!$O$4:$O$28,A60)+INDEX('Bulk Graph'!$E$6:$E$30,A60)</f>
        <v>#N/A</v>
      </c>
      <c r="I60" s="14" t="e" cm="1">
        <f t="array" aca="1" ref="I60" ca="1">INDEX(BGCalc1!$H$4:$H$28,A60)*$C60^3+INDEX(BGCalc1!$I$4:$I$28,A60)*$C60^2+INDEX(BGCalc1!$J$4:$J$28,A60)*$C60+INDEX(BGCalc1!$K$4:$K$28,A60)</f>
        <v>#N/A</v>
      </c>
      <c r="J60" s="9" t="e">
        <f t="shared" ca="1" si="0"/>
        <v>#N/A</v>
      </c>
      <c r="K60" s="12" t="e">
        <f t="shared" ca="1" si="1"/>
        <v>#N/A</v>
      </c>
      <c r="L60" s="12" t="e">
        <f t="shared" ca="1" si="2"/>
        <v>#N/A</v>
      </c>
      <c r="M60" s="12" t="e" cm="1">
        <f t="array" aca="1" ref="M60" ca="1">I60*S60*INDEX(BGCalc1!$B$4:$B$28,A60)</f>
        <v>#N/A</v>
      </c>
      <c r="N60" s="12" t="e">
        <f t="shared" ca="1" si="14"/>
        <v>#N/A</v>
      </c>
      <c r="O60" s="12" t="e">
        <f t="shared" ca="1" si="3"/>
        <v>#N/A</v>
      </c>
      <c r="P60" s="12" t="e">
        <f ca="1">CHOOSE(BGCalc1!$C$1,BGCalc1!$D$1,BGCalc1!$D$1+R60*G60)</f>
        <v>#N/A</v>
      </c>
      <c r="Q60" s="85">
        <f>CHOOSE(BGCalc1!$C$1,NA(),BGCalc1!$D$1)</f>
        <v>25</v>
      </c>
      <c r="R60" s="3" t="e">
        <f ca="1">C60*(H60+(BGCalc1!$D$1-E60)*F60)</f>
        <v>#N/A</v>
      </c>
      <c r="S60" s="3" t="e">
        <f t="shared" ca="1" si="4"/>
        <v>#N/A</v>
      </c>
    </row>
    <row r="61" spans="1:19">
      <c r="A61" s="342">
        <v>2</v>
      </c>
      <c r="B61" s="342">
        <v>7</v>
      </c>
      <c r="C61" s="9" t="e" cm="1">
        <f t="array" aca="1" ref="C61" ca="1">INDEX(BGCalc1!$F$4:$F$28,A61)+(INDEX(BGCalc1!$G$4:$G$28,A61)-INDEX(BGCalc1!$F$4:$F$28,A61))/50*B61</f>
        <v>#N/A</v>
      </c>
      <c r="D61" t="e">
        <f t="shared" ca="1" si="15"/>
        <v>#N/A</v>
      </c>
      <c r="E61" t="e">
        <f t="shared" ca="1" si="11"/>
        <v>#N/A</v>
      </c>
      <c r="F61" t="e">
        <f t="shared" ca="1" si="12"/>
        <v>#N/A</v>
      </c>
      <c r="G61" t="e">
        <f t="shared" ca="1" si="13"/>
        <v>#N/A</v>
      </c>
      <c r="H61" s="14" t="e" cm="1">
        <f t="array" aca="1" ref="H61" ca="1">INDEX(BGCalc1!$L$4:$L$28,A61)*$C61^3+INDEX(BGCalc1!$M$4:$M$28,A61)*$C61^2+INDEX(BGCalc1!$N$4:$N$28,A61)*$C61+INDEX(BGCalc1!$O$4:$O$28,A61)+INDEX('Bulk Graph'!$E$6:$E$30,A61)</f>
        <v>#N/A</v>
      </c>
      <c r="I61" s="14" t="e" cm="1">
        <f t="array" aca="1" ref="I61" ca="1">INDEX(BGCalc1!$H$4:$H$28,A61)*$C61^3+INDEX(BGCalc1!$I$4:$I$28,A61)*$C61^2+INDEX(BGCalc1!$J$4:$J$28,A61)*$C61+INDEX(BGCalc1!$K$4:$K$28,A61)</f>
        <v>#N/A</v>
      </c>
      <c r="J61" s="9" t="e">
        <f t="shared" ca="1" si="0"/>
        <v>#N/A</v>
      </c>
      <c r="K61" s="12" t="e">
        <f t="shared" ca="1" si="1"/>
        <v>#N/A</v>
      </c>
      <c r="L61" s="12" t="e">
        <f t="shared" ca="1" si="2"/>
        <v>#N/A</v>
      </c>
      <c r="M61" s="12" t="e" cm="1">
        <f t="array" aca="1" ref="M61" ca="1">I61*S61*INDEX(BGCalc1!$B$4:$B$28,A61)</f>
        <v>#N/A</v>
      </c>
      <c r="N61" s="12" t="e">
        <f t="shared" ca="1" si="14"/>
        <v>#N/A</v>
      </c>
      <c r="O61" s="12" t="e">
        <f t="shared" ca="1" si="3"/>
        <v>#N/A</v>
      </c>
      <c r="P61" s="12" t="e">
        <f ca="1">CHOOSE(BGCalc1!$C$1,BGCalc1!$D$1,BGCalc1!$D$1+R61*G61)</f>
        <v>#N/A</v>
      </c>
      <c r="Q61" s="85">
        <f>CHOOSE(BGCalc1!$C$1,NA(),BGCalc1!$D$1)</f>
        <v>25</v>
      </c>
      <c r="R61" s="3" t="e">
        <f ca="1">C61*(H61+(BGCalc1!$D$1-E61)*F61)</f>
        <v>#N/A</v>
      </c>
      <c r="S61" s="3" t="e">
        <f t="shared" ca="1" si="4"/>
        <v>#N/A</v>
      </c>
    </row>
    <row r="62" spans="1:19">
      <c r="A62" s="342">
        <v>2</v>
      </c>
      <c r="B62" s="342">
        <v>8</v>
      </c>
      <c r="C62" s="9" t="e" cm="1">
        <f t="array" aca="1" ref="C62" ca="1">INDEX(BGCalc1!$F$4:$F$28,A62)+(INDEX(BGCalc1!$G$4:$G$28,A62)-INDEX(BGCalc1!$F$4:$F$28,A62))/50*B62</f>
        <v>#N/A</v>
      </c>
      <c r="D62" t="e">
        <f t="shared" ca="1" si="15"/>
        <v>#N/A</v>
      </c>
      <c r="E62" t="e">
        <f t="shared" ca="1" si="11"/>
        <v>#N/A</v>
      </c>
      <c r="F62" t="e">
        <f t="shared" ca="1" si="12"/>
        <v>#N/A</v>
      </c>
      <c r="G62" t="e">
        <f t="shared" ca="1" si="13"/>
        <v>#N/A</v>
      </c>
      <c r="H62" s="14" t="e" cm="1">
        <f t="array" aca="1" ref="H62" ca="1">INDEX(BGCalc1!$L$4:$L$28,A62)*$C62^3+INDEX(BGCalc1!$M$4:$M$28,A62)*$C62^2+INDEX(BGCalc1!$N$4:$N$28,A62)*$C62+INDEX(BGCalc1!$O$4:$O$28,A62)+INDEX('Bulk Graph'!$E$6:$E$30,A62)</f>
        <v>#N/A</v>
      </c>
      <c r="I62" s="14" t="e" cm="1">
        <f t="array" aca="1" ref="I62" ca="1">INDEX(BGCalc1!$H$4:$H$28,A62)*$C62^3+INDEX(BGCalc1!$I$4:$I$28,A62)*$C62^2+INDEX(BGCalc1!$J$4:$J$28,A62)*$C62+INDEX(BGCalc1!$K$4:$K$28,A62)</f>
        <v>#N/A</v>
      </c>
      <c r="J62" s="9" t="e">
        <f t="shared" ca="1" si="0"/>
        <v>#N/A</v>
      </c>
      <c r="K62" s="12" t="e">
        <f t="shared" ca="1" si="1"/>
        <v>#N/A</v>
      </c>
      <c r="L62" s="12" t="e">
        <f t="shared" ca="1" si="2"/>
        <v>#N/A</v>
      </c>
      <c r="M62" s="12" t="e" cm="1">
        <f t="array" aca="1" ref="M62" ca="1">I62*S62*INDEX(BGCalc1!$B$4:$B$28,A62)</f>
        <v>#N/A</v>
      </c>
      <c r="N62" s="12" t="e">
        <f t="shared" ca="1" si="14"/>
        <v>#N/A</v>
      </c>
      <c r="O62" s="12" t="e">
        <f t="shared" ca="1" si="3"/>
        <v>#N/A</v>
      </c>
      <c r="P62" s="12" t="e">
        <f ca="1">CHOOSE(BGCalc1!$C$1,BGCalc1!$D$1,BGCalc1!$D$1+R62*G62)</f>
        <v>#N/A</v>
      </c>
      <c r="Q62" s="85">
        <f>CHOOSE(BGCalc1!$C$1,NA(),BGCalc1!$D$1)</f>
        <v>25</v>
      </c>
      <c r="R62" s="3" t="e">
        <f ca="1">C62*(H62+(BGCalc1!$D$1-E62)*F62)</f>
        <v>#N/A</v>
      </c>
      <c r="S62" s="3" t="e">
        <f t="shared" ca="1" si="4"/>
        <v>#N/A</v>
      </c>
    </row>
    <row r="63" spans="1:19">
      <c r="A63" s="342">
        <v>2</v>
      </c>
      <c r="B63" s="342">
        <v>9</v>
      </c>
      <c r="C63" s="9" t="e" cm="1">
        <f t="array" aca="1" ref="C63" ca="1">INDEX(BGCalc1!$F$4:$F$28,A63)+(INDEX(BGCalc1!$G$4:$G$28,A63)-INDEX(BGCalc1!$F$4:$F$28,A63))/50*B63</f>
        <v>#N/A</v>
      </c>
      <c r="D63" t="e">
        <f t="shared" ca="1" si="15"/>
        <v>#N/A</v>
      </c>
      <c r="E63" t="e">
        <f t="shared" ca="1" si="11"/>
        <v>#N/A</v>
      </c>
      <c r="F63" t="e">
        <f t="shared" ca="1" si="12"/>
        <v>#N/A</v>
      </c>
      <c r="G63" t="e">
        <f t="shared" ca="1" si="13"/>
        <v>#N/A</v>
      </c>
      <c r="H63" s="14" t="e" cm="1">
        <f t="array" aca="1" ref="H63" ca="1">INDEX(BGCalc1!$L$4:$L$28,A63)*$C63^3+INDEX(BGCalc1!$M$4:$M$28,A63)*$C63^2+INDEX(BGCalc1!$N$4:$N$28,A63)*$C63+INDEX(BGCalc1!$O$4:$O$28,A63)+INDEX('Bulk Graph'!$E$6:$E$30,A63)</f>
        <v>#N/A</v>
      </c>
      <c r="I63" s="14" t="e" cm="1">
        <f t="array" aca="1" ref="I63" ca="1">INDEX(BGCalc1!$H$4:$H$28,A63)*$C63^3+INDEX(BGCalc1!$I$4:$I$28,A63)*$C63^2+INDEX(BGCalc1!$J$4:$J$28,A63)*$C63+INDEX(BGCalc1!$K$4:$K$28,A63)</f>
        <v>#N/A</v>
      </c>
      <c r="J63" s="9" t="e">
        <f t="shared" ca="1" si="0"/>
        <v>#N/A</v>
      </c>
      <c r="K63" s="12" t="e">
        <f t="shared" ca="1" si="1"/>
        <v>#N/A</v>
      </c>
      <c r="L63" s="12" t="e">
        <f t="shared" ca="1" si="2"/>
        <v>#N/A</v>
      </c>
      <c r="M63" s="12" t="e" cm="1">
        <f t="array" aca="1" ref="M63" ca="1">I63*S63*INDEX(BGCalc1!$B$4:$B$28,A63)</f>
        <v>#N/A</v>
      </c>
      <c r="N63" s="12" t="e">
        <f t="shared" ca="1" si="14"/>
        <v>#N/A</v>
      </c>
      <c r="O63" s="12" t="e">
        <f t="shared" ca="1" si="3"/>
        <v>#N/A</v>
      </c>
      <c r="P63" s="12" t="e">
        <f ca="1">CHOOSE(BGCalc1!$C$1,BGCalc1!$D$1,BGCalc1!$D$1+R63*G63)</f>
        <v>#N/A</v>
      </c>
      <c r="Q63" s="85">
        <f>CHOOSE(BGCalc1!$C$1,NA(),BGCalc1!$D$1)</f>
        <v>25</v>
      </c>
      <c r="R63" s="3" t="e">
        <f ca="1">C63*(H63+(BGCalc1!$D$1-E63)*F63)</f>
        <v>#N/A</v>
      </c>
      <c r="S63" s="3" t="e">
        <f t="shared" ca="1" si="4"/>
        <v>#N/A</v>
      </c>
    </row>
    <row r="64" spans="1:19">
      <c r="A64" s="342">
        <v>2</v>
      </c>
      <c r="B64" s="342">
        <v>10</v>
      </c>
      <c r="C64" s="9" t="e" cm="1">
        <f t="array" aca="1" ref="C64" ca="1">INDEX(BGCalc1!$F$4:$F$28,A64)+(INDEX(BGCalc1!$G$4:$G$28,A64)-INDEX(BGCalc1!$F$4:$F$28,A64))/50*B64</f>
        <v>#N/A</v>
      </c>
      <c r="D64" t="e">
        <f t="shared" ca="1" si="15"/>
        <v>#N/A</v>
      </c>
      <c r="E64" t="e">
        <f t="shared" ca="1" si="11"/>
        <v>#N/A</v>
      </c>
      <c r="F64" t="e">
        <f t="shared" ca="1" si="12"/>
        <v>#N/A</v>
      </c>
      <c r="G64" t="e">
        <f t="shared" ca="1" si="13"/>
        <v>#N/A</v>
      </c>
      <c r="H64" s="14" t="e" cm="1">
        <f t="array" aca="1" ref="H64" ca="1">INDEX(BGCalc1!$L$4:$L$28,A64)*$C64^3+INDEX(BGCalc1!$M$4:$M$28,A64)*$C64^2+INDEX(BGCalc1!$N$4:$N$28,A64)*$C64+INDEX(BGCalc1!$O$4:$O$28,A64)+INDEX('Bulk Graph'!$E$6:$E$30,A64)</f>
        <v>#N/A</v>
      </c>
      <c r="I64" s="14" t="e" cm="1">
        <f t="array" aca="1" ref="I64" ca="1">INDEX(BGCalc1!$H$4:$H$28,A64)*$C64^3+INDEX(BGCalc1!$I$4:$I$28,A64)*$C64^2+INDEX(BGCalc1!$J$4:$J$28,A64)*$C64+INDEX(BGCalc1!$K$4:$K$28,A64)</f>
        <v>#N/A</v>
      </c>
      <c r="J64" s="9" t="e">
        <f t="shared" ca="1" si="0"/>
        <v>#N/A</v>
      </c>
      <c r="K64" s="12" t="e">
        <f t="shared" ca="1" si="1"/>
        <v>#N/A</v>
      </c>
      <c r="L64" s="12" t="e">
        <f t="shared" ca="1" si="2"/>
        <v>#N/A</v>
      </c>
      <c r="M64" s="12" t="e" cm="1">
        <f t="array" aca="1" ref="M64" ca="1">I64*S64*INDEX(BGCalc1!$B$4:$B$28,A64)</f>
        <v>#N/A</v>
      </c>
      <c r="N64" s="12" t="e">
        <f t="shared" ca="1" si="14"/>
        <v>#N/A</v>
      </c>
      <c r="O64" s="12" t="e">
        <f t="shared" ca="1" si="3"/>
        <v>#N/A</v>
      </c>
      <c r="P64" s="12" t="e">
        <f ca="1">CHOOSE(BGCalc1!$C$1,BGCalc1!$D$1,BGCalc1!$D$1+R64*G64)</f>
        <v>#N/A</v>
      </c>
      <c r="Q64" s="85">
        <f>CHOOSE(BGCalc1!$C$1,NA(),BGCalc1!$D$1)</f>
        <v>25</v>
      </c>
      <c r="R64" s="3" t="e">
        <f ca="1">C64*(H64+(BGCalc1!$D$1-E64)*F64)</f>
        <v>#N/A</v>
      </c>
      <c r="S64" s="3" t="e">
        <f t="shared" ca="1" si="4"/>
        <v>#N/A</v>
      </c>
    </row>
    <row r="65" spans="1:19">
      <c r="A65" s="342">
        <v>2</v>
      </c>
      <c r="B65" s="342">
        <v>11</v>
      </c>
      <c r="C65" s="9" t="e" cm="1">
        <f t="array" aca="1" ref="C65" ca="1">INDEX(BGCalc1!$F$4:$F$28,A65)+(INDEX(BGCalc1!$G$4:$G$28,A65)-INDEX(BGCalc1!$F$4:$F$28,A65))/50*B65</f>
        <v>#N/A</v>
      </c>
      <c r="D65" t="e">
        <f t="shared" ca="1" si="15"/>
        <v>#N/A</v>
      </c>
      <c r="E65" t="e">
        <f t="shared" ca="1" si="11"/>
        <v>#N/A</v>
      </c>
      <c r="F65" t="e">
        <f t="shared" ca="1" si="12"/>
        <v>#N/A</v>
      </c>
      <c r="G65" t="e">
        <f t="shared" ca="1" si="13"/>
        <v>#N/A</v>
      </c>
      <c r="H65" s="14" t="e" cm="1">
        <f t="array" aca="1" ref="H65" ca="1">INDEX(BGCalc1!$L$4:$L$28,A65)*$C65^3+INDEX(BGCalc1!$M$4:$M$28,A65)*$C65^2+INDEX(BGCalc1!$N$4:$N$28,A65)*$C65+INDEX(BGCalc1!$O$4:$O$28,A65)+INDEX('Bulk Graph'!$E$6:$E$30,A65)</f>
        <v>#N/A</v>
      </c>
      <c r="I65" s="14" t="e" cm="1">
        <f t="array" aca="1" ref="I65" ca="1">INDEX(BGCalc1!$H$4:$H$28,A65)*$C65^3+INDEX(BGCalc1!$I$4:$I$28,A65)*$C65^2+INDEX(BGCalc1!$J$4:$J$28,A65)*$C65+INDEX(BGCalc1!$K$4:$K$28,A65)</f>
        <v>#N/A</v>
      </c>
      <c r="J65" s="9" t="e">
        <f t="shared" ca="1" si="0"/>
        <v>#N/A</v>
      </c>
      <c r="K65" s="12" t="e">
        <f t="shared" ca="1" si="1"/>
        <v>#N/A</v>
      </c>
      <c r="L65" s="12" t="e">
        <f t="shared" ca="1" si="2"/>
        <v>#N/A</v>
      </c>
      <c r="M65" s="12" t="e" cm="1">
        <f t="array" aca="1" ref="M65" ca="1">I65*S65*INDEX(BGCalc1!$B$4:$B$28,A65)</f>
        <v>#N/A</v>
      </c>
      <c r="N65" s="12" t="e">
        <f t="shared" ca="1" si="14"/>
        <v>#N/A</v>
      </c>
      <c r="O65" s="12" t="e">
        <f t="shared" ca="1" si="3"/>
        <v>#N/A</v>
      </c>
      <c r="P65" s="12" t="e">
        <f ca="1">CHOOSE(BGCalc1!$C$1,BGCalc1!$D$1,BGCalc1!$D$1+R65*G65)</f>
        <v>#N/A</v>
      </c>
      <c r="Q65" s="85">
        <f>CHOOSE(BGCalc1!$C$1,NA(),BGCalc1!$D$1)</f>
        <v>25</v>
      </c>
      <c r="R65" s="3" t="e">
        <f ca="1">C65*(H65+(BGCalc1!$D$1-E65)*F65)</f>
        <v>#N/A</v>
      </c>
      <c r="S65" s="3" t="e">
        <f t="shared" ca="1" si="4"/>
        <v>#N/A</v>
      </c>
    </row>
    <row r="66" spans="1:19">
      <c r="A66" s="342">
        <v>2</v>
      </c>
      <c r="B66" s="342">
        <v>12</v>
      </c>
      <c r="C66" s="9" t="e" cm="1">
        <f t="array" aca="1" ref="C66" ca="1">INDEX(BGCalc1!$F$4:$F$28,A66)+(INDEX(BGCalc1!$G$4:$G$28,A66)-INDEX(BGCalc1!$F$4:$F$28,A66))/50*B66</f>
        <v>#N/A</v>
      </c>
      <c r="D66" t="e">
        <f t="shared" ca="1" si="15"/>
        <v>#N/A</v>
      </c>
      <c r="E66" t="e">
        <f t="shared" ca="1" si="11"/>
        <v>#N/A</v>
      </c>
      <c r="F66" t="e">
        <f t="shared" ca="1" si="12"/>
        <v>#N/A</v>
      </c>
      <c r="G66" t="e">
        <f t="shared" ca="1" si="13"/>
        <v>#N/A</v>
      </c>
      <c r="H66" s="14" t="e" cm="1">
        <f t="array" aca="1" ref="H66" ca="1">INDEX(BGCalc1!$L$4:$L$28,A66)*$C66^3+INDEX(BGCalc1!$M$4:$M$28,A66)*$C66^2+INDEX(BGCalc1!$N$4:$N$28,A66)*$C66+INDEX(BGCalc1!$O$4:$O$28,A66)+INDEX('Bulk Graph'!$E$6:$E$30,A66)</f>
        <v>#N/A</v>
      </c>
      <c r="I66" s="14" t="e" cm="1">
        <f t="array" aca="1" ref="I66" ca="1">INDEX(BGCalc1!$H$4:$H$28,A66)*$C66^3+INDEX(BGCalc1!$I$4:$I$28,A66)*$C66^2+INDEX(BGCalc1!$J$4:$J$28,A66)*$C66+INDEX(BGCalc1!$K$4:$K$28,A66)</f>
        <v>#N/A</v>
      </c>
      <c r="J66" s="9" t="e">
        <f t="shared" ca="1" si="0"/>
        <v>#N/A</v>
      </c>
      <c r="K66" s="12" t="e">
        <f t="shared" ca="1" si="1"/>
        <v>#N/A</v>
      </c>
      <c r="L66" s="12" t="e">
        <f t="shared" ca="1" si="2"/>
        <v>#N/A</v>
      </c>
      <c r="M66" s="12" t="e" cm="1">
        <f t="array" aca="1" ref="M66" ca="1">I66*S66*INDEX(BGCalc1!$B$4:$B$28,A66)</f>
        <v>#N/A</v>
      </c>
      <c r="N66" s="12" t="e">
        <f t="shared" ca="1" si="14"/>
        <v>#N/A</v>
      </c>
      <c r="O66" s="12" t="e">
        <f t="shared" ca="1" si="3"/>
        <v>#N/A</v>
      </c>
      <c r="P66" s="12" t="e">
        <f ca="1">CHOOSE(BGCalc1!$C$1,BGCalc1!$D$1,BGCalc1!$D$1+R66*G66)</f>
        <v>#N/A</v>
      </c>
      <c r="Q66" s="85">
        <f>CHOOSE(BGCalc1!$C$1,NA(),BGCalc1!$D$1)</f>
        <v>25</v>
      </c>
      <c r="R66" s="3" t="e">
        <f ca="1">C66*(H66+(BGCalc1!$D$1-E66)*F66)</f>
        <v>#N/A</v>
      </c>
      <c r="S66" s="3" t="e">
        <f t="shared" ca="1" si="4"/>
        <v>#N/A</v>
      </c>
    </row>
    <row r="67" spans="1:19">
      <c r="A67" s="342">
        <v>2</v>
      </c>
      <c r="B67" s="342">
        <v>13</v>
      </c>
      <c r="C67" s="9" t="e" cm="1">
        <f t="array" aca="1" ref="C67" ca="1">INDEX(BGCalc1!$F$4:$F$28,A67)+(INDEX(BGCalc1!$G$4:$G$28,A67)-INDEX(BGCalc1!$F$4:$F$28,A67))/50*B67</f>
        <v>#N/A</v>
      </c>
      <c r="D67" t="e">
        <f t="shared" ca="1" si="15"/>
        <v>#N/A</v>
      </c>
      <c r="E67" t="e">
        <f t="shared" ca="1" si="11"/>
        <v>#N/A</v>
      </c>
      <c r="F67" t="e">
        <f t="shared" ca="1" si="12"/>
        <v>#N/A</v>
      </c>
      <c r="G67" t="e">
        <f t="shared" ca="1" si="13"/>
        <v>#N/A</v>
      </c>
      <c r="H67" s="14" t="e" cm="1">
        <f t="array" aca="1" ref="H67" ca="1">INDEX(BGCalc1!$L$4:$L$28,A67)*$C67^3+INDEX(BGCalc1!$M$4:$M$28,A67)*$C67^2+INDEX(BGCalc1!$N$4:$N$28,A67)*$C67+INDEX(BGCalc1!$O$4:$O$28,A67)+INDEX('Bulk Graph'!$E$6:$E$30,A67)</f>
        <v>#N/A</v>
      </c>
      <c r="I67" s="14" t="e" cm="1">
        <f t="array" aca="1" ref="I67" ca="1">INDEX(BGCalc1!$H$4:$H$28,A67)*$C67^3+INDEX(BGCalc1!$I$4:$I$28,A67)*$C67^2+INDEX(BGCalc1!$J$4:$J$28,A67)*$C67+INDEX(BGCalc1!$K$4:$K$28,A67)</f>
        <v>#N/A</v>
      </c>
      <c r="J67" s="9" t="e">
        <f t="shared" ref="J67:J130" ca="1" si="16">C67</f>
        <v>#N/A</v>
      </c>
      <c r="K67" s="12" t="e">
        <f t="shared" ref="K67:K130" ca="1" si="17">H67+(P67-E67)*F67</f>
        <v>#N/A</v>
      </c>
      <c r="L67" s="12" t="e">
        <f t="shared" ref="L67:L130" ca="1" si="18">C67*K67</f>
        <v>#N/A</v>
      </c>
      <c r="M67" s="12" t="e" cm="1">
        <f t="array" aca="1" ref="M67" ca="1">I67*S67*INDEX(BGCalc1!$B$4:$B$28,A67)</f>
        <v>#N/A</v>
      </c>
      <c r="N67" s="12" t="e">
        <f t="shared" ca="1" si="14"/>
        <v>#N/A</v>
      </c>
      <c r="O67" s="12" t="e">
        <f t="shared" ref="O67:O130" ca="1" si="19">I67*S67</f>
        <v>#N/A</v>
      </c>
      <c r="P67" s="12" t="e">
        <f ca="1">CHOOSE(BGCalc1!$C$1,BGCalc1!$D$1,BGCalc1!$D$1+R67*G67)</f>
        <v>#N/A</v>
      </c>
      <c r="Q67" s="85">
        <f>CHOOSE(BGCalc1!$C$1,NA(),BGCalc1!$D$1)</f>
        <v>25</v>
      </c>
      <c r="R67" s="3" t="e">
        <f ca="1">C67*(H67+(BGCalc1!$D$1-E67)*F67)</f>
        <v>#N/A</v>
      </c>
      <c r="S67" s="3" t="e">
        <f t="shared" ref="S67:S130" ca="1" si="20">1+(P67-E67)*D67</f>
        <v>#N/A</v>
      </c>
    </row>
    <row r="68" spans="1:19">
      <c r="A68" s="342">
        <v>2</v>
      </c>
      <c r="B68" s="342">
        <v>14</v>
      </c>
      <c r="C68" s="9" t="e" cm="1">
        <f t="array" aca="1" ref="C68" ca="1">INDEX(BGCalc1!$F$4:$F$28,A68)+(INDEX(BGCalc1!$G$4:$G$28,A68)-INDEX(BGCalc1!$F$4:$F$28,A68))/50*B68</f>
        <v>#N/A</v>
      </c>
      <c r="D68" t="e">
        <f t="shared" ca="1" si="15"/>
        <v>#N/A</v>
      </c>
      <c r="E68" t="e">
        <f t="shared" ca="1" si="11"/>
        <v>#N/A</v>
      </c>
      <c r="F68" t="e">
        <f t="shared" ca="1" si="12"/>
        <v>#N/A</v>
      </c>
      <c r="G68" t="e">
        <f t="shared" ca="1" si="13"/>
        <v>#N/A</v>
      </c>
      <c r="H68" s="14" t="e" cm="1">
        <f t="array" aca="1" ref="H68" ca="1">INDEX(BGCalc1!$L$4:$L$28,A68)*$C68^3+INDEX(BGCalc1!$M$4:$M$28,A68)*$C68^2+INDEX(BGCalc1!$N$4:$N$28,A68)*$C68+INDEX(BGCalc1!$O$4:$O$28,A68)+INDEX('Bulk Graph'!$E$6:$E$30,A68)</f>
        <v>#N/A</v>
      </c>
      <c r="I68" s="14" t="e" cm="1">
        <f t="array" aca="1" ref="I68" ca="1">INDEX(BGCalc1!$H$4:$H$28,A68)*$C68^3+INDEX(BGCalc1!$I$4:$I$28,A68)*$C68^2+INDEX(BGCalc1!$J$4:$J$28,A68)*$C68+INDEX(BGCalc1!$K$4:$K$28,A68)</f>
        <v>#N/A</v>
      </c>
      <c r="J68" s="9" t="e">
        <f t="shared" ca="1" si="16"/>
        <v>#N/A</v>
      </c>
      <c r="K68" s="12" t="e">
        <f t="shared" ca="1" si="17"/>
        <v>#N/A</v>
      </c>
      <c r="L68" s="12" t="e">
        <f t="shared" ca="1" si="18"/>
        <v>#N/A</v>
      </c>
      <c r="M68" s="12" t="e" cm="1">
        <f t="array" aca="1" ref="M68" ca="1">I68*S68*INDEX(BGCalc1!$B$4:$B$28,A68)</f>
        <v>#N/A</v>
      </c>
      <c r="N68" s="12" t="e">
        <f t="shared" ca="1" si="14"/>
        <v>#N/A</v>
      </c>
      <c r="O68" s="12" t="e">
        <f t="shared" ca="1" si="19"/>
        <v>#N/A</v>
      </c>
      <c r="P68" s="12" t="e">
        <f ca="1">CHOOSE(BGCalc1!$C$1,BGCalc1!$D$1,BGCalc1!$D$1+R68*G68)</f>
        <v>#N/A</v>
      </c>
      <c r="Q68" s="85">
        <f>CHOOSE(BGCalc1!$C$1,NA(),BGCalc1!$D$1)</f>
        <v>25</v>
      </c>
      <c r="R68" s="3" t="e">
        <f ca="1">C68*(H68+(BGCalc1!$D$1-E68)*F68)</f>
        <v>#N/A</v>
      </c>
      <c r="S68" s="3" t="e">
        <f t="shared" ca="1" si="20"/>
        <v>#N/A</v>
      </c>
    </row>
    <row r="69" spans="1:19">
      <c r="A69" s="342">
        <v>2</v>
      </c>
      <c r="B69" s="342">
        <v>15</v>
      </c>
      <c r="C69" s="9" t="e" cm="1">
        <f t="array" aca="1" ref="C69" ca="1">INDEX(BGCalc1!$F$4:$F$28,A69)+(INDEX(BGCalc1!$G$4:$G$28,A69)-INDEX(BGCalc1!$F$4:$F$28,A69))/50*B69</f>
        <v>#N/A</v>
      </c>
      <c r="D69" t="e">
        <f t="shared" ca="1" si="15"/>
        <v>#N/A</v>
      </c>
      <c r="E69" t="e">
        <f t="shared" ca="1" si="11"/>
        <v>#N/A</v>
      </c>
      <c r="F69" t="e">
        <f t="shared" ca="1" si="12"/>
        <v>#N/A</v>
      </c>
      <c r="G69" t="e">
        <f t="shared" ca="1" si="13"/>
        <v>#N/A</v>
      </c>
      <c r="H69" s="14" t="e" cm="1">
        <f t="array" aca="1" ref="H69" ca="1">INDEX(BGCalc1!$L$4:$L$28,A69)*$C69^3+INDEX(BGCalc1!$M$4:$M$28,A69)*$C69^2+INDEX(BGCalc1!$N$4:$N$28,A69)*$C69+INDEX(BGCalc1!$O$4:$O$28,A69)+INDEX('Bulk Graph'!$E$6:$E$30,A69)</f>
        <v>#N/A</v>
      </c>
      <c r="I69" s="14" t="e" cm="1">
        <f t="array" aca="1" ref="I69" ca="1">INDEX(BGCalc1!$H$4:$H$28,A69)*$C69^3+INDEX(BGCalc1!$I$4:$I$28,A69)*$C69^2+INDEX(BGCalc1!$J$4:$J$28,A69)*$C69+INDEX(BGCalc1!$K$4:$K$28,A69)</f>
        <v>#N/A</v>
      </c>
      <c r="J69" s="9" t="e">
        <f t="shared" ca="1" si="16"/>
        <v>#N/A</v>
      </c>
      <c r="K69" s="12" t="e">
        <f t="shared" ca="1" si="17"/>
        <v>#N/A</v>
      </c>
      <c r="L69" s="12" t="e">
        <f t="shared" ca="1" si="18"/>
        <v>#N/A</v>
      </c>
      <c r="M69" s="12" t="e" cm="1">
        <f t="array" aca="1" ref="M69" ca="1">I69*S69*INDEX(BGCalc1!$B$4:$B$28,A69)</f>
        <v>#N/A</v>
      </c>
      <c r="N69" s="12" t="e">
        <f t="shared" ca="1" si="14"/>
        <v>#N/A</v>
      </c>
      <c r="O69" s="12" t="e">
        <f t="shared" ca="1" si="19"/>
        <v>#N/A</v>
      </c>
      <c r="P69" s="12" t="e">
        <f ca="1">CHOOSE(BGCalc1!$C$1,BGCalc1!$D$1,BGCalc1!$D$1+R69*G69)</f>
        <v>#N/A</v>
      </c>
      <c r="Q69" s="85">
        <f>CHOOSE(BGCalc1!$C$1,NA(),BGCalc1!$D$1)</f>
        <v>25</v>
      </c>
      <c r="R69" s="3" t="e">
        <f ca="1">C69*(H69+(BGCalc1!$D$1-E69)*F69)</f>
        <v>#N/A</v>
      </c>
      <c r="S69" s="3" t="e">
        <f t="shared" ca="1" si="20"/>
        <v>#N/A</v>
      </c>
    </row>
    <row r="70" spans="1:19">
      <c r="A70" s="342">
        <v>2</v>
      </c>
      <c r="B70" s="342">
        <v>16</v>
      </c>
      <c r="C70" s="9" t="e" cm="1">
        <f t="array" aca="1" ref="C70" ca="1">INDEX(BGCalc1!$F$4:$F$28,A70)+(INDEX(BGCalc1!$G$4:$G$28,A70)-INDEX(BGCalc1!$F$4:$F$28,A70))/50*B70</f>
        <v>#N/A</v>
      </c>
      <c r="D70" t="e">
        <f t="shared" ca="1" si="15"/>
        <v>#N/A</v>
      </c>
      <c r="E70" t="e">
        <f t="shared" ca="1" si="11"/>
        <v>#N/A</v>
      </c>
      <c r="F70" t="e">
        <f t="shared" ca="1" si="12"/>
        <v>#N/A</v>
      </c>
      <c r="G70" t="e">
        <f t="shared" ca="1" si="13"/>
        <v>#N/A</v>
      </c>
      <c r="H70" s="14" t="e" cm="1">
        <f t="array" aca="1" ref="H70" ca="1">INDEX(BGCalc1!$L$4:$L$28,A70)*$C70^3+INDEX(BGCalc1!$M$4:$M$28,A70)*$C70^2+INDEX(BGCalc1!$N$4:$N$28,A70)*$C70+INDEX(BGCalc1!$O$4:$O$28,A70)+INDEX('Bulk Graph'!$E$6:$E$30,A70)</f>
        <v>#N/A</v>
      </c>
      <c r="I70" s="14" t="e" cm="1">
        <f t="array" aca="1" ref="I70" ca="1">INDEX(BGCalc1!$H$4:$H$28,A70)*$C70^3+INDEX(BGCalc1!$I$4:$I$28,A70)*$C70^2+INDEX(BGCalc1!$J$4:$J$28,A70)*$C70+INDEX(BGCalc1!$K$4:$K$28,A70)</f>
        <v>#N/A</v>
      </c>
      <c r="J70" s="9" t="e">
        <f t="shared" ca="1" si="16"/>
        <v>#N/A</v>
      </c>
      <c r="K70" s="12" t="e">
        <f t="shared" ca="1" si="17"/>
        <v>#N/A</v>
      </c>
      <c r="L70" s="12" t="e">
        <f t="shared" ca="1" si="18"/>
        <v>#N/A</v>
      </c>
      <c r="M70" s="12" t="e" cm="1">
        <f t="array" aca="1" ref="M70" ca="1">I70*S70*INDEX(BGCalc1!$B$4:$B$28,A70)</f>
        <v>#N/A</v>
      </c>
      <c r="N70" s="12" t="e">
        <f t="shared" ca="1" si="14"/>
        <v>#N/A</v>
      </c>
      <c r="O70" s="12" t="e">
        <f t="shared" ca="1" si="19"/>
        <v>#N/A</v>
      </c>
      <c r="P70" s="12" t="e">
        <f ca="1">CHOOSE(BGCalc1!$C$1,BGCalc1!$D$1,BGCalc1!$D$1+R70*G70)</f>
        <v>#N/A</v>
      </c>
      <c r="Q70" s="85">
        <f>CHOOSE(BGCalc1!$C$1,NA(),BGCalc1!$D$1)</f>
        <v>25</v>
      </c>
      <c r="R70" s="3" t="e">
        <f ca="1">C70*(H70+(BGCalc1!$D$1-E70)*F70)</f>
        <v>#N/A</v>
      </c>
      <c r="S70" s="3" t="e">
        <f t="shared" ca="1" si="20"/>
        <v>#N/A</v>
      </c>
    </row>
    <row r="71" spans="1:19">
      <c r="A71" s="342">
        <v>2</v>
      </c>
      <c r="B71" s="342">
        <v>17</v>
      </c>
      <c r="C71" s="9" t="e" cm="1">
        <f t="array" aca="1" ref="C71" ca="1">INDEX(BGCalc1!$F$4:$F$28,A71)+(INDEX(BGCalc1!$G$4:$G$28,A71)-INDEX(BGCalc1!$F$4:$F$28,A71))/50*B71</f>
        <v>#N/A</v>
      </c>
      <c r="D71" t="e">
        <f t="shared" ca="1" si="15"/>
        <v>#N/A</v>
      </c>
      <c r="E71" t="e">
        <f t="shared" ca="1" si="11"/>
        <v>#N/A</v>
      </c>
      <c r="F71" t="e">
        <f t="shared" ca="1" si="12"/>
        <v>#N/A</v>
      </c>
      <c r="G71" t="e">
        <f t="shared" ca="1" si="13"/>
        <v>#N/A</v>
      </c>
      <c r="H71" s="14" t="e" cm="1">
        <f t="array" aca="1" ref="H71" ca="1">INDEX(BGCalc1!$L$4:$L$28,A71)*$C71^3+INDEX(BGCalc1!$M$4:$M$28,A71)*$C71^2+INDEX(BGCalc1!$N$4:$N$28,A71)*$C71+INDEX(BGCalc1!$O$4:$O$28,A71)+INDEX('Bulk Graph'!$E$6:$E$30,A71)</f>
        <v>#N/A</v>
      </c>
      <c r="I71" s="14" t="e" cm="1">
        <f t="array" aca="1" ref="I71" ca="1">INDEX(BGCalc1!$H$4:$H$28,A71)*$C71^3+INDEX(BGCalc1!$I$4:$I$28,A71)*$C71^2+INDEX(BGCalc1!$J$4:$J$28,A71)*$C71+INDEX(BGCalc1!$K$4:$K$28,A71)</f>
        <v>#N/A</v>
      </c>
      <c r="J71" s="9" t="e">
        <f t="shared" ca="1" si="16"/>
        <v>#N/A</v>
      </c>
      <c r="K71" s="12" t="e">
        <f t="shared" ca="1" si="17"/>
        <v>#N/A</v>
      </c>
      <c r="L71" s="12" t="e">
        <f t="shared" ca="1" si="18"/>
        <v>#N/A</v>
      </c>
      <c r="M71" s="12" t="e" cm="1">
        <f t="array" aca="1" ref="M71" ca="1">I71*S71*INDEX(BGCalc1!$B$4:$B$28,A71)</f>
        <v>#N/A</v>
      </c>
      <c r="N71" s="12" t="e">
        <f t="shared" ca="1" si="14"/>
        <v>#N/A</v>
      </c>
      <c r="O71" s="12" t="e">
        <f t="shared" ca="1" si="19"/>
        <v>#N/A</v>
      </c>
      <c r="P71" s="12" t="e">
        <f ca="1">CHOOSE(BGCalc1!$C$1,BGCalc1!$D$1,BGCalc1!$D$1+R71*G71)</f>
        <v>#N/A</v>
      </c>
      <c r="Q71" s="85">
        <f>CHOOSE(BGCalc1!$C$1,NA(),BGCalc1!$D$1)</f>
        <v>25</v>
      </c>
      <c r="R71" s="3" t="e">
        <f ca="1">C71*(H71+(BGCalc1!$D$1-E71)*F71)</f>
        <v>#N/A</v>
      </c>
      <c r="S71" s="3" t="e">
        <f t="shared" ca="1" si="20"/>
        <v>#N/A</v>
      </c>
    </row>
    <row r="72" spans="1:19">
      <c r="A72" s="342">
        <v>2</v>
      </c>
      <c r="B72" s="342">
        <v>18</v>
      </c>
      <c r="C72" s="9" t="e" cm="1">
        <f t="array" aca="1" ref="C72" ca="1">INDEX(BGCalc1!$F$4:$F$28,A72)+(INDEX(BGCalc1!$G$4:$G$28,A72)-INDEX(BGCalc1!$F$4:$F$28,A72))/50*B72</f>
        <v>#N/A</v>
      </c>
      <c r="D72" t="e">
        <f t="shared" ca="1" si="15"/>
        <v>#N/A</v>
      </c>
      <c r="E72" t="e">
        <f t="shared" ca="1" si="11"/>
        <v>#N/A</v>
      </c>
      <c r="F72" t="e">
        <f t="shared" ca="1" si="12"/>
        <v>#N/A</v>
      </c>
      <c r="G72" t="e">
        <f t="shared" ca="1" si="13"/>
        <v>#N/A</v>
      </c>
      <c r="H72" s="14" t="e" cm="1">
        <f t="array" aca="1" ref="H72" ca="1">INDEX(BGCalc1!$L$4:$L$28,A72)*$C72^3+INDEX(BGCalc1!$M$4:$M$28,A72)*$C72^2+INDEX(BGCalc1!$N$4:$N$28,A72)*$C72+INDEX(BGCalc1!$O$4:$O$28,A72)+INDEX('Bulk Graph'!$E$6:$E$30,A72)</f>
        <v>#N/A</v>
      </c>
      <c r="I72" s="14" t="e" cm="1">
        <f t="array" aca="1" ref="I72" ca="1">INDEX(BGCalc1!$H$4:$H$28,A72)*$C72^3+INDEX(BGCalc1!$I$4:$I$28,A72)*$C72^2+INDEX(BGCalc1!$J$4:$J$28,A72)*$C72+INDEX(BGCalc1!$K$4:$K$28,A72)</f>
        <v>#N/A</v>
      </c>
      <c r="J72" s="9" t="e">
        <f t="shared" ca="1" si="16"/>
        <v>#N/A</v>
      </c>
      <c r="K72" s="12" t="e">
        <f t="shared" ca="1" si="17"/>
        <v>#N/A</v>
      </c>
      <c r="L72" s="12" t="e">
        <f t="shared" ca="1" si="18"/>
        <v>#N/A</v>
      </c>
      <c r="M72" s="12" t="e" cm="1">
        <f t="array" aca="1" ref="M72" ca="1">I72*S72*INDEX(BGCalc1!$B$4:$B$28,A72)</f>
        <v>#N/A</v>
      </c>
      <c r="N72" s="12" t="e">
        <f t="shared" ca="1" si="14"/>
        <v>#N/A</v>
      </c>
      <c r="O72" s="12" t="e">
        <f t="shared" ca="1" si="19"/>
        <v>#N/A</v>
      </c>
      <c r="P72" s="12" t="e">
        <f ca="1">CHOOSE(BGCalc1!$C$1,BGCalc1!$D$1,BGCalc1!$D$1+R72*G72)</f>
        <v>#N/A</v>
      </c>
      <c r="Q72" s="85">
        <f>CHOOSE(BGCalc1!$C$1,NA(),BGCalc1!$D$1)</f>
        <v>25</v>
      </c>
      <c r="R72" s="3" t="e">
        <f ca="1">C72*(H72+(BGCalc1!$D$1-E72)*F72)</f>
        <v>#N/A</v>
      </c>
      <c r="S72" s="3" t="e">
        <f t="shared" ca="1" si="20"/>
        <v>#N/A</v>
      </c>
    </row>
    <row r="73" spans="1:19">
      <c r="A73" s="342">
        <v>2</v>
      </c>
      <c r="B73" s="342">
        <v>19</v>
      </c>
      <c r="C73" s="9" t="e" cm="1">
        <f t="array" aca="1" ref="C73" ca="1">INDEX(BGCalc1!$F$4:$F$28,A73)+(INDEX(BGCalc1!$G$4:$G$28,A73)-INDEX(BGCalc1!$F$4:$F$28,A73))/50*B73</f>
        <v>#N/A</v>
      </c>
      <c r="D73" t="e">
        <f t="shared" ca="1" si="15"/>
        <v>#N/A</v>
      </c>
      <c r="E73" t="e">
        <f t="shared" ca="1" si="11"/>
        <v>#N/A</v>
      </c>
      <c r="F73" t="e">
        <f t="shared" ca="1" si="12"/>
        <v>#N/A</v>
      </c>
      <c r="G73" t="e">
        <f t="shared" ca="1" si="13"/>
        <v>#N/A</v>
      </c>
      <c r="H73" s="14" t="e" cm="1">
        <f t="array" aca="1" ref="H73" ca="1">INDEX(BGCalc1!$L$4:$L$28,A73)*$C73^3+INDEX(BGCalc1!$M$4:$M$28,A73)*$C73^2+INDEX(BGCalc1!$N$4:$N$28,A73)*$C73+INDEX(BGCalc1!$O$4:$O$28,A73)+INDEX('Bulk Graph'!$E$6:$E$30,A73)</f>
        <v>#N/A</v>
      </c>
      <c r="I73" s="14" t="e" cm="1">
        <f t="array" aca="1" ref="I73" ca="1">INDEX(BGCalc1!$H$4:$H$28,A73)*$C73^3+INDEX(BGCalc1!$I$4:$I$28,A73)*$C73^2+INDEX(BGCalc1!$J$4:$J$28,A73)*$C73+INDEX(BGCalc1!$K$4:$K$28,A73)</f>
        <v>#N/A</v>
      </c>
      <c r="J73" s="9" t="e">
        <f t="shared" ca="1" si="16"/>
        <v>#N/A</v>
      </c>
      <c r="K73" s="12" t="e">
        <f t="shared" ca="1" si="17"/>
        <v>#N/A</v>
      </c>
      <c r="L73" s="12" t="e">
        <f t="shared" ca="1" si="18"/>
        <v>#N/A</v>
      </c>
      <c r="M73" s="12" t="e" cm="1">
        <f t="array" aca="1" ref="M73" ca="1">I73*S73*INDEX(BGCalc1!$B$4:$B$28,A73)</f>
        <v>#N/A</v>
      </c>
      <c r="N73" s="12" t="e">
        <f t="shared" ca="1" si="14"/>
        <v>#N/A</v>
      </c>
      <c r="O73" s="12" t="e">
        <f t="shared" ca="1" si="19"/>
        <v>#N/A</v>
      </c>
      <c r="P73" s="12" t="e">
        <f ca="1">CHOOSE(BGCalc1!$C$1,BGCalc1!$D$1,BGCalc1!$D$1+R73*G73)</f>
        <v>#N/A</v>
      </c>
      <c r="Q73" s="85">
        <f>CHOOSE(BGCalc1!$C$1,NA(),BGCalc1!$D$1)</f>
        <v>25</v>
      </c>
      <c r="R73" s="3" t="e">
        <f ca="1">C73*(H73+(BGCalc1!$D$1-E73)*F73)</f>
        <v>#N/A</v>
      </c>
      <c r="S73" s="3" t="e">
        <f t="shared" ca="1" si="20"/>
        <v>#N/A</v>
      </c>
    </row>
    <row r="74" spans="1:19">
      <c r="A74" s="342">
        <v>2</v>
      </c>
      <c r="B74" s="342">
        <v>20</v>
      </c>
      <c r="C74" s="9" t="e" cm="1">
        <f t="array" aca="1" ref="C74" ca="1">INDEX(BGCalc1!$F$4:$F$28,A74)+(INDEX(BGCalc1!$G$4:$G$28,A74)-INDEX(BGCalc1!$F$4:$F$28,A74))/50*B74</f>
        <v>#N/A</v>
      </c>
      <c r="D74" t="e">
        <f t="shared" ca="1" si="15"/>
        <v>#N/A</v>
      </c>
      <c r="E74" t="e">
        <f t="shared" ca="1" si="11"/>
        <v>#N/A</v>
      </c>
      <c r="F74" t="e">
        <f t="shared" ca="1" si="12"/>
        <v>#N/A</v>
      </c>
      <c r="G74" t="e">
        <f t="shared" ca="1" si="13"/>
        <v>#N/A</v>
      </c>
      <c r="H74" s="14" t="e" cm="1">
        <f t="array" aca="1" ref="H74" ca="1">INDEX(BGCalc1!$L$4:$L$28,A74)*$C74^3+INDEX(BGCalc1!$M$4:$M$28,A74)*$C74^2+INDEX(BGCalc1!$N$4:$N$28,A74)*$C74+INDEX(BGCalc1!$O$4:$O$28,A74)+INDEX('Bulk Graph'!$E$6:$E$30,A74)</f>
        <v>#N/A</v>
      </c>
      <c r="I74" s="14" t="e" cm="1">
        <f t="array" aca="1" ref="I74" ca="1">INDEX(BGCalc1!$H$4:$H$28,A74)*$C74^3+INDEX(BGCalc1!$I$4:$I$28,A74)*$C74^2+INDEX(BGCalc1!$J$4:$J$28,A74)*$C74+INDEX(BGCalc1!$K$4:$K$28,A74)</f>
        <v>#N/A</v>
      </c>
      <c r="J74" s="9" t="e">
        <f t="shared" ca="1" si="16"/>
        <v>#N/A</v>
      </c>
      <c r="K74" s="12" t="e">
        <f t="shared" ca="1" si="17"/>
        <v>#N/A</v>
      </c>
      <c r="L74" s="12" t="e">
        <f t="shared" ca="1" si="18"/>
        <v>#N/A</v>
      </c>
      <c r="M74" s="12" t="e" cm="1">
        <f t="array" aca="1" ref="M74" ca="1">I74*S74*INDEX(BGCalc1!$B$4:$B$28,A74)</f>
        <v>#N/A</v>
      </c>
      <c r="N74" s="12" t="e">
        <f t="shared" ca="1" si="14"/>
        <v>#N/A</v>
      </c>
      <c r="O74" s="12" t="e">
        <f t="shared" ca="1" si="19"/>
        <v>#N/A</v>
      </c>
      <c r="P74" s="12" t="e">
        <f ca="1">CHOOSE(BGCalc1!$C$1,BGCalc1!$D$1,BGCalc1!$D$1+R74*G74)</f>
        <v>#N/A</v>
      </c>
      <c r="Q74" s="85">
        <f>CHOOSE(BGCalc1!$C$1,NA(),BGCalc1!$D$1)</f>
        <v>25</v>
      </c>
      <c r="R74" s="3" t="e">
        <f ca="1">C74*(H74+(BGCalc1!$D$1-E74)*F74)</f>
        <v>#N/A</v>
      </c>
      <c r="S74" s="3" t="e">
        <f t="shared" ca="1" si="20"/>
        <v>#N/A</v>
      </c>
    </row>
    <row r="75" spans="1:19">
      <c r="A75" s="342">
        <v>2</v>
      </c>
      <c r="B75" s="342">
        <v>21</v>
      </c>
      <c r="C75" s="9" t="e" cm="1">
        <f t="array" aca="1" ref="C75" ca="1">INDEX(BGCalc1!$F$4:$F$28,A75)+(INDEX(BGCalc1!$G$4:$G$28,A75)-INDEX(BGCalc1!$F$4:$F$28,A75))/50*B75</f>
        <v>#N/A</v>
      </c>
      <c r="D75" t="e">
        <f t="shared" ca="1" si="15"/>
        <v>#N/A</v>
      </c>
      <c r="E75" t="e">
        <f t="shared" ca="1" si="11"/>
        <v>#N/A</v>
      </c>
      <c r="F75" t="e">
        <f t="shared" ca="1" si="12"/>
        <v>#N/A</v>
      </c>
      <c r="G75" t="e">
        <f t="shared" ca="1" si="13"/>
        <v>#N/A</v>
      </c>
      <c r="H75" s="14" t="e" cm="1">
        <f t="array" aca="1" ref="H75" ca="1">INDEX(BGCalc1!$L$4:$L$28,A75)*$C75^3+INDEX(BGCalc1!$M$4:$M$28,A75)*$C75^2+INDEX(BGCalc1!$N$4:$N$28,A75)*$C75+INDEX(BGCalc1!$O$4:$O$28,A75)+INDEX('Bulk Graph'!$E$6:$E$30,A75)</f>
        <v>#N/A</v>
      </c>
      <c r="I75" s="14" t="e" cm="1">
        <f t="array" aca="1" ref="I75" ca="1">INDEX(BGCalc1!$H$4:$H$28,A75)*$C75^3+INDEX(BGCalc1!$I$4:$I$28,A75)*$C75^2+INDEX(BGCalc1!$J$4:$J$28,A75)*$C75+INDEX(BGCalc1!$K$4:$K$28,A75)</f>
        <v>#N/A</v>
      </c>
      <c r="J75" s="9" t="e">
        <f t="shared" ca="1" si="16"/>
        <v>#N/A</v>
      </c>
      <c r="K75" s="12" t="e">
        <f t="shared" ca="1" si="17"/>
        <v>#N/A</v>
      </c>
      <c r="L75" s="12" t="e">
        <f t="shared" ca="1" si="18"/>
        <v>#N/A</v>
      </c>
      <c r="M75" s="12" t="e" cm="1">
        <f t="array" aca="1" ref="M75" ca="1">I75*S75*INDEX(BGCalc1!$B$4:$B$28,A75)</f>
        <v>#N/A</v>
      </c>
      <c r="N75" s="12" t="e">
        <f t="shared" ca="1" si="14"/>
        <v>#N/A</v>
      </c>
      <c r="O75" s="12" t="e">
        <f t="shared" ca="1" si="19"/>
        <v>#N/A</v>
      </c>
      <c r="P75" s="12" t="e">
        <f ca="1">CHOOSE(BGCalc1!$C$1,BGCalc1!$D$1,BGCalc1!$D$1+R75*G75)</f>
        <v>#N/A</v>
      </c>
      <c r="Q75" s="85">
        <f>CHOOSE(BGCalc1!$C$1,NA(),BGCalc1!$D$1)</f>
        <v>25</v>
      </c>
      <c r="R75" s="3" t="e">
        <f ca="1">C75*(H75+(BGCalc1!$D$1-E75)*F75)</f>
        <v>#N/A</v>
      </c>
      <c r="S75" s="3" t="e">
        <f t="shared" ca="1" si="20"/>
        <v>#N/A</v>
      </c>
    </row>
    <row r="76" spans="1:19">
      <c r="A76" s="342">
        <v>2</v>
      </c>
      <c r="B76" s="342">
        <v>22</v>
      </c>
      <c r="C76" s="9" t="e" cm="1">
        <f t="array" aca="1" ref="C76" ca="1">INDEX(BGCalc1!$F$4:$F$28,A76)+(INDEX(BGCalc1!$G$4:$G$28,A76)-INDEX(BGCalc1!$F$4:$F$28,A76))/50*B76</f>
        <v>#N/A</v>
      </c>
      <c r="D76" t="e">
        <f t="shared" ca="1" si="15"/>
        <v>#N/A</v>
      </c>
      <c r="E76" t="e">
        <f t="shared" ca="1" si="11"/>
        <v>#N/A</v>
      </c>
      <c r="F76" t="e">
        <f t="shared" ca="1" si="12"/>
        <v>#N/A</v>
      </c>
      <c r="G76" t="e">
        <f t="shared" ca="1" si="13"/>
        <v>#N/A</v>
      </c>
      <c r="H76" s="14" t="e" cm="1">
        <f t="array" aca="1" ref="H76" ca="1">INDEX(BGCalc1!$L$4:$L$28,A76)*$C76^3+INDEX(BGCalc1!$M$4:$M$28,A76)*$C76^2+INDEX(BGCalc1!$N$4:$N$28,A76)*$C76+INDEX(BGCalc1!$O$4:$O$28,A76)+INDEX('Bulk Graph'!$E$6:$E$30,A76)</f>
        <v>#N/A</v>
      </c>
      <c r="I76" s="14" t="e" cm="1">
        <f t="array" aca="1" ref="I76" ca="1">INDEX(BGCalc1!$H$4:$H$28,A76)*$C76^3+INDEX(BGCalc1!$I$4:$I$28,A76)*$C76^2+INDEX(BGCalc1!$J$4:$J$28,A76)*$C76+INDEX(BGCalc1!$K$4:$K$28,A76)</f>
        <v>#N/A</v>
      </c>
      <c r="J76" s="9" t="e">
        <f t="shared" ca="1" si="16"/>
        <v>#N/A</v>
      </c>
      <c r="K76" s="12" t="e">
        <f t="shared" ca="1" si="17"/>
        <v>#N/A</v>
      </c>
      <c r="L76" s="12" t="e">
        <f t="shared" ca="1" si="18"/>
        <v>#N/A</v>
      </c>
      <c r="M76" s="12" t="e" cm="1">
        <f t="array" aca="1" ref="M76" ca="1">I76*S76*INDEX(BGCalc1!$B$4:$B$28,A76)</f>
        <v>#N/A</v>
      </c>
      <c r="N76" s="12" t="e">
        <f t="shared" ca="1" si="14"/>
        <v>#N/A</v>
      </c>
      <c r="O76" s="12" t="e">
        <f t="shared" ca="1" si="19"/>
        <v>#N/A</v>
      </c>
      <c r="P76" s="12" t="e">
        <f ca="1">CHOOSE(BGCalc1!$C$1,BGCalc1!$D$1,BGCalc1!$D$1+R76*G76)</f>
        <v>#N/A</v>
      </c>
      <c r="Q76" s="85">
        <f>CHOOSE(BGCalc1!$C$1,NA(),BGCalc1!$D$1)</f>
        <v>25</v>
      </c>
      <c r="R76" s="3" t="e">
        <f ca="1">C76*(H76+(BGCalc1!$D$1-E76)*F76)</f>
        <v>#N/A</v>
      </c>
      <c r="S76" s="3" t="e">
        <f t="shared" ca="1" si="20"/>
        <v>#N/A</v>
      </c>
    </row>
    <row r="77" spans="1:19">
      <c r="A77" s="342">
        <v>2</v>
      </c>
      <c r="B77" s="342">
        <v>23</v>
      </c>
      <c r="C77" s="9" t="e" cm="1">
        <f t="array" aca="1" ref="C77" ca="1">INDEX(BGCalc1!$F$4:$F$28,A77)+(INDEX(BGCalc1!$G$4:$G$28,A77)-INDEX(BGCalc1!$F$4:$F$28,A77))/50*B77</f>
        <v>#N/A</v>
      </c>
      <c r="D77" t="e">
        <f t="shared" ca="1" si="15"/>
        <v>#N/A</v>
      </c>
      <c r="E77" t="e">
        <f t="shared" ca="1" si="11"/>
        <v>#N/A</v>
      </c>
      <c r="F77" t="e">
        <f t="shared" ca="1" si="12"/>
        <v>#N/A</v>
      </c>
      <c r="G77" t="e">
        <f t="shared" ca="1" si="13"/>
        <v>#N/A</v>
      </c>
      <c r="H77" s="14" t="e" cm="1">
        <f t="array" aca="1" ref="H77" ca="1">INDEX(BGCalc1!$L$4:$L$28,A77)*$C77^3+INDEX(BGCalc1!$M$4:$M$28,A77)*$C77^2+INDEX(BGCalc1!$N$4:$N$28,A77)*$C77+INDEX(BGCalc1!$O$4:$O$28,A77)+INDEX('Bulk Graph'!$E$6:$E$30,A77)</f>
        <v>#N/A</v>
      </c>
      <c r="I77" s="14" t="e" cm="1">
        <f t="array" aca="1" ref="I77" ca="1">INDEX(BGCalc1!$H$4:$H$28,A77)*$C77^3+INDEX(BGCalc1!$I$4:$I$28,A77)*$C77^2+INDEX(BGCalc1!$J$4:$J$28,A77)*$C77+INDEX(BGCalc1!$K$4:$K$28,A77)</f>
        <v>#N/A</v>
      </c>
      <c r="J77" s="9" t="e">
        <f t="shared" ca="1" si="16"/>
        <v>#N/A</v>
      </c>
      <c r="K77" s="12" t="e">
        <f t="shared" ca="1" si="17"/>
        <v>#N/A</v>
      </c>
      <c r="L77" s="12" t="e">
        <f t="shared" ca="1" si="18"/>
        <v>#N/A</v>
      </c>
      <c r="M77" s="12" t="e" cm="1">
        <f t="array" aca="1" ref="M77" ca="1">I77*S77*INDEX(BGCalc1!$B$4:$B$28,A77)</f>
        <v>#N/A</v>
      </c>
      <c r="N77" s="12" t="e">
        <f t="shared" ca="1" si="14"/>
        <v>#N/A</v>
      </c>
      <c r="O77" s="12" t="e">
        <f t="shared" ca="1" si="19"/>
        <v>#N/A</v>
      </c>
      <c r="P77" s="12" t="e">
        <f ca="1">CHOOSE(BGCalc1!$C$1,BGCalc1!$D$1,BGCalc1!$D$1+R77*G77)</f>
        <v>#N/A</v>
      </c>
      <c r="Q77" s="85">
        <f>CHOOSE(BGCalc1!$C$1,NA(),BGCalc1!$D$1)</f>
        <v>25</v>
      </c>
      <c r="R77" s="3" t="e">
        <f ca="1">C77*(H77+(BGCalc1!$D$1-E77)*F77)</f>
        <v>#N/A</v>
      </c>
      <c r="S77" s="3" t="e">
        <f t="shared" ca="1" si="20"/>
        <v>#N/A</v>
      </c>
    </row>
    <row r="78" spans="1:19">
      <c r="A78" s="342">
        <v>2</v>
      </c>
      <c r="B78" s="342">
        <v>24</v>
      </c>
      <c r="C78" s="9" t="e" cm="1">
        <f t="array" aca="1" ref="C78" ca="1">INDEX(BGCalc1!$F$4:$F$28,A78)+(INDEX(BGCalc1!$G$4:$G$28,A78)-INDEX(BGCalc1!$F$4:$F$28,A78))/50*B78</f>
        <v>#N/A</v>
      </c>
      <c r="D78" t="e">
        <f t="shared" ca="1" si="15"/>
        <v>#N/A</v>
      </c>
      <c r="E78" t="e">
        <f t="shared" ca="1" si="11"/>
        <v>#N/A</v>
      </c>
      <c r="F78" t="e">
        <f t="shared" ca="1" si="12"/>
        <v>#N/A</v>
      </c>
      <c r="G78" t="e">
        <f t="shared" ca="1" si="13"/>
        <v>#N/A</v>
      </c>
      <c r="H78" s="14" t="e" cm="1">
        <f t="array" aca="1" ref="H78" ca="1">INDEX(BGCalc1!$L$4:$L$28,A78)*$C78^3+INDEX(BGCalc1!$M$4:$M$28,A78)*$C78^2+INDEX(BGCalc1!$N$4:$N$28,A78)*$C78+INDEX(BGCalc1!$O$4:$O$28,A78)+INDEX('Bulk Graph'!$E$6:$E$30,A78)</f>
        <v>#N/A</v>
      </c>
      <c r="I78" s="14" t="e" cm="1">
        <f t="array" aca="1" ref="I78" ca="1">INDEX(BGCalc1!$H$4:$H$28,A78)*$C78^3+INDEX(BGCalc1!$I$4:$I$28,A78)*$C78^2+INDEX(BGCalc1!$J$4:$J$28,A78)*$C78+INDEX(BGCalc1!$K$4:$K$28,A78)</f>
        <v>#N/A</v>
      </c>
      <c r="J78" s="9" t="e">
        <f t="shared" ca="1" si="16"/>
        <v>#N/A</v>
      </c>
      <c r="K78" s="12" t="e">
        <f t="shared" ca="1" si="17"/>
        <v>#N/A</v>
      </c>
      <c r="L78" s="12" t="e">
        <f t="shared" ca="1" si="18"/>
        <v>#N/A</v>
      </c>
      <c r="M78" s="12" t="e" cm="1">
        <f t="array" aca="1" ref="M78" ca="1">I78*S78*INDEX(BGCalc1!$B$4:$B$28,A78)</f>
        <v>#N/A</v>
      </c>
      <c r="N78" s="12" t="e">
        <f t="shared" ca="1" si="14"/>
        <v>#N/A</v>
      </c>
      <c r="O78" s="12" t="e">
        <f t="shared" ca="1" si="19"/>
        <v>#N/A</v>
      </c>
      <c r="P78" s="12" t="e">
        <f ca="1">CHOOSE(BGCalc1!$C$1,BGCalc1!$D$1,BGCalc1!$D$1+R78*G78)</f>
        <v>#N/A</v>
      </c>
      <c r="Q78" s="85">
        <f>CHOOSE(BGCalc1!$C$1,NA(),BGCalc1!$D$1)</f>
        <v>25</v>
      </c>
      <c r="R78" s="3" t="e">
        <f ca="1">C78*(H78+(BGCalc1!$D$1-E78)*F78)</f>
        <v>#N/A</v>
      </c>
      <c r="S78" s="3" t="e">
        <f t="shared" ca="1" si="20"/>
        <v>#N/A</v>
      </c>
    </row>
    <row r="79" spans="1:19">
      <c r="A79" s="342">
        <v>2</v>
      </c>
      <c r="B79" s="342">
        <v>25</v>
      </c>
      <c r="C79" s="9" t="e" cm="1">
        <f t="array" aca="1" ref="C79" ca="1">INDEX(BGCalc1!$F$4:$F$28,A79)+(INDEX(BGCalc1!$G$4:$G$28,A79)-INDEX(BGCalc1!$F$4:$F$28,A79))/50*B79</f>
        <v>#N/A</v>
      </c>
      <c r="D79" t="e">
        <f t="shared" ca="1" si="15"/>
        <v>#N/A</v>
      </c>
      <c r="E79" t="e">
        <f t="shared" ca="1" si="11"/>
        <v>#N/A</v>
      </c>
      <c r="F79" t="e">
        <f t="shared" ca="1" si="12"/>
        <v>#N/A</v>
      </c>
      <c r="G79" t="e">
        <f t="shared" ca="1" si="13"/>
        <v>#N/A</v>
      </c>
      <c r="H79" s="14" t="e" cm="1">
        <f t="array" aca="1" ref="H79" ca="1">INDEX(BGCalc1!$L$4:$L$28,A79)*$C79^3+INDEX(BGCalc1!$M$4:$M$28,A79)*$C79^2+INDEX(BGCalc1!$N$4:$N$28,A79)*$C79+INDEX(BGCalc1!$O$4:$O$28,A79)+INDEX('Bulk Graph'!$E$6:$E$30,A79)</f>
        <v>#N/A</v>
      </c>
      <c r="I79" s="14" t="e" cm="1">
        <f t="array" aca="1" ref="I79" ca="1">INDEX(BGCalc1!$H$4:$H$28,A79)*$C79^3+INDEX(BGCalc1!$I$4:$I$28,A79)*$C79^2+INDEX(BGCalc1!$J$4:$J$28,A79)*$C79+INDEX(BGCalc1!$K$4:$K$28,A79)</f>
        <v>#N/A</v>
      </c>
      <c r="J79" s="9" t="e">
        <f t="shared" ca="1" si="16"/>
        <v>#N/A</v>
      </c>
      <c r="K79" s="12" t="e">
        <f t="shared" ca="1" si="17"/>
        <v>#N/A</v>
      </c>
      <c r="L79" s="12" t="e">
        <f t="shared" ca="1" si="18"/>
        <v>#N/A</v>
      </c>
      <c r="M79" s="12" t="e" cm="1">
        <f t="array" aca="1" ref="M79" ca="1">I79*S79*INDEX(BGCalc1!$B$4:$B$28,A79)</f>
        <v>#N/A</v>
      </c>
      <c r="N79" s="12" t="e">
        <f t="shared" ca="1" si="14"/>
        <v>#N/A</v>
      </c>
      <c r="O79" s="12" t="e">
        <f t="shared" ca="1" si="19"/>
        <v>#N/A</v>
      </c>
      <c r="P79" s="12" t="e">
        <f ca="1">CHOOSE(BGCalc1!$C$1,BGCalc1!$D$1,BGCalc1!$D$1+R79*G79)</f>
        <v>#N/A</v>
      </c>
      <c r="Q79" s="85">
        <f>CHOOSE(BGCalc1!$C$1,NA(),BGCalc1!$D$1)</f>
        <v>25</v>
      </c>
      <c r="R79" s="3" t="e">
        <f ca="1">C79*(H79+(BGCalc1!$D$1-E79)*F79)</f>
        <v>#N/A</v>
      </c>
      <c r="S79" s="3" t="e">
        <f t="shared" ca="1" si="20"/>
        <v>#N/A</v>
      </c>
    </row>
    <row r="80" spans="1:19">
      <c r="A80" s="342">
        <v>2</v>
      </c>
      <c r="B80" s="342">
        <v>26</v>
      </c>
      <c r="C80" s="9" t="e" cm="1">
        <f t="array" aca="1" ref="C80" ca="1">INDEX(BGCalc1!$F$4:$F$28,A80)+(INDEX(BGCalc1!$G$4:$G$28,A80)-INDEX(BGCalc1!$F$4:$F$28,A80))/50*B80</f>
        <v>#N/A</v>
      </c>
      <c r="D80" t="e">
        <f t="shared" ca="1" si="15"/>
        <v>#N/A</v>
      </c>
      <c r="E80" t="e">
        <f t="shared" ca="1" si="11"/>
        <v>#N/A</v>
      </c>
      <c r="F80" t="e">
        <f t="shared" ca="1" si="12"/>
        <v>#N/A</v>
      </c>
      <c r="G80" t="e">
        <f t="shared" ca="1" si="13"/>
        <v>#N/A</v>
      </c>
      <c r="H80" s="14" t="e" cm="1">
        <f t="array" aca="1" ref="H80" ca="1">INDEX(BGCalc1!$L$4:$L$28,A80)*$C80^3+INDEX(BGCalc1!$M$4:$M$28,A80)*$C80^2+INDEX(BGCalc1!$N$4:$N$28,A80)*$C80+INDEX(BGCalc1!$O$4:$O$28,A80)+INDEX('Bulk Graph'!$E$6:$E$30,A80)</f>
        <v>#N/A</v>
      </c>
      <c r="I80" s="14" t="e" cm="1">
        <f t="array" aca="1" ref="I80" ca="1">INDEX(BGCalc1!$H$4:$H$28,A80)*$C80^3+INDEX(BGCalc1!$I$4:$I$28,A80)*$C80^2+INDEX(BGCalc1!$J$4:$J$28,A80)*$C80+INDEX(BGCalc1!$K$4:$K$28,A80)</f>
        <v>#N/A</v>
      </c>
      <c r="J80" s="9" t="e">
        <f t="shared" ca="1" si="16"/>
        <v>#N/A</v>
      </c>
      <c r="K80" s="12" t="e">
        <f t="shared" ca="1" si="17"/>
        <v>#N/A</v>
      </c>
      <c r="L80" s="12" t="e">
        <f t="shared" ca="1" si="18"/>
        <v>#N/A</v>
      </c>
      <c r="M80" s="12" t="e" cm="1">
        <f t="array" aca="1" ref="M80" ca="1">I80*S80*INDEX(BGCalc1!$B$4:$B$28,A80)</f>
        <v>#N/A</v>
      </c>
      <c r="N80" s="12" t="e">
        <f t="shared" ca="1" si="14"/>
        <v>#N/A</v>
      </c>
      <c r="O80" s="12" t="e">
        <f t="shared" ca="1" si="19"/>
        <v>#N/A</v>
      </c>
      <c r="P80" s="12" t="e">
        <f ca="1">CHOOSE(BGCalc1!$C$1,BGCalc1!$D$1,BGCalc1!$D$1+R80*G80)</f>
        <v>#N/A</v>
      </c>
      <c r="Q80" s="85">
        <f>CHOOSE(BGCalc1!$C$1,NA(),BGCalc1!$D$1)</f>
        <v>25</v>
      </c>
      <c r="R80" s="3" t="e">
        <f ca="1">C80*(H80+(BGCalc1!$D$1-E80)*F80)</f>
        <v>#N/A</v>
      </c>
      <c r="S80" s="3" t="e">
        <f t="shared" ca="1" si="20"/>
        <v>#N/A</v>
      </c>
    </row>
    <row r="81" spans="1:19">
      <c r="A81" s="342">
        <v>2</v>
      </c>
      <c r="B81" s="342">
        <v>27</v>
      </c>
      <c r="C81" s="9" t="e" cm="1">
        <f t="array" aca="1" ref="C81" ca="1">INDEX(BGCalc1!$F$4:$F$28,A81)+(INDEX(BGCalc1!$G$4:$G$28,A81)-INDEX(BGCalc1!$F$4:$F$28,A81))/50*B81</f>
        <v>#N/A</v>
      </c>
      <c r="D81" t="e">
        <f t="shared" ca="1" si="15"/>
        <v>#N/A</v>
      </c>
      <c r="E81" t="e">
        <f t="shared" ca="1" si="11"/>
        <v>#N/A</v>
      </c>
      <c r="F81" t="e">
        <f t="shared" ca="1" si="12"/>
        <v>#N/A</v>
      </c>
      <c r="G81" t="e">
        <f t="shared" ca="1" si="13"/>
        <v>#N/A</v>
      </c>
      <c r="H81" s="14" t="e" cm="1">
        <f t="array" aca="1" ref="H81" ca="1">INDEX(BGCalc1!$L$4:$L$28,A81)*$C81^3+INDEX(BGCalc1!$M$4:$M$28,A81)*$C81^2+INDEX(BGCalc1!$N$4:$N$28,A81)*$C81+INDEX(BGCalc1!$O$4:$O$28,A81)+INDEX('Bulk Graph'!$E$6:$E$30,A81)</f>
        <v>#N/A</v>
      </c>
      <c r="I81" s="14" t="e" cm="1">
        <f t="array" aca="1" ref="I81" ca="1">INDEX(BGCalc1!$H$4:$H$28,A81)*$C81^3+INDEX(BGCalc1!$I$4:$I$28,A81)*$C81^2+INDEX(BGCalc1!$J$4:$J$28,A81)*$C81+INDEX(BGCalc1!$K$4:$K$28,A81)</f>
        <v>#N/A</v>
      </c>
      <c r="J81" s="9" t="e">
        <f t="shared" ca="1" si="16"/>
        <v>#N/A</v>
      </c>
      <c r="K81" s="12" t="e">
        <f t="shared" ca="1" si="17"/>
        <v>#N/A</v>
      </c>
      <c r="L81" s="12" t="e">
        <f t="shared" ca="1" si="18"/>
        <v>#N/A</v>
      </c>
      <c r="M81" s="12" t="e" cm="1">
        <f t="array" aca="1" ref="M81" ca="1">I81*S81*INDEX(BGCalc1!$B$4:$B$28,A81)</f>
        <v>#N/A</v>
      </c>
      <c r="N81" s="12" t="e">
        <f t="shared" ca="1" si="14"/>
        <v>#N/A</v>
      </c>
      <c r="O81" s="12" t="e">
        <f t="shared" ca="1" si="19"/>
        <v>#N/A</v>
      </c>
      <c r="P81" s="12" t="e">
        <f ca="1">CHOOSE(BGCalc1!$C$1,BGCalc1!$D$1,BGCalc1!$D$1+R81*G81)</f>
        <v>#N/A</v>
      </c>
      <c r="Q81" s="85">
        <f>CHOOSE(BGCalc1!$C$1,NA(),BGCalc1!$D$1)</f>
        <v>25</v>
      </c>
      <c r="R81" s="3" t="e">
        <f ca="1">C81*(H81+(BGCalc1!$D$1-E81)*F81)</f>
        <v>#N/A</v>
      </c>
      <c r="S81" s="3" t="e">
        <f t="shared" ca="1" si="20"/>
        <v>#N/A</v>
      </c>
    </row>
    <row r="82" spans="1:19">
      <c r="A82" s="342">
        <v>2</v>
      </c>
      <c r="B82" s="342">
        <v>28</v>
      </c>
      <c r="C82" s="9" t="e" cm="1">
        <f t="array" aca="1" ref="C82" ca="1">INDEX(BGCalc1!$F$4:$F$28,A82)+(INDEX(BGCalc1!$G$4:$G$28,A82)-INDEX(BGCalc1!$F$4:$F$28,A82))/50*B82</f>
        <v>#N/A</v>
      </c>
      <c r="D82" t="e">
        <f t="shared" ca="1" si="15"/>
        <v>#N/A</v>
      </c>
      <c r="E82" t="e">
        <f t="shared" ca="1" si="11"/>
        <v>#N/A</v>
      </c>
      <c r="F82" t="e">
        <f t="shared" ca="1" si="12"/>
        <v>#N/A</v>
      </c>
      <c r="G82" t="e">
        <f t="shared" ca="1" si="13"/>
        <v>#N/A</v>
      </c>
      <c r="H82" s="14" t="e" cm="1">
        <f t="array" aca="1" ref="H82" ca="1">INDEX(BGCalc1!$L$4:$L$28,A82)*$C82^3+INDEX(BGCalc1!$M$4:$M$28,A82)*$C82^2+INDEX(BGCalc1!$N$4:$N$28,A82)*$C82+INDEX(BGCalc1!$O$4:$O$28,A82)+INDEX('Bulk Graph'!$E$6:$E$30,A82)</f>
        <v>#N/A</v>
      </c>
      <c r="I82" s="14" t="e" cm="1">
        <f t="array" aca="1" ref="I82" ca="1">INDEX(BGCalc1!$H$4:$H$28,A82)*$C82^3+INDEX(BGCalc1!$I$4:$I$28,A82)*$C82^2+INDEX(BGCalc1!$J$4:$J$28,A82)*$C82+INDEX(BGCalc1!$K$4:$K$28,A82)</f>
        <v>#N/A</v>
      </c>
      <c r="J82" s="9" t="e">
        <f t="shared" ca="1" si="16"/>
        <v>#N/A</v>
      </c>
      <c r="K82" s="12" t="e">
        <f t="shared" ca="1" si="17"/>
        <v>#N/A</v>
      </c>
      <c r="L82" s="12" t="e">
        <f t="shared" ca="1" si="18"/>
        <v>#N/A</v>
      </c>
      <c r="M82" s="12" t="e" cm="1">
        <f t="array" aca="1" ref="M82" ca="1">I82*S82*INDEX(BGCalc1!$B$4:$B$28,A82)</f>
        <v>#N/A</v>
      </c>
      <c r="N82" s="12" t="e">
        <f t="shared" ca="1" si="14"/>
        <v>#N/A</v>
      </c>
      <c r="O82" s="12" t="e">
        <f t="shared" ca="1" si="19"/>
        <v>#N/A</v>
      </c>
      <c r="P82" s="12" t="e">
        <f ca="1">CHOOSE(BGCalc1!$C$1,BGCalc1!$D$1,BGCalc1!$D$1+R82*G82)</f>
        <v>#N/A</v>
      </c>
      <c r="Q82" s="85">
        <f>CHOOSE(BGCalc1!$C$1,NA(),BGCalc1!$D$1)</f>
        <v>25</v>
      </c>
      <c r="R82" s="3" t="e">
        <f ca="1">C82*(H82+(BGCalc1!$D$1-E82)*F82)</f>
        <v>#N/A</v>
      </c>
      <c r="S82" s="3" t="e">
        <f t="shared" ca="1" si="20"/>
        <v>#N/A</v>
      </c>
    </row>
    <row r="83" spans="1:19">
      <c r="A83" s="342">
        <v>2</v>
      </c>
      <c r="B83" s="342">
        <v>29</v>
      </c>
      <c r="C83" s="9" t="e" cm="1">
        <f t="array" aca="1" ref="C83" ca="1">INDEX(BGCalc1!$F$4:$F$28,A83)+(INDEX(BGCalc1!$G$4:$G$28,A83)-INDEX(BGCalc1!$F$4:$F$28,A83))/50*B83</f>
        <v>#N/A</v>
      </c>
      <c r="D83" t="e">
        <f t="shared" ca="1" si="15"/>
        <v>#N/A</v>
      </c>
      <c r="E83" t="e">
        <f t="shared" ca="1" si="11"/>
        <v>#N/A</v>
      </c>
      <c r="F83" t="e">
        <f t="shared" ca="1" si="12"/>
        <v>#N/A</v>
      </c>
      <c r="G83" t="e">
        <f t="shared" ca="1" si="13"/>
        <v>#N/A</v>
      </c>
      <c r="H83" s="14" t="e" cm="1">
        <f t="array" aca="1" ref="H83" ca="1">INDEX(BGCalc1!$L$4:$L$28,A83)*$C83^3+INDEX(BGCalc1!$M$4:$M$28,A83)*$C83^2+INDEX(BGCalc1!$N$4:$N$28,A83)*$C83+INDEX(BGCalc1!$O$4:$O$28,A83)+INDEX('Bulk Graph'!$E$6:$E$30,A83)</f>
        <v>#N/A</v>
      </c>
      <c r="I83" s="14" t="e" cm="1">
        <f t="array" aca="1" ref="I83" ca="1">INDEX(BGCalc1!$H$4:$H$28,A83)*$C83^3+INDEX(BGCalc1!$I$4:$I$28,A83)*$C83^2+INDEX(BGCalc1!$J$4:$J$28,A83)*$C83+INDEX(BGCalc1!$K$4:$K$28,A83)</f>
        <v>#N/A</v>
      </c>
      <c r="J83" s="9" t="e">
        <f t="shared" ca="1" si="16"/>
        <v>#N/A</v>
      </c>
      <c r="K83" s="12" t="e">
        <f t="shared" ca="1" si="17"/>
        <v>#N/A</v>
      </c>
      <c r="L83" s="12" t="e">
        <f t="shared" ca="1" si="18"/>
        <v>#N/A</v>
      </c>
      <c r="M83" s="12" t="e" cm="1">
        <f t="array" aca="1" ref="M83" ca="1">I83*S83*INDEX(BGCalc1!$B$4:$B$28,A83)</f>
        <v>#N/A</v>
      </c>
      <c r="N83" s="12" t="e">
        <f t="shared" ca="1" si="14"/>
        <v>#N/A</v>
      </c>
      <c r="O83" s="12" t="e">
        <f t="shared" ca="1" si="19"/>
        <v>#N/A</v>
      </c>
      <c r="P83" s="12" t="e">
        <f ca="1">CHOOSE(BGCalc1!$C$1,BGCalc1!$D$1,BGCalc1!$D$1+R83*G83)</f>
        <v>#N/A</v>
      </c>
      <c r="Q83" s="85">
        <f>CHOOSE(BGCalc1!$C$1,NA(),BGCalc1!$D$1)</f>
        <v>25</v>
      </c>
      <c r="R83" s="3" t="e">
        <f ca="1">C83*(H83+(BGCalc1!$D$1-E83)*F83)</f>
        <v>#N/A</v>
      </c>
      <c r="S83" s="3" t="e">
        <f t="shared" ca="1" si="20"/>
        <v>#N/A</v>
      </c>
    </row>
    <row r="84" spans="1:19">
      <c r="A84" s="342">
        <v>2</v>
      </c>
      <c r="B84" s="342">
        <v>30</v>
      </c>
      <c r="C84" s="9" t="e" cm="1">
        <f t="array" aca="1" ref="C84" ca="1">INDEX(BGCalc1!$F$4:$F$28,A84)+(INDEX(BGCalc1!$G$4:$G$28,A84)-INDEX(BGCalc1!$F$4:$F$28,A84))/50*B84</f>
        <v>#N/A</v>
      </c>
      <c r="D84" t="e">
        <f t="shared" ca="1" si="15"/>
        <v>#N/A</v>
      </c>
      <c r="E84" t="e">
        <f t="shared" ca="1" si="11"/>
        <v>#N/A</v>
      </c>
      <c r="F84" t="e">
        <f t="shared" ca="1" si="12"/>
        <v>#N/A</v>
      </c>
      <c r="G84" t="e">
        <f t="shared" ca="1" si="13"/>
        <v>#N/A</v>
      </c>
      <c r="H84" s="14" t="e" cm="1">
        <f t="array" aca="1" ref="H84" ca="1">INDEX(BGCalc1!$L$4:$L$28,A84)*$C84^3+INDEX(BGCalc1!$M$4:$M$28,A84)*$C84^2+INDEX(BGCalc1!$N$4:$N$28,A84)*$C84+INDEX(BGCalc1!$O$4:$O$28,A84)+INDEX('Bulk Graph'!$E$6:$E$30,A84)</f>
        <v>#N/A</v>
      </c>
      <c r="I84" s="14" t="e" cm="1">
        <f t="array" aca="1" ref="I84" ca="1">INDEX(BGCalc1!$H$4:$H$28,A84)*$C84^3+INDEX(BGCalc1!$I$4:$I$28,A84)*$C84^2+INDEX(BGCalc1!$J$4:$J$28,A84)*$C84+INDEX(BGCalc1!$K$4:$K$28,A84)</f>
        <v>#N/A</v>
      </c>
      <c r="J84" s="9" t="e">
        <f t="shared" ca="1" si="16"/>
        <v>#N/A</v>
      </c>
      <c r="K84" s="12" t="e">
        <f t="shared" ca="1" si="17"/>
        <v>#N/A</v>
      </c>
      <c r="L84" s="12" t="e">
        <f t="shared" ca="1" si="18"/>
        <v>#N/A</v>
      </c>
      <c r="M84" s="12" t="e" cm="1">
        <f t="array" aca="1" ref="M84" ca="1">I84*S84*INDEX(BGCalc1!$B$4:$B$28,A84)</f>
        <v>#N/A</v>
      </c>
      <c r="N84" s="12" t="e">
        <f t="shared" ca="1" si="14"/>
        <v>#N/A</v>
      </c>
      <c r="O84" s="12" t="e">
        <f t="shared" ca="1" si="19"/>
        <v>#N/A</v>
      </c>
      <c r="P84" s="12" t="e">
        <f ca="1">CHOOSE(BGCalc1!$C$1,BGCalc1!$D$1,BGCalc1!$D$1+R84*G84)</f>
        <v>#N/A</v>
      </c>
      <c r="Q84" s="85">
        <f>CHOOSE(BGCalc1!$C$1,NA(),BGCalc1!$D$1)</f>
        <v>25</v>
      </c>
      <c r="R84" s="3" t="e">
        <f ca="1">C84*(H84+(BGCalc1!$D$1-E84)*F84)</f>
        <v>#N/A</v>
      </c>
      <c r="S84" s="3" t="e">
        <f t="shared" ca="1" si="20"/>
        <v>#N/A</v>
      </c>
    </row>
    <row r="85" spans="1:19">
      <c r="A85" s="342">
        <v>2</v>
      </c>
      <c r="B85" s="342">
        <v>31</v>
      </c>
      <c r="C85" s="9" t="e" cm="1">
        <f t="array" aca="1" ref="C85" ca="1">INDEX(BGCalc1!$F$4:$F$28,A85)+(INDEX(BGCalc1!$G$4:$G$28,A85)-INDEX(BGCalc1!$F$4:$F$28,A85))/50*B85</f>
        <v>#N/A</v>
      </c>
      <c r="D85" t="e">
        <f t="shared" ca="1" si="15"/>
        <v>#N/A</v>
      </c>
      <c r="E85" t="e">
        <f t="shared" ca="1" si="11"/>
        <v>#N/A</v>
      </c>
      <c r="F85" t="e">
        <f t="shared" ca="1" si="12"/>
        <v>#N/A</v>
      </c>
      <c r="G85" t="e">
        <f t="shared" ca="1" si="13"/>
        <v>#N/A</v>
      </c>
      <c r="H85" s="14" t="e" cm="1">
        <f t="array" aca="1" ref="H85" ca="1">INDEX(BGCalc1!$L$4:$L$28,A85)*$C85^3+INDEX(BGCalc1!$M$4:$M$28,A85)*$C85^2+INDEX(BGCalc1!$N$4:$N$28,A85)*$C85+INDEX(BGCalc1!$O$4:$O$28,A85)+INDEX('Bulk Graph'!$E$6:$E$30,A85)</f>
        <v>#N/A</v>
      </c>
      <c r="I85" s="14" t="e" cm="1">
        <f t="array" aca="1" ref="I85" ca="1">INDEX(BGCalc1!$H$4:$H$28,A85)*$C85^3+INDEX(BGCalc1!$I$4:$I$28,A85)*$C85^2+INDEX(BGCalc1!$J$4:$J$28,A85)*$C85+INDEX(BGCalc1!$K$4:$K$28,A85)</f>
        <v>#N/A</v>
      </c>
      <c r="J85" s="9" t="e">
        <f t="shared" ca="1" si="16"/>
        <v>#N/A</v>
      </c>
      <c r="K85" s="12" t="e">
        <f t="shared" ca="1" si="17"/>
        <v>#N/A</v>
      </c>
      <c r="L85" s="12" t="e">
        <f t="shared" ca="1" si="18"/>
        <v>#N/A</v>
      </c>
      <c r="M85" s="12" t="e" cm="1">
        <f t="array" aca="1" ref="M85" ca="1">I85*S85*INDEX(BGCalc1!$B$4:$B$28,A85)</f>
        <v>#N/A</v>
      </c>
      <c r="N85" s="12" t="e">
        <f t="shared" ca="1" si="14"/>
        <v>#N/A</v>
      </c>
      <c r="O85" s="12" t="e">
        <f t="shared" ca="1" si="19"/>
        <v>#N/A</v>
      </c>
      <c r="P85" s="12" t="e">
        <f ca="1">CHOOSE(BGCalc1!$C$1,BGCalc1!$D$1,BGCalc1!$D$1+R85*G85)</f>
        <v>#N/A</v>
      </c>
      <c r="Q85" s="85">
        <f>CHOOSE(BGCalc1!$C$1,NA(),BGCalc1!$D$1)</f>
        <v>25</v>
      </c>
      <c r="R85" s="3" t="e">
        <f ca="1">C85*(H85+(BGCalc1!$D$1-E85)*F85)</f>
        <v>#N/A</v>
      </c>
      <c r="S85" s="3" t="e">
        <f t="shared" ca="1" si="20"/>
        <v>#N/A</v>
      </c>
    </row>
    <row r="86" spans="1:19">
      <c r="A86" s="342">
        <v>2</v>
      </c>
      <c r="B86" s="342">
        <v>32</v>
      </c>
      <c r="C86" s="9" t="e" cm="1">
        <f t="array" aca="1" ref="C86" ca="1">INDEX(BGCalc1!$F$4:$F$28,A86)+(INDEX(BGCalc1!$G$4:$G$28,A86)-INDEX(BGCalc1!$F$4:$F$28,A86))/50*B86</f>
        <v>#N/A</v>
      </c>
      <c r="D86" t="e">
        <f t="shared" ca="1" si="15"/>
        <v>#N/A</v>
      </c>
      <c r="E86" t="e">
        <f t="shared" ca="1" si="11"/>
        <v>#N/A</v>
      </c>
      <c r="F86" t="e">
        <f t="shared" ca="1" si="12"/>
        <v>#N/A</v>
      </c>
      <c r="G86" t="e">
        <f t="shared" ca="1" si="13"/>
        <v>#N/A</v>
      </c>
      <c r="H86" s="14" t="e" cm="1">
        <f t="array" aca="1" ref="H86" ca="1">INDEX(BGCalc1!$L$4:$L$28,A86)*$C86^3+INDEX(BGCalc1!$M$4:$M$28,A86)*$C86^2+INDEX(BGCalc1!$N$4:$N$28,A86)*$C86+INDEX(BGCalc1!$O$4:$O$28,A86)+INDEX('Bulk Graph'!$E$6:$E$30,A86)</f>
        <v>#N/A</v>
      </c>
      <c r="I86" s="14" t="e" cm="1">
        <f t="array" aca="1" ref="I86" ca="1">INDEX(BGCalc1!$H$4:$H$28,A86)*$C86^3+INDEX(BGCalc1!$I$4:$I$28,A86)*$C86^2+INDEX(BGCalc1!$J$4:$J$28,A86)*$C86+INDEX(BGCalc1!$K$4:$K$28,A86)</f>
        <v>#N/A</v>
      </c>
      <c r="J86" s="9" t="e">
        <f t="shared" ca="1" si="16"/>
        <v>#N/A</v>
      </c>
      <c r="K86" s="12" t="e">
        <f t="shared" ca="1" si="17"/>
        <v>#N/A</v>
      </c>
      <c r="L86" s="12" t="e">
        <f t="shared" ca="1" si="18"/>
        <v>#N/A</v>
      </c>
      <c r="M86" s="12" t="e" cm="1">
        <f t="array" aca="1" ref="M86" ca="1">I86*S86*INDEX(BGCalc1!$B$4:$B$28,A86)</f>
        <v>#N/A</v>
      </c>
      <c r="N86" s="12" t="e">
        <f t="shared" ca="1" si="14"/>
        <v>#N/A</v>
      </c>
      <c r="O86" s="12" t="e">
        <f t="shared" ca="1" si="19"/>
        <v>#N/A</v>
      </c>
      <c r="P86" s="12" t="e">
        <f ca="1">CHOOSE(BGCalc1!$C$1,BGCalc1!$D$1,BGCalc1!$D$1+R86*G86)</f>
        <v>#N/A</v>
      </c>
      <c r="Q86" s="85">
        <f>CHOOSE(BGCalc1!$C$1,NA(),BGCalc1!$D$1)</f>
        <v>25</v>
      </c>
      <c r="R86" s="3" t="e">
        <f ca="1">C86*(H86+(BGCalc1!$D$1-E86)*F86)</f>
        <v>#N/A</v>
      </c>
      <c r="S86" s="3" t="e">
        <f t="shared" ca="1" si="20"/>
        <v>#N/A</v>
      </c>
    </row>
    <row r="87" spans="1:19">
      <c r="A87" s="342">
        <v>2</v>
      </c>
      <c r="B87" s="342">
        <v>33</v>
      </c>
      <c r="C87" s="9" t="e" cm="1">
        <f t="array" aca="1" ref="C87" ca="1">INDEX(BGCalc1!$F$4:$F$28,A87)+(INDEX(BGCalc1!$G$4:$G$28,A87)-INDEX(BGCalc1!$F$4:$F$28,A87))/50*B87</f>
        <v>#N/A</v>
      </c>
      <c r="D87" t="e">
        <f t="shared" ca="1" si="15"/>
        <v>#N/A</v>
      </c>
      <c r="E87" t="e">
        <f t="shared" ca="1" si="11"/>
        <v>#N/A</v>
      </c>
      <c r="F87" t="e">
        <f t="shared" ca="1" si="12"/>
        <v>#N/A</v>
      </c>
      <c r="G87" t="e">
        <f t="shared" ca="1" si="13"/>
        <v>#N/A</v>
      </c>
      <c r="H87" s="14" t="e" cm="1">
        <f t="array" aca="1" ref="H87" ca="1">INDEX(BGCalc1!$L$4:$L$28,A87)*$C87^3+INDEX(BGCalc1!$M$4:$M$28,A87)*$C87^2+INDEX(BGCalc1!$N$4:$N$28,A87)*$C87+INDEX(BGCalc1!$O$4:$O$28,A87)+INDEX('Bulk Graph'!$E$6:$E$30,A87)</f>
        <v>#N/A</v>
      </c>
      <c r="I87" s="14" t="e" cm="1">
        <f t="array" aca="1" ref="I87" ca="1">INDEX(BGCalc1!$H$4:$H$28,A87)*$C87^3+INDEX(BGCalc1!$I$4:$I$28,A87)*$C87^2+INDEX(BGCalc1!$J$4:$J$28,A87)*$C87+INDEX(BGCalc1!$K$4:$K$28,A87)</f>
        <v>#N/A</v>
      </c>
      <c r="J87" s="9" t="e">
        <f t="shared" ca="1" si="16"/>
        <v>#N/A</v>
      </c>
      <c r="K87" s="12" t="e">
        <f t="shared" ca="1" si="17"/>
        <v>#N/A</v>
      </c>
      <c r="L87" s="12" t="e">
        <f t="shared" ca="1" si="18"/>
        <v>#N/A</v>
      </c>
      <c r="M87" s="12" t="e" cm="1">
        <f t="array" aca="1" ref="M87" ca="1">I87*S87*INDEX(BGCalc1!$B$4:$B$28,A87)</f>
        <v>#N/A</v>
      </c>
      <c r="N87" s="12" t="e">
        <f t="shared" ca="1" si="14"/>
        <v>#N/A</v>
      </c>
      <c r="O87" s="12" t="e">
        <f t="shared" ca="1" si="19"/>
        <v>#N/A</v>
      </c>
      <c r="P87" s="12" t="e">
        <f ca="1">CHOOSE(BGCalc1!$C$1,BGCalc1!$D$1,BGCalc1!$D$1+R87*G87)</f>
        <v>#N/A</v>
      </c>
      <c r="Q87" s="85">
        <f>CHOOSE(BGCalc1!$C$1,NA(),BGCalc1!$D$1)</f>
        <v>25</v>
      </c>
      <c r="R87" s="3" t="e">
        <f ca="1">C87*(H87+(BGCalc1!$D$1-E87)*F87)</f>
        <v>#N/A</v>
      </c>
      <c r="S87" s="3" t="e">
        <f t="shared" ca="1" si="20"/>
        <v>#N/A</v>
      </c>
    </row>
    <row r="88" spans="1:19">
      <c r="A88" s="342">
        <v>2</v>
      </c>
      <c r="B88" s="342">
        <v>34</v>
      </c>
      <c r="C88" s="9" t="e" cm="1">
        <f t="array" aca="1" ref="C88" ca="1">INDEX(BGCalc1!$F$4:$F$28,A88)+(INDEX(BGCalc1!$G$4:$G$28,A88)-INDEX(BGCalc1!$F$4:$F$28,A88))/50*B88</f>
        <v>#N/A</v>
      </c>
      <c r="D88" t="e">
        <f t="shared" ca="1" si="15"/>
        <v>#N/A</v>
      </c>
      <c r="E88" t="e">
        <f t="shared" ca="1" si="11"/>
        <v>#N/A</v>
      </c>
      <c r="F88" t="e">
        <f t="shared" ca="1" si="12"/>
        <v>#N/A</v>
      </c>
      <c r="G88" t="e">
        <f t="shared" ca="1" si="13"/>
        <v>#N/A</v>
      </c>
      <c r="H88" s="14" t="e" cm="1">
        <f t="array" aca="1" ref="H88" ca="1">INDEX(BGCalc1!$L$4:$L$28,A88)*$C88^3+INDEX(BGCalc1!$M$4:$M$28,A88)*$C88^2+INDEX(BGCalc1!$N$4:$N$28,A88)*$C88+INDEX(BGCalc1!$O$4:$O$28,A88)+INDEX('Bulk Graph'!$E$6:$E$30,A88)</f>
        <v>#N/A</v>
      </c>
      <c r="I88" s="14" t="e" cm="1">
        <f t="array" aca="1" ref="I88" ca="1">INDEX(BGCalc1!$H$4:$H$28,A88)*$C88^3+INDEX(BGCalc1!$I$4:$I$28,A88)*$C88^2+INDEX(BGCalc1!$J$4:$J$28,A88)*$C88+INDEX(BGCalc1!$K$4:$K$28,A88)</f>
        <v>#N/A</v>
      </c>
      <c r="J88" s="9" t="e">
        <f t="shared" ca="1" si="16"/>
        <v>#N/A</v>
      </c>
      <c r="K88" s="12" t="e">
        <f t="shared" ca="1" si="17"/>
        <v>#N/A</v>
      </c>
      <c r="L88" s="12" t="e">
        <f t="shared" ca="1" si="18"/>
        <v>#N/A</v>
      </c>
      <c r="M88" s="12" t="e" cm="1">
        <f t="array" aca="1" ref="M88" ca="1">I88*S88*INDEX(BGCalc1!$B$4:$B$28,A88)</f>
        <v>#N/A</v>
      </c>
      <c r="N88" s="12" t="e">
        <f t="shared" ca="1" si="14"/>
        <v>#N/A</v>
      </c>
      <c r="O88" s="12" t="e">
        <f t="shared" ca="1" si="19"/>
        <v>#N/A</v>
      </c>
      <c r="P88" s="12" t="e">
        <f ca="1">CHOOSE(BGCalc1!$C$1,BGCalc1!$D$1,BGCalc1!$D$1+R88*G88)</f>
        <v>#N/A</v>
      </c>
      <c r="Q88" s="85">
        <f>CHOOSE(BGCalc1!$C$1,NA(),BGCalc1!$D$1)</f>
        <v>25</v>
      </c>
      <c r="R88" s="3" t="e">
        <f ca="1">C88*(H88+(BGCalc1!$D$1-E88)*F88)</f>
        <v>#N/A</v>
      </c>
      <c r="S88" s="3" t="e">
        <f t="shared" ca="1" si="20"/>
        <v>#N/A</v>
      </c>
    </row>
    <row r="89" spans="1:19">
      <c r="A89" s="342">
        <v>2</v>
      </c>
      <c r="B89" s="342">
        <v>35</v>
      </c>
      <c r="C89" s="9" t="e" cm="1">
        <f t="array" aca="1" ref="C89" ca="1">INDEX(BGCalc1!$F$4:$F$28,A89)+(INDEX(BGCalc1!$G$4:$G$28,A89)-INDEX(BGCalc1!$F$4:$F$28,A89))/50*B89</f>
        <v>#N/A</v>
      </c>
      <c r="D89" t="e">
        <f t="shared" ca="1" si="15"/>
        <v>#N/A</v>
      </c>
      <c r="E89" t="e">
        <f t="shared" ca="1" si="11"/>
        <v>#N/A</v>
      </c>
      <c r="F89" t="e">
        <f t="shared" ca="1" si="12"/>
        <v>#N/A</v>
      </c>
      <c r="G89" t="e">
        <f t="shared" ca="1" si="13"/>
        <v>#N/A</v>
      </c>
      <c r="H89" s="14" t="e" cm="1">
        <f t="array" aca="1" ref="H89" ca="1">INDEX(BGCalc1!$L$4:$L$28,A89)*$C89^3+INDEX(BGCalc1!$M$4:$M$28,A89)*$C89^2+INDEX(BGCalc1!$N$4:$N$28,A89)*$C89+INDEX(BGCalc1!$O$4:$O$28,A89)+INDEX('Bulk Graph'!$E$6:$E$30,A89)</f>
        <v>#N/A</v>
      </c>
      <c r="I89" s="14" t="e" cm="1">
        <f t="array" aca="1" ref="I89" ca="1">INDEX(BGCalc1!$H$4:$H$28,A89)*$C89^3+INDEX(BGCalc1!$I$4:$I$28,A89)*$C89^2+INDEX(BGCalc1!$J$4:$J$28,A89)*$C89+INDEX(BGCalc1!$K$4:$K$28,A89)</f>
        <v>#N/A</v>
      </c>
      <c r="J89" s="9" t="e">
        <f t="shared" ca="1" si="16"/>
        <v>#N/A</v>
      </c>
      <c r="K89" s="12" t="e">
        <f t="shared" ca="1" si="17"/>
        <v>#N/A</v>
      </c>
      <c r="L89" s="12" t="e">
        <f t="shared" ca="1" si="18"/>
        <v>#N/A</v>
      </c>
      <c r="M89" s="12" t="e" cm="1">
        <f t="array" aca="1" ref="M89" ca="1">I89*S89*INDEX(BGCalc1!$B$4:$B$28,A89)</f>
        <v>#N/A</v>
      </c>
      <c r="N89" s="12" t="e">
        <f t="shared" ca="1" si="14"/>
        <v>#N/A</v>
      </c>
      <c r="O89" s="12" t="e">
        <f t="shared" ca="1" si="19"/>
        <v>#N/A</v>
      </c>
      <c r="P89" s="12" t="e">
        <f ca="1">CHOOSE(BGCalc1!$C$1,BGCalc1!$D$1,BGCalc1!$D$1+R89*G89)</f>
        <v>#N/A</v>
      </c>
      <c r="Q89" s="85">
        <f>CHOOSE(BGCalc1!$C$1,NA(),BGCalc1!$D$1)</f>
        <v>25</v>
      </c>
      <c r="R89" s="3" t="e">
        <f ca="1">C89*(H89+(BGCalc1!$D$1-E89)*F89)</f>
        <v>#N/A</v>
      </c>
      <c r="S89" s="3" t="e">
        <f t="shared" ca="1" si="20"/>
        <v>#N/A</v>
      </c>
    </row>
    <row r="90" spans="1:19">
      <c r="A90" s="342">
        <v>2</v>
      </c>
      <c r="B90" s="342">
        <v>36</v>
      </c>
      <c r="C90" s="9" t="e" cm="1">
        <f t="array" aca="1" ref="C90" ca="1">INDEX(BGCalc1!$F$4:$F$28,A90)+(INDEX(BGCalc1!$G$4:$G$28,A90)-INDEX(BGCalc1!$F$4:$F$28,A90))/50*B90</f>
        <v>#N/A</v>
      </c>
      <c r="D90" t="e">
        <f t="shared" ca="1" si="15"/>
        <v>#N/A</v>
      </c>
      <c r="E90" t="e">
        <f t="shared" ca="1" si="11"/>
        <v>#N/A</v>
      </c>
      <c r="F90" t="e">
        <f t="shared" ca="1" si="12"/>
        <v>#N/A</v>
      </c>
      <c r="G90" t="e">
        <f t="shared" ca="1" si="13"/>
        <v>#N/A</v>
      </c>
      <c r="H90" s="14" t="e" cm="1">
        <f t="array" aca="1" ref="H90" ca="1">INDEX(BGCalc1!$L$4:$L$28,A90)*$C90^3+INDEX(BGCalc1!$M$4:$M$28,A90)*$C90^2+INDEX(BGCalc1!$N$4:$N$28,A90)*$C90+INDEX(BGCalc1!$O$4:$O$28,A90)+INDEX('Bulk Graph'!$E$6:$E$30,A90)</f>
        <v>#N/A</v>
      </c>
      <c r="I90" s="14" t="e" cm="1">
        <f t="array" aca="1" ref="I90" ca="1">INDEX(BGCalc1!$H$4:$H$28,A90)*$C90^3+INDEX(BGCalc1!$I$4:$I$28,A90)*$C90^2+INDEX(BGCalc1!$J$4:$J$28,A90)*$C90+INDEX(BGCalc1!$K$4:$K$28,A90)</f>
        <v>#N/A</v>
      </c>
      <c r="J90" s="9" t="e">
        <f t="shared" ca="1" si="16"/>
        <v>#N/A</v>
      </c>
      <c r="K90" s="12" t="e">
        <f t="shared" ca="1" si="17"/>
        <v>#N/A</v>
      </c>
      <c r="L90" s="12" t="e">
        <f t="shared" ca="1" si="18"/>
        <v>#N/A</v>
      </c>
      <c r="M90" s="12" t="e" cm="1">
        <f t="array" aca="1" ref="M90" ca="1">I90*S90*INDEX(BGCalc1!$B$4:$B$28,A90)</f>
        <v>#N/A</v>
      </c>
      <c r="N90" s="12" t="e">
        <f t="shared" ca="1" si="14"/>
        <v>#N/A</v>
      </c>
      <c r="O90" s="12" t="e">
        <f t="shared" ca="1" si="19"/>
        <v>#N/A</v>
      </c>
      <c r="P90" s="12" t="e">
        <f ca="1">CHOOSE(BGCalc1!$C$1,BGCalc1!$D$1,BGCalc1!$D$1+R90*G90)</f>
        <v>#N/A</v>
      </c>
      <c r="Q90" s="85">
        <f>CHOOSE(BGCalc1!$C$1,NA(),BGCalc1!$D$1)</f>
        <v>25</v>
      </c>
      <c r="R90" s="3" t="e">
        <f ca="1">C90*(H90+(BGCalc1!$D$1-E90)*F90)</f>
        <v>#N/A</v>
      </c>
      <c r="S90" s="3" t="e">
        <f t="shared" ca="1" si="20"/>
        <v>#N/A</v>
      </c>
    </row>
    <row r="91" spans="1:19">
      <c r="A91" s="342">
        <v>2</v>
      </c>
      <c r="B91" s="342">
        <v>37</v>
      </c>
      <c r="C91" s="9" t="e" cm="1">
        <f t="array" aca="1" ref="C91" ca="1">INDEX(BGCalc1!$F$4:$F$28,A91)+(INDEX(BGCalc1!$G$4:$G$28,A91)-INDEX(BGCalc1!$F$4:$F$28,A91))/50*B91</f>
        <v>#N/A</v>
      </c>
      <c r="D91" t="e">
        <f t="shared" ca="1" si="15"/>
        <v>#N/A</v>
      </c>
      <c r="E91" t="e">
        <f t="shared" ca="1" si="11"/>
        <v>#N/A</v>
      </c>
      <c r="F91" t="e">
        <f t="shared" ca="1" si="12"/>
        <v>#N/A</v>
      </c>
      <c r="G91" t="e">
        <f t="shared" ca="1" si="13"/>
        <v>#N/A</v>
      </c>
      <c r="H91" s="14" t="e" cm="1">
        <f t="array" aca="1" ref="H91" ca="1">INDEX(BGCalc1!$L$4:$L$28,A91)*$C91^3+INDEX(BGCalc1!$M$4:$M$28,A91)*$C91^2+INDEX(BGCalc1!$N$4:$N$28,A91)*$C91+INDEX(BGCalc1!$O$4:$O$28,A91)+INDEX('Bulk Graph'!$E$6:$E$30,A91)</f>
        <v>#N/A</v>
      </c>
      <c r="I91" s="14" t="e" cm="1">
        <f t="array" aca="1" ref="I91" ca="1">INDEX(BGCalc1!$H$4:$H$28,A91)*$C91^3+INDEX(BGCalc1!$I$4:$I$28,A91)*$C91^2+INDEX(BGCalc1!$J$4:$J$28,A91)*$C91+INDEX(BGCalc1!$K$4:$K$28,A91)</f>
        <v>#N/A</v>
      </c>
      <c r="J91" s="9" t="e">
        <f t="shared" ca="1" si="16"/>
        <v>#N/A</v>
      </c>
      <c r="K91" s="12" t="e">
        <f t="shared" ca="1" si="17"/>
        <v>#N/A</v>
      </c>
      <c r="L91" s="12" t="e">
        <f t="shared" ca="1" si="18"/>
        <v>#N/A</v>
      </c>
      <c r="M91" s="12" t="e" cm="1">
        <f t="array" aca="1" ref="M91" ca="1">I91*S91*INDEX(BGCalc1!$B$4:$B$28,A91)</f>
        <v>#N/A</v>
      </c>
      <c r="N91" s="12" t="e">
        <f t="shared" ca="1" si="14"/>
        <v>#N/A</v>
      </c>
      <c r="O91" s="12" t="e">
        <f t="shared" ca="1" si="19"/>
        <v>#N/A</v>
      </c>
      <c r="P91" s="12" t="e">
        <f ca="1">CHOOSE(BGCalc1!$C$1,BGCalc1!$D$1,BGCalc1!$D$1+R91*G91)</f>
        <v>#N/A</v>
      </c>
      <c r="Q91" s="85">
        <f>CHOOSE(BGCalc1!$C$1,NA(),BGCalc1!$D$1)</f>
        <v>25</v>
      </c>
      <c r="R91" s="3" t="e">
        <f ca="1">C91*(H91+(BGCalc1!$D$1-E91)*F91)</f>
        <v>#N/A</v>
      </c>
      <c r="S91" s="3" t="e">
        <f t="shared" ca="1" si="20"/>
        <v>#N/A</v>
      </c>
    </row>
    <row r="92" spans="1:19">
      <c r="A92" s="342">
        <v>2</v>
      </c>
      <c r="B92" s="342">
        <v>38</v>
      </c>
      <c r="C92" s="9" t="e" cm="1">
        <f t="array" aca="1" ref="C92" ca="1">INDEX(BGCalc1!$F$4:$F$28,A92)+(INDEX(BGCalc1!$G$4:$G$28,A92)-INDEX(BGCalc1!$F$4:$F$28,A92))/50*B92</f>
        <v>#N/A</v>
      </c>
      <c r="D92" t="e">
        <f t="shared" ca="1" si="15"/>
        <v>#N/A</v>
      </c>
      <c r="E92" t="e">
        <f t="shared" ca="1" si="11"/>
        <v>#N/A</v>
      </c>
      <c r="F92" t="e">
        <f t="shared" ca="1" si="12"/>
        <v>#N/A</v>
      </c>
      <c r="G92" t="e">
        <f t="shared" ca="1" si="13"/>
        <v>#N/A</v>
      </c>
      <c r="H92" s="14" t="e" cm="1">
        <f t="array" aca="1" ref="H92" ca="1">INDEX(BGCalc1!$L$4:$L$28,A92)*$C92^3+INDEX(BGCalc1!$M$4:$M$28,A92)*$C92^2+INDEX(BGCalc1!$N$4:$N$28,A92)*$C92+INDEX(BGCalc1!$O$4:$O$28,A92)+INDEX('Bulk Graph'!$E$6:$E$30,A92)</f>
        <v>#N/A</v>
      </c>
      <c r="I92" s="14" t="e" cm="1">
        <f t="array" aca="1" ref="I92" ca="1">INDEX(BGCalc1!$H$4:$H$28,A92)*$C92^3+INDEX(BGCalc1!$I$4:$I$28,A92)*$C92^2+INDEX(BGCalc1!$J$4:$J$28,A92)*$C92+INDEX(BGCalc1!$K$4:$K$28,A92)</f>
        <v>#N/A</v>
      </c>
      <c r="J92" s="9" t="e">
        <f t="shared" ca="1" si="16"/>
        <v>#N/A</v>
      </c>
      <c r="K92" s="12" t="e">
        <f t="shared" ca="1" si="17"/>
        <v>#N/A</v>
      </c>
      <c r="L92" s="12" t="e">
        <f t="shared" ca="1" si="18"/>
        <v>#N/A</v>
      </c>
      <c r="M92" s="12" t="e" cm="1">
        <f t="array" aca="1" ref="M92" ca="1">I92*S92*INDEX(BGCalc1!$B$4:$B$28,A92)</f>
        <v>#N/A</v>
      </c>
      <c r="N92" s="12" t="e">
        <f t="shared" ca="1" si="14"/>
        <v>#N/A</v>
      </c>
      <c r="O92" s="12" t="e">
        <f t="shared" ca="1" si="19"/>
        <v>#N/A</v>
      </c>
      <c r="P92" s="12" t="e">
        <f ca="1">CHOOSE(BGCalc1!$C$1,BGCalc1!$D$1,BGCalc1!$D$1+R92*G92)</f>
        <v>#N/A</v>
      </c>
      <c r="Q92" s="85">
        <f>CHOOSE(BGCalc1!$C$1,NA(),BGCalc1!$D$1)</f>
        <v>25</v>
      </c>
      <c r="R92" s="3" t="e">
        <f ca="1">C92*(H92+(BGCalc1!$D$1-E92)*F92)</f>
        <v>#N/A</v>
      </c>
      <c r="S92" s="3" t="e">
        <f t="shared" ca="1" si="20"/>
        <v>#N/A</v>
      </c>
    </row>
    <row r="93" spans="1:19">
      <c r="A93" s="342">
        <v>2</v>
      </c>
      <c r="B93" s="342">
        <v>39</v>
      </c>
      <c r="C93" s="9" t="e" cm="1">
        <f t="array" aca="1" ref="C93" ca="1">INDEX(BGCalc1!$F$4:$F$28,A93)+(INDEX(BGCalc1!$G$4:$G$28,A93)-INDEX(BGCalc1!$F$4:$F$28,A93))/50*B93</f>
        <v>#N/A</v>
      </c>
      <c r="D93" t="e">
        <f t="shared" ca="1" si="15"/>
        <v>#N/A</v>
      </c>
      <c r="E93" t="e">
        <f t="shared" ca="1" si="11"/>
        <v>#N/A</v>
      </c>
      <c r="F93" t="e">
        <f t="shared" ca="1" si="12"/>
        <v>#N/A</v>
      </c>
      <c r="G93" t="e">
        <f t="shared" ca="1" si="13"/>
        <v>#N/A</v>
      </c>
      <c r="H93" s="14" t="e" cm="1">
        <f t="array" aca="1" ref="H93" ca="1">INDEX(BGCalc1!$L$4:$L$28,A93)*$C93^3+INDEX(BGCalc1!$M$4:$M$28,A93)*$C93^2+INDEX(BGCalc1!$N$4:$N$28,A93)*$C93+INDEX(BGCalc1!$O$4:$O$28,A93)+INDEX('Bulk Graph'!$E$6:$E$30,A93)</f>
        <v>#N/A</v>
      </c>
      <c r="I93" s="14" t="e" cm="1">
        <f t="array" aca="1" ref="I93" ca="1">INDEX(BGCalc1!$H$4:$H$28,A93)*$C93^3+INDEX(BGCalc1!$I$4:$I$28,A93)*$C93^2+INDEX(BGCalc1!$J$4:$J$28,A93)*$C93+INDEX(BGCalc1!$K$4:$K$28,A93)</f>
        <v>#N/A</v>
      </c>
      <c r="J93" s="9" t="e">
        <f t="shared" ca="1" si="16"/>
        <v>#N/A</v>
      </c>
      <c r="K93" s="12" t="e">
        <f t="shared" ca="1" si="17"/>
        <v>#N/A</v>
      </c>
      <c r="L93" s="12" t="e">
        <f t="shared" ca="1" si="18"/>
        <v>#N/A</v>
      </c>
      <c r="M93" s="12" t="e" cm="1">
        <f t="array" aca="1" ref="M93" ca="1">I93*S93*INDEX(BGCalc1!$B$4:$B$28,A93)</f>
        <v>#N/A</v>
      </c>
      <c r="N93" s="12" t="e">
        <f t="shared" ca="1" si="14"/>
        <v>#N/A</v>
      </c>
      <c r="O93" s="12" t="e">
        <f t="shared" ca="1" si="19"/>
        <v>#N/A</v>
      </c>
      <c r="P93" s="12" t="e">
        <f ca="1">CHOOSE(BGCalc1!$C$1,BGCalc1!$D$1,BGCalc1!$D$1+R93*G93)</f>
        <v>#N/A</v>
      </c>
      <c r="Q93" s="85">
        <f>CHOOSE(BGCalc1!$C$1,NA(),BGCalc1!$D$1)</f>
        <v>25</v>
      </c>
      <c r="R93" s="3" t="e">
        <f ca="1">C93*(H93+(BGCalc1!$D$1-E93)*F93)</f>
        <v>#N/A</v>
      </c>
      <c r="S93" s="3" t="e">
        <f t="shared" ca="1" si="20"/>
        <v>#N/A</v>
      </c>
    </row>
    <row r="94" spans="1:19">
      <c r="A94" s="342">
        <v>2</v>
      </c>
      <c r="B94" s="342">
        <v>40</v>
      </c>
      <c r="C94" s="9" t="e" cm="1">
        <f t="array" aca="1" ref="C94" ca="1">INDEX(BGCalc1!$F$4:$F$28,A94)+(INDEX(BGCalc1!$G$4:$G$28,A94)-INDEX(BGCalc1!$F$4:$F$28,A94))/50*B94</f>
        <v>#N/A</v>
      </c>
      <c r="D94" t="e">
        <f t="shared" ca="1" si="15"/>
        <v>#N/A</v>
      </c>
      <c r="E94" t="e">
        <f t="shared" ca="1" si="11"/>
        <v>#N/A</v>
      </c>
      <c r="F94" t="e">
        <f t="shared" ca="1" si="12"/>
        <v>#N/A</v>
      </c>
      <c r="G94" t="e">
        <f t="shared" ca="1" si="13"/>
        <v>#N/A</v>
      </c>
      <c r="H94" s="14" t="e" cm="1">
        <f t="array" aca="1" ref="H94" ca="1">INDEX(BGCalc1!$L$4:$L$28,A94)*$C94^3+INDEX(BGCalc1!$M$4:$M$28,A94)*$C94^2+INDEX(BGCalc1!$N$4:$N$28,A94)*$C94+INDEX(BGCalc1!$O$4:$O$28,A94)+INDEX('Bulk Graph'!$E$6:$E$30,A94)</f>
        <v>#N/A</v>
      </c>
      <c r="I94" s="14" t="e" cm="1">
        <f t="array" aca="1" ref="I94" ca="1">INDEX(BGCalc1!$H$4:$H$28,A94)*$C94^3+INDEX(BGCalc1!$I$4:$I$28,A94)*$C94^2+INDEX(BGCalc1!$J$4:$J$28,A94)*$C94+INDEX(BGCalc1!$K$4:$K$28,A94)</f>
        <v>#N/A</v>
      </c>
      <c r="J94" s="9" t="e">
        <f t="shared" ca="1" si="16"/>
        <v>#N/A</v>
      </c>
      <c r="K94" s="12" t="e">
        <f t="shared" ca="1" si="17"/>
        <v>#N/A</v>
      </c>
      <c r="L94" s="12" t="e">
        <f t="shared" ca="1" si="18"/>
        <v>#N/A</v>
      </c>
      <c r="M94" s="12" t="e" cm="1">
        <f t="array" aca="1" ref="M94" ca="1">I94*S94*INDEX(BGCalc1!$B$4:$B$28,A94)</f>
        <v>#N/A</v>
      </c>
      <c r="N94" s="12" t="e">
        <f t="shared" ca="1" si="14"/>
        <v>#N/A</v>
      </c>
      <c r="O94" s="12" t="e">
        <f t="shared" ca="1" si="19"/>
        <v>#N/A</v>
      </c>
      <c r="P94" s="12" t="e">
        <f ca="1">CHOOSE(BGCalc1!$C$1,BGCalc1!$D$1,BGCalc1!$D$1+R94*G94)</f>
        <v>#N/A</v>
      </c>
      <c r="Q94" s="85">
        <f>CHOOSE(BGCalc1!$C$1,NA(),BGCalc1!$D$1)</f>
        <v>25</v>
      </c>
      <c r="R94" s="3" t="e">
        <f ca="1">C94*(H94+(BGCalc1!$D$1-E94)*F94)</f>
        <v>#N/A</v>
      </c>
      <c r="S94" s="3" t="e">
        <f t="shared" ca="1" si="20"/>
        <v>#N/A</v>
      </c>
    </row>
    <row r="95" spans="1:19">
      <c r="A95" s="342">
        <v>2</v>
      </c>
      <c r="B95" s="342">
        <v>41</v>
      </c>
      <c r="C95" s="9" t="e" cm="1">
        <f t="array" aca="1" ref="C95" ca="1">INDEX(BGCalc1!$F$4:$F$28,A95)+(INDEX(BGCalc1!$G$4:$G$28,A95)-INDEX(BGCalc1!$F$4:$F$28,A95))/50*B95</f>
        <v>#N/A</v>
      </c>
      <c r="D95" t="e">
        <f t="shared" ca="1" si="15"/>
        <v>#N/A</v>
      </c>
      <c r="E95" t="e">
        <f t="shared" ca="1" si="11"/>
        <v>#N/A</v>
      </c>
      <c r="F95" t="e">
        <f t="shared" ca="1" si="12"/>
        <v>#N/A</v>
      </c>
      <c r="G95" t="e">
        <f t="shared" ca="1" si="13"/>
        <v>#N/A</v>
      </c>
      <c r="H95" s="14" t="e" cm="1">
        <f t="array" aca="1" ref="H95" ca="1">INDEX(BGCalc1!$L$4:$L$28,A95)*$C95^3+INDEX(BGCalc1!$M$4:$M$28,A95)*$C95^2+INDEX(BGCalc1!$N$4:$N$28,A95)*$C95+INDEX(BGCalc1!$O$4:$O$28,A95)+INDEX('Bulk Graph'!$E$6:$E$30,A95)</f>
        <v>#N/A</v>
      </c>
      <c r="I95" s="14" t="e" cm="1">
        <f t="array" aca="1" ref="I95" ca="1">INDEX(BGCalc1!$H$4:$H$28,A95)*$C95^3+INDEX(BGCalc1!$I$4:$I$28,A95)*$C95^2+INDEX(BGCalc1!$J$4:$J$28,A95)*$C95+INDEX(BGCalc1!$K$4:$K$28,A95)</f>
        <v>#N/A</v>
      </c>
      <c r="J95" s="9" t="e">
        <f t="shared" ca="1" si="16"/>
        <v>#N/A</v>
      </c>
      <c r="K95" s="12" t="e">
        <f t="shared" ca="1" si="17"/>
        <v>#N/A</v>
      </c>
      <c r="L95" s="12" t="e">
        <f t="shared" ca="1" si="18"/>
        <v>#N/A</v>
      </c>
      <c r="M95" s="12" t="e" cm="1">
        <f t="array" aca="1" ref="M95" ca="1">I95*S95*INDEX(BGCalc1!$B$4:$B$28,A95)</f>
        <v>#N/A</v>
      </c>
      <c r="N95" s="12" t="e">
        <f t="shared" ca="1" si="14"/>
        <v>#N/A</v>
      </c>
      <c r="O95" s="12" t="e">
        <f t="shared" ca="1" si="19"/>
        <v>#N/A</v>
      </c>
      <c r="P95" s="12" t="e">
        <f ca="1">CHOOSE(BGCalc1!$C$1,BGCalc1!$D$1,BGCalc1!$D$1+R95*G95)</f>
        <v>#N/A</v>
      </c>
      <c r="Q95" s="85">
        <f>CHOOSE(BGCalc1!$C$1,NA(),BGCalc1!$D$1)</f>
        <v>25</v>
      </c>
      <c r="R95" s="3" t="e">
        <f ca="1">C95*(H95+(BGCalc1!$D$1-E95)*F95)</f>
        <v>#N/A</v>
      </c>
      <c r="S95" s="3" t="e">
        <f t="shared" ca="1" si="20"/>
        <v>#N/A</v>
      </c>
    </row>
    <row r="96" spans="1:19">
      <c r="A96" s="342">
        <v>2</v>
      </c>
      <c r="B96" s="342">
        <v>42</v>
      </c>
      <c r="C96" s="9" t="e" cm="1">
        <f t="array" aca="1" ref="C96" ca="1">INDEX(BGCalc1!$F$4:$F$28,A96)+(INDEX(BGCalc1!$G$4:$G$28,A96)-INDEX(BGCalc1!$F$4:$F$28,A96))/50*B96</f>
        <v>#N/A</v>
      </c>
      <c r="D96" t="e">
        <f t="shared" ca="1" si="15"/>
        <v>#N/A</v>
      </c>
      <c r="E96" t="e">
        <f t="shared" ca="1" si="11"/>
        <v>#N/A</v>
      </c>
      <c r="F96" t="e">
        <f t="shared" ca="1" si="12"/>
        <v>#N/A</v>
      </c>
      <c r="G96" t="e">
        <f t="shared" ca="1" si="13"/>
        <v>#N/A</v>
      </c>
      <c r="H96" s="14" t="e" cm="1">
        <f t="array" aca="1" ref="H96" ca="1">INDEX(BGCalc1!$L$4:$L$28,A96)*$C96^3+INDEX(BGCalc1!$M$4:$M$28,A96)*$C96^2+INDEX(BGCalc1!$N$4:$N$28,A96)*$C96+INDEX(BGCalc1!$O$4:$O$28,A96)+INDEX('Bulk Graph'!$E$6:$E$30,A96)</f>
        <v>#N/A</v>
      </c>
      <c r="I96" s="14" t="e" cm="1">
        <f t="array" aca="1" ref="I96" ca="1">INDEX(BGCalc1!$H$4:$H$28,A96)*$C96^3+INDEX(BGCalc1!$I$4:$I$28,A96)*$C96^2+INDEX(BGCalc1!$J$4:$J$28,A96)*$C96+INDEX(BGCalc1!$K$4:$K$28,A96)</f>
        <v>#N/A</v>
      </c>
      <c r="J96" s="9" t="e">
        <f t="shared" ca="1" si="16"/>
        <v>#N/A</v>
      </c>
      <c r="K96" s="12" t="e">
        <f t="shared" ca="1" si="17"/>
        <v>#N/A</v>
      </c>
      <c r="L96" s="12" t="e">
        <f t="shared" ca="1" si="18"/>
        <v>#N/A</v>
      </c>
      <c r="M96" s="12" t="e" cm="1">
        <f t="array" aca="1" ref="M96" ca="1">I96*S96*INDEX(BGCalc1!$B$4:$B$28,A96)</f>
        <v>#N/A</v>
      </c>
      <c r="N96" s="12" t="e">
        <f t="shared" ca="1" si="14"/>
        <v>#N/A</v>
      </c>
      <c r="O96" s="12" t="e">
        <f t="shared" ca="1" si="19"/>
        <v>#N/A</v>
      </c>
      <c r="P96" s="12" t="e">
        <f ca="1">CHOOSE(BGCalc1!$C$1,BGCalc1!$D$1,BGCalc1!$D$1+R96*G96)</f>
        <v>#N/A</v>
      </c>
      <c r="Q96" s="85">
        <f>CHOOSE(BGCalc1!$C$1,NA(),BGCalc1!$D$1)</f>
        <v>25</v>
      </c>
      <c r="R96" s="3" t="e">
        <f ca="1">C96*(H96+(BGCalc1!$D$1-E96)*F96)</f>
        <v>#N/A</v>
      </c>
      <c r="S96" s="3" t="e">
        <f t="shared" ca="1" si="20"/>
        <v>#N/A</v>
      </c>
    </row>
    <row r="97" spans="1:19">
      <c r="A97" s="342">
        <v>2</v>
      </c>
      <c r="B97" s="342">
        <v>43</v>
      </c>
      <c r="C97" s="9" t="e" cm="1">
        <f t="array" aca="1" ref="C97" ca="1">INDEX(BGCalc1!$F$4:$F$28,A97)+(INDEX(BGCalc1!$G$4:$G$28,A97)-INDEX(BGCalc1!$F$4:$F$28,A97))/50*B97</f>
        <v>#N/A</v>
      </c>
      <c r="D97" t="e">
        <f t="shared" ca="1" si="15"/>
        <v>#N/A</v>
      </c>
      <c r="E97" t="e">
        <f t="shared" ca="1" si="11"/>
        <v>#N/A</v>
      </c>
      <c r="F97" t="e">
        <f t="shared" ca="1" si="12"/>
        <v>#N/A</v>
      </c>
      <c r="G97" t="e">
        <f t="shared" ca="1" si="13"/>
        <v>#N/A</v>
      </c>
      <c r="H97" s="14" t="e" cm="1">
        <f t="array" aca="1" ref="H97" ca="1">INDEX(BGCalc1!$L$4:$L$28,A97)*$C97^3+INDEX(BGCalc1!$M$4:$M$28,A97)*$C97^2+INDEX(BGCalc1!$N$4:$N$28,A97)*$C97+INDEX(BGCalc1!$O$4:$O$28,A97)+INDEX('Bulk Graph'!$E$6:$E$30,A97)</f>
        <v>#N/A</v>
      </c>
      <c r="I97" s="14" t="e" cm="1">
        <f t="array" aca="1" ref="I97" ca="1">INDEX(BGCalc1!$H$4:$H$28,A97)*$C97^3+INDEX(BGCalc1!$I$4:$I$28,A97)*$C97^2+INDEX(BGCalc1!$J$4:$J$28,A97)*$C97+INDEX(BGCalc1!$K$4:$K$28,A97)</f>
        <v>#N/A</v>
      </c>
      <c r="J97" s="9" t="e">
        <f t="shared" ca="1" si="16"/>
        <v>#N/A</v>
      </c>
      <c r="K97" s="12" t="e">
        <f t="shared" ca="1" si="17"/>
        <v>#N/A</v>
      </c>
      <c r="L97" s="12" t="e">
        <f t="shared" ca="1" si="18"/>
        <v>#N/A</v>
      </c>
      <c r="M97" s="12" t="e" cm="1">
        <f t="array" aca="1" ref="M97" ca="1">I97*S97*INDEX(BGCalc1!$B$4:$B$28,A97)</f>
        <v>#N/A</v>
      </c>
      <c r="N97" s="12" t="e">
        <f t="shared" ca="1" si="14"/>
        <v>#N/A</v>
      </c>
      <c r="O97" s="12" t="e">
        <f t="shared" ca="1" si="19"/>
        <v>#N/A</v>
      </c>
      <c r="P97" s="12" t="e">
        <f ca="1">CHOOSE(BGCalc1!$C$1,BGCalc1!$D$1,BGCalc1!$D$1+R97*G97)</f>
        <v>#N/A</v>
      </c>
      <c r="Q97" s="85">
        <f>CHOOSE(BGCalc1!$C$1,NA(),BGCalc1!$D$1)</f>
        <v>25</v>
      </c>
      <c r="R97" s="3" t="e">
        <f ca="1">C97*(H97+(BGCalc1!$D$1-E97)*F97)</f>
        <v>#N/A</v>
      </c>
      <c r="S97" s="3" t="e">
        <f t="shared" ca="1" si="20"/>
        <v>#N/A</v>
      </c>
    </row>
    <row r="98" spans="1:19">
      <c r="A98" s="342">
        <v>2</v>
      </c>
      <c r="B98" s="342">
        <v>44</v>
      </c>
      <c r="C98" s="9" t="e" cm="1">
        <f t="array" aca="1" ref="C98" ca="1">INDEX(BGCalc1!$F$4:$F$28,A98)+(INDEX(BGCalc1!$G$4:$G$28,A98)-INDEX(BGCalc1!$F$4:$F$28,A98))/50*B98</f>
        <v>#N/A</v>
      </c>
      <c r="D98" t="e">
        <f t="shared" ca="1" si="15"/>
        <v>#N/A</v>
      </c>
      <c r="E98" t="e">
        <f t="shared" ca="1" si="11"/>
        <v>#N/A</v>
      </c>
      <c r="F98" t="e">
        <f t="shared" ca="1" si="12"/>
        <v>#N/A</v>
      </c>
      <c r="G98" t="e">
        <f t="shared" ca="1" si="13"/>
        <v>#N/A</v>
      </c>
      <c r="H98" s="14" t="e" cm="1">
        <f t="array" aca="1" ref="H98" ca="1">INDEX(BGCalc1!$L$4:$L$28,A98)*$C98^3+INDEX(BGCalc1!$M$4:$M$28,A98)*$C98^2+INDEX(BGCalc1!$N$4:$N$28,A98)*$C98+INDEX(BGCalc1!$O$4:$O$28,A98)+INDEX('Bulk Graph'!$E$6:$E$30,A98)</f>
        <v>#N/A</v>
      </c>
      <c r="I98" s="14" t="e" cm="1">
        <f t="array" aca="1" ref="I98" ca="1">INDEX(BGCalc1!$H$4:$H$28,A98)*$C98^3+INDEX(BGCalc1!$I$4:$I$28,A98)*$C98^2+INDEX(BGCalc1!$J$4:$J$28,A98)*$C98+INDEX(BGCalc1!$K$4:$K$28,A98)</f>
        <v>#N/A</v>
      </c>
      <c r="J98" s="9" t="e">
        <f t="shared" ca="1" si="16"/>
        <v>#N/A</v>
      </c>
      <c r="K98" s="12" t="e">
        <f t="shared" ca="1" si="17"/>
        <v>#N/A</v>
      </c>
      <c r="L98" s="12" t="e">
        <f t="shared" ca="1" si="18"/>
        <v>#N/A</v>
      </c>
      <c r="M98" s="12" t="e" cm="1">
        <f t="array" aca="1" ref="M98" ca="1">I98*S98*INDEX(BGCalc1!$B$4:$B$28,A98)</f>
        <v>#N/A</v>
      </c>
      <c r="N98" s="12" t="e">
        <f t="shared" ca="1" si="14"/>
        <v>#N/A</v>
      </c>
      <c r="O98" s="12" t="e">
        <f t="shared" ca="1" si="19"/>
        <v>#N/A</v>
      </c>
      <c r="P98" s="12" t="e">
        <f ca="1">CHOOSE(BGCalc1!$C$1,BGCalc1!$D$1,BGCalc1!$D$1+R98*G98)</f>
        <v>#N/A</v>
      </c>
      <c r="Q98" s="85">
        <f>CHOOSE(BGCalc1!$C$1,NA(),BGCalc1!$D$1)</f>
        <v>25</v>
      </c>
      <c r="R98" s="3" t="e">
        <f ca="1">C98*(H98+(BGCalc1!$D$1-E98)*F98)</f>
        <v>#N/A</v>
      </c>
      <c r="S98" s="3" t="e">
        <f t="shared" ca="1" si="20"/>
        <v>#N/A</v>
      </c>
    </row>
    <row r="99" spans="1:19">
      <c r="A99" s="342">
        <v>2</v>
      </c>
      <c r="B99" s="342">
        <v>45</v>
      </c>
      <c r="C99" s="9" t="e" cm="1">
        <f t="array" aca="1" ref="C99" ca="1">INDEX(BGCalc1!$F$4:$F$28,A99)+(INDEX(BGCalc1!$G$4:$G$28,A99)-INDEX(BGCalc1!$F$4:$F$28,A99))/50*B99</f>
        <v>#N/A</v>
      </c>
      <c r="D99" t="e">
        <f t="shared" ca="1" si="15"/>
        <v>#N/A</v>
      </c>
      <c r="E99" t="e">
        <f t="shared" ca="1" si="11"/>
        <v>#N/A</v>
      </c>
      <c r="F99" t="e">
        <f t="shared" ca="1" si="12"/>
        <v>#N/A</v>
      </c>
      <c r="G99" t="e">
        <f t="shared" ca="1" si="13"/>
        <v>#N/A</v>
      </c>
      <c r="H99" s="14" t="e" cm="1">
        <f t="array" aca="1" ref="H99" ca="1">INDEX(BGCalc1!$L$4:$L$28,A99)*$C99^3+INDEX(BGCalc1!$M$4:$M$28,A99)*$C99^2+INDEX(BGCalc1!$N$4:$N$28,A99)*$C99+INDEX(BGCalc1!$O$4:$O$28,A99)+INDEX('Bulk Graph'!$E$6:$E$30,A99)</f>
        <v>#N/A</v>
      </c>
      <c r="I99" s="14" t="e" cm="1">
        <f t="array" aca="1" ref="I99" ca="1">INDEX(BGCalc1!$H$4:$H$28,A99)*$C99^3+INDEX(BGCalc1!$I$4:$I$28,A99)*$C99^2+INDEX(BGCalc1!$J$4:$J$28,A99)*$C99+INDEX(BGCalc1!$K$4:$K$28,A99)</f>
        <v>#N/A</v>
      </c>
      <c r="J99" s="9" t="e">
        <f t="shared" ca="1" si="16"/>
        <v>#N/A</v>
      </c>
      <c r="K99" s="12" t="e">
        <f t="shared" ca="1" si="17"/>
        <v>#N/A</v>
      </c>
      <c r="L99" s="12" t="e">
        <f t="shared" ca="1" si="18"/>
        <v>#N/A</v>
      </c>
      <c r="M99" s="12" t="e" cm="1">
        <f t="array" aca="1" ref="M99" ca="1">I99*S99*INDEX(BGCalc1!$B$4:$B$28,A99)</f>
        <v>#N/A</v>
      </c>
      <c r="N99" s="12" t="e">
        <f t="shared" ca="1" si="14"/>
        <v>#N/A</v>
      </c>
      <c r="O99" s="12" t="e">
        <f t="shared" ca="1" si="19"/>
        <v>#N/A</v>
      </c>
      <c r="P99" s="12" t="e">
        <f ca="1">CHOOSE(BGCalc1!$C$1,BGCalc1!$D$1,BGCalc1!$D$1+R99*G99)</f>
        <v>#N/A</v>
      </c>
      <c r="Q99" s="85">
        <f>CHOOSE(BGCalc1!$C$1,NA(),BGCalc1!$D$1)</f>
        <v>25</v>
      </c>
      <c r="R99" s="3" t="e">
        <f ca="1">C99*(H99+(BGCalc1!$D$1-E99)*F99)</f>
        <v>#N/A</v>
      </c>
      <c r="S99" s="3" t="e">
        <f t="shared" ca="1" si="20"/>
        <v>#N/A</v>
      </c>
    </row>
    <row r="100" spans="1:19">
      <c r="A100" s="342">
        <v>2</v>
      </c>
      <c r="B100" s="342">
        <v>46</v>
      </c>
      <c r="C100" s="9" t="e" cm="1">
        <f t="array" aca="1" ref="C100" ca="1">INDEX(BGCalc1!$F$4:$F$28,A100)+(INDEX(BGCalc1!$G$4:$G$28,A100)-INDEX(BGCalc1!$F$4:$F$28,A100))/50*B100</f>
        <v>#N/A</v>
      </c>
      <c r="D100" t="e">
        <f t="shared" ca="1" si="15"/>
        <v>#N/A</v>
      </c>
      <c r="E100" t="e">
        <f t="shared" ca="1" si="11"/>
        <v>#N/A</v>
      </c>
      <c r="F100" t="e">
        <f t="shared" ca="1" si="12"/>
        <v>#N/A</v>
      </c>
      <c r="G100" t="e">
        <f t="shared" ca="1" si="13"/>
        <v>#N/A</v>
      </c>
      <c r="H100" s="14" t="e" cm="1">
        <f t="array" aca="1" ref="H100" ca="1">INDEX(BGCalc1!$L$4:$L$28,A100)*$C100^3+INDEX(BGCalc1!$M$4:$M$28,A100)*$C100^2+INDEX(BGCalc1!$N$4:$N$28,A100)*$C100+INDEX(BGCalc1!$O$4:$O$28,A100)+INDEX('Bulk Graph'!$E$6:$E$30,A100)</f>
        <v>#N/A</v>
      </c>
      <c r="I100" s="14" t="e" cm="1">
        <f t="array" aca="1" ref="I100" ca="1">INDEX(BGCalc1!$H$4:$H$28,A100)*$C100^3+INDEX(BGCalc1!$I$4:$I$28,A100)*$C100^2+INDEX(BGCalc1!$J$4:$J$28,A100)*$C100+INDEX(BGCalc1!$K$4:$K$28,A100)</f>
        <v>#N/A</v>
      </c>
      <c r="J100" s="9" t="e">
        <f t="shared" ca="1" si="16"/>
        <v>#N/A</v>
      </c>
      <c r="K100" s="12" t="e">
        <f t="shared" ca="1" si="17"/>
        <v>#N/A</v>
      </c>
      <c r="L100" s="12" t="e">
        <f t="shared" ca="1" si="18"/>
        <v>#N/A</v>
      </c>
      <c r="M100" s="12" t="e" cm="1">
        <f t="array" aca="1" ref="M100" ca="1">I100*S100*INDEX(BGCalc1!$B$4:$B$28,A100)</f>
        <v>#N/A</v>
      </c>
      <c r="N100" s="12" t="e">
        <f t="shared" ca="1" si="14"/>
        <v>#N/A</v>
      </c>
      <c r="O100" s="12" t="e">
        <f t="shared" ca="1" si="19"/>
        <v>#N/A</v>
      </c>
      <c r="P100" s="12" t="e">
        <f ca="1">CHOOSE(BGCalc1!$C$1,BGCalc1!$D$1,BGCalc1!$D$1+R100*G100)</f>
        <v>#N/A</v>
      </c>
      <c r="Q100" s="85">
        <f>CHOOSE(BGCalc1!$C$1,NA(),BGCalc1!$D$1)</f>
        <v>25</v>
      </c>
      <c r="R100" s="3" t="e">
        <f ca="1">C100*(H100+(BGCalc1!$D$1-E100)*F100)</f>
        <v>#N/A</v>
      </c>
      <c r="S100" s="3" t="e">
        <f t="shared" ca="1" si="20"/>
        <v>#N/A</v>
      </c>
    </row>
    <row r="101" spans="1:19">
      <c r="A101" s="342">
        <v>2</v>
      </c>
      <c r="B101" s="342">
        <v>47</v>
      </c>
      <c r="C101" s="9" t="e" cm="1">
        <f t="array" aca="1" ref="C101" ca="1">INDEX(BGCalc1!$F$4:$F$28,A101)+(INDEX(BGCalc1!$G$4:$G$28,A101)-INDEX(BGCalc1!$F$4:$F$28,A101))/50*B101</f>
        <v>#N/A</v>
      </c>
      <c r="D101" t="e">
        <f t="shared" ca="1" si="15"/>
        <v>#N/A</v>
      </c>
      <c r="E101" t="e">
        <f t="shared" ca="1" si="11"/>
        <v>#N/A</v>
      </c>
      <c r="F101" t="e">
        <f t="shared" ca="1" si="12"/>
        <v>#N/A</v>
      </c>
      <c r="G101" t="e">
        <f t="shared" ca="1" si="13"/>
        <v>#N/A</v>
      </c>
      <c r="H101" s="14" t="e" cm="1">
        <f t="array" aca="1" ref="H101" ca="1">INDEX(BGCalc1!$L$4:$L$28,A101)*$C101^3+INDEX(BGCalc1!$M$4:$M$28,A101)*$C101^2+INDEX(BGCalc1!$N$4:$N$28,A101)*$C101+INDEX(BGCalc1!$O$4:$O$28,A101)+INDEX('Bulk Graph'!$E$6:$E$30,A101)</f>
        <v>#N/A</v>
      </c>
      <c r="I101" s="14" t="e" cm="1">
        <f t="array" aca="1" ref="I101" ca="1">INDEX(BGCalc1!$H$4:$H$28,A101)*$C101^3+INDEX(BGCalc1!$I$4:$I$28,A101)*$C101^2+INDEX(BGCalc1!$J$4:$J$28,A101)*$C101+INDEX(BGCalc1!$K$4:$K$28,A101)</f>
        <v>#N/A</v>
      </c>
      <c r="J101" s="9" t="e">
        <f t="shared" ca="1" si="16"/>
        <v>#N/A</v>
      </c>
      <c r="K101" s="12" t="e">
        <f t="shared" ca="1" si="17"/>
        <v>#N/A</v>
      </c>
      <c r="L101" s="12" t="e">
        <f t="shared" ca="1" si="18"/>
        <v>#N/A</v>
      </c>
      <c r="M101" s="12" t="e" cm="1">
        <f t="array" aca="1" ref="M101" ca="1">I101*S101*INDEX(BGCalc1!$B$4:$B$28,A101)</f>
        <v>#N/A</v>
      </c>
      <c r="N101" s="12" t="e">
        <f t="shared" ca="1" si="14"/>
        <v>#N/A</v>
      </c>
      <c r="O101" s="12" t="e">
        <f t="shared" ca="1" si="19"/>
        <v>#N/A</v>
      </c>
      <c r="P101" s="12" t="e">
        <f ca="1">CHOOSE(BGCalc1!$C$1,BGCalc1!$D$1,BGCalc1!$D$1+R101*G101)</f>
        <v>#N/A</v>
      </c>
      <c r="Q101" s="85">
        <f>CHOOSE(BGCalc1!$C$1,NA(),BGCalc1!$D$1)</f>
        <v>25</v>
      </c>
      <c r="R101" s="3" t="e">
        <f ca="1">C101*(H101+(BGCalc1!$D$1-E101)*F101)</f>
        <v>#N/A</v>
      </c>
      <c r="S101" s="3" t="e">
        <f t="shared" ca="1" si="20"/>
        <v>#N/A</v>
      </c>
    </row>
    <row r="102" spans="1:19">
      <c r="A102" s="342">
        <v>2</v>
      </c>
      <c r="B102" s="342">
        <v>48</v>
      </c>
      <c r="C102" s="9" t="e" cm="1">
        <f t="array" aca="1" ref="C102" ca="1">INDEX(BGCalc1!$F$4:$F$28,A102)+(INDEX(BGCalc1!$G$4:$G$28,A102)-INDEX(BGCalc1!$F$4:$F$28,A102))/50*B102</f>
        <v>#N/A</v>
      </c>
      <c r="D102" t="e">
        <f t="shared" ca="1" si="15"/>
        <v>#N/A</v>
      </c>
      <c r="E102" t="e">
        <f t="shared" ca="1" si="11"/>
        <v>#N/A</v>
      </c>
      <c r="F102" t="e">
        <f t="shared" ca="1" si="12"/>
        <v>#N/A</v>
      </c>
      <c r="G102" t="e">
        <f t="shared" ca="1" si="13"/>
        <v>#N/A</v>
      </c>
      <c r="H102" s="14" t="e" cm="1">
        <f t="array" aca="1" ref="H102" ca="1">INDEX(BGCalc1!$L$4:$L$28,A102)*$C102^3+INDEX(BGCalc1!$M$4:$M$28,A102)*$C102^2+INDEX(BGCalc1!$N$4:$N$28,A102)*$C102+INDEX(BGCalc1!$O$4:$O$28,A102)+INDEX('Bulk Graph'!$E$6:$E$30,A102)</f>
        <v>#N/A</v>
      </c>
      <c r="I102" s="14" t="e" cm="1">
        <f t="array" aca="1" ref="I102" ca="1">INDEX(BGCalc1!$H$4:$H$28,A102)*$C102^3+INDEX(BGCalc1!$I$4:$I$28,A102)*$C102^2+INDEX(BGCalc1!$J$4:$J$28,A102)*$C102+INDEX(BGCalc1!$K$4:$K$28,A102)</f>
        <v>#N/A</v>
      </c>
      <c r="J102" s="9" t="e">
        <f t="shared" ca="1" si="16"/>
        <v>#N/A</v>
      </c>
      <c r="K102" s="12" t="e">
        <f t="shared" ca="1" si="17"/>
        <v>#N/A</v>
      </c>
      <c r="L102" s="12" t="e">
        <f t="shared" ca="1" si="18"/>
        <v>#N/A</v>
      </c>
      <c r="M102" s="12" t="e" cm="1">
        <f t="array" aca="1" ref="M102" ca="1">I102*S102*INDEX(BGCalc1!$B$4:$B$28,A102)</f>
        <v>#N/A</v>
      </c>
      <c r="N102" s="12" t="e">
        <f t="shared" ca="1" si="14"/>
        <v>#N/A</v>
      </c>
      <c r="O102" s="12" t="e">
        <f t="shared" ca="1" si="19"/>
        <v>#N/A</v>
      </c>
      <c r="P102" s="12" t="e">
        <f ca="1">CHOOSE(BGCalc1!$C$1,BGCalc1!$D$1,BGCalc1!$D$1+R102*G102)</f>
        <v>#N/A</v>
      </c>
      <c r="Q102" s="85">
        <f>CHOOSE(BGCalc1!$C$1,NA(),BGCalc1!$D$1)</f>
        <v>25</v>
      </c>
      <c r="R102" s="3" t="e">
        <f ca="1">C102*(H102+(BGCalc1!$D$1-E102)*F102)</f>
        <v>#N/A</v>
      </c>
      <c r="S102" s="3" t="e">
        <f t="shared" ca="1" si="20"/>
        <v>#N/A</v>
      </c>
    </row>
    <row r="103" spans="1:19">
      <c r="A103" s="342">
        <v>2</v>
      </c>
      <c r="B103" s="342">
        <v>49</v>
      </c>
      <c r="C103" s="9" t="e" cm="1">
        <f t="array" aca="1" ref="C103" ca="1">INDEX(BGCalc1!$F$4:$F$28,A103)+(INDEX(BGCalc1!$G$4:$G$28,A103)-INDEX(BGCalc1!$F$4:$F$28,A103))/50*B103</f>
        <v>#N/A</v>
      </c>
      <c r="D103" t="e">
        <f t="shared" ca="1" si="15"/>
        <v>#N/A</v>
      </c>
      <c r="E103" t="e">
        <f t="shared" ca="1" si="11"/>
        <v>#N/A</v>
      </c>
      <c r="F103" t="e">
        <f t="shared" ca="1" si="12"/>
        <v>#N/A</v>
      </c>
      <c r="G103" t="e">
        <f t="shared" ca="1" si="13"/>
        <v>#N/A</v>
      </c>
      <c r="H103" s="14" t="e" cm="1">
        <f t="array" aca="1" ref="H103" ca="1">INDEX(BGCalc1!$L$4:$L$28,A103)*$C103^3+INDEX(BGCalc1!$M$4:$M$28,A103)*$C103^2+INDEX(BGCalc1!$N$4:$N$28,A103)*$C103+INDEX(BGCalc1!$O$4:$O$28,A103)+INDEX('Bulk Graph'!$E$6:$E$30,A103)</f>
        <v>#N/A</v>
      </c>
      <c r="I103" s="14" t="e" cm="1">
        <f t="array" aca="1" ref="I103" ca="1">INDEX(BGCalc1!$H$4:$H$28,A103)*$C103^3+INDEX(BGCalc1!$I$4:$I$28,A103)*$C103^2+INDEX(BGCalc1!$J$4:$J$28,A103)*$C103+INDEX(BGCalc1!$K$4:$K$28,A103)</f>
        <v>#N/A</v>
      </c>
      <c r="J103" s="9" t="e">
        <f t="shared" ca="1" si="16"/>
        <v>#N/A</v>
      </c>
      <c r="K103" s="12" t="e">
        <f t="shared" ca="1" si="17"/>
        <v>#N/A</v>
      </c>
      <c r="L103" s="12" t="e">
        <f t="shared" ca="1" si="18"/>
        <v>#N/A</v>
      </c>
      <c r="M103" s="12" t="e" cm="1">
        <f t="array" aca="1" ref="M103" ca="1">I103*S103*INDEX(BGCalc1!$B$4:$B$28,A103)</f>
        <v>#N/A</v>
      </c>
      <c r="N103" s="12" t="e">
        <f t="shared" ca="1" si="14"/>
        <v>#N/A</v>
      </c>
      <c r="O103" s="12" t="e">
        <f t="shared" ca="1" si="19"/>
        <v>#N/A</v>
      </c>
      <c r="P103" s="12" t="e">
        <f ca="1">CHOOSE(BGCalc1!$C$1,BGCalc1!$D$1,BGCalc1!$D$1+R103*G103)</f>
        <v>#N/A</v>
      </c>
      <c r="Q103" s="85">
        <f>CHOOSE(BGCalc1!$C$1,NA(),BGCalc1!$D$1)</f>
        <v>25</v>
      </c>
      <c r="R103" s="3" t="e">
        <f ca="1">C103*(H103+(BGCalc1!$D$1-E103)*F103)</f>
        <v>#N/A</v>
      </c>
      <c r="S103" s="3" t="e">
        <f t="shared" ca="1" si="20"/>
        <v>#N/A</v>
      </c>
    </row>
    <row r="104" spans="1:19" ht="13.5" thickBot="1">
      <c r="A104" s="351">
        <v>2</v>
      </c>
      <c r="B104" s="351">
        <v>50</v>
      </c>
      <c r="C104" s="89" t="e" cm="1">
        <f t="array" aca="1" ref="C104" ca="1">INDEX(BGCalc1!$F$4:$F$28,A104)+(INDEX(BGCalc1!$G$4:$G$28,A104)-INDEX(BGCalc1!$F$4:$F$28,A104))/50*B104</f>
        <v>#N/A</v>
      </c>
      <c r="D104" s="87" t="e">
        <f t="shared" ca="1" si="15"/>
        <v>#N/A</v>
      </c>
      <c r="E104" s="87" t="e">
        <f t="shared" ca="1" si="11"/>
        <v>#N/A</v>
      </c>
      <c r="F104" s="87" t="e">
        <f t="shared" ca="1" si="12"/>
        <v>#N/A</v>
      </c>
      <c r="G104" s="87" t="e">
        <f t="shared" ca="1" si="13"/>
        <v>#N/A</v>
      </c>
      <c r="H104" s="347" t="e" cm="1">
        <f t="array" aca="1" ref="H104" ca="1">INDEX(BGCalc1!$L$4:$L$28,A104)*$C104^3+INDEX(BGCalc1!$M$4:$M$28,A104)*$C104^2+INDEX(BGCalc1!$N$4:$N$28,A104)*$C104+INDEX(BGCalc1!$O$4:$O$28,A104)+INDEX('Bulk Graph'!$E$6:$E$30,A104)</f>
        <v>#N/A</v>
      </c>
      <c r="I104" s="347" t="e" cm="1">
        <f t="array" aca="1" ref="I104" ca="1">INDEX(BGCalc1!$H$4:$H$28,A104)*$C104^3+INDEX(BGCalc1!$I$4:$I$28,A104)*$C104^2+INDEX(BGCalc1!$J$4:$J$28,A104)*$C104+INDEX(BGCalc1!$K$4:$K$28,A104)</f>
        <v>#N/A</v>
      </c>
      <c r="J104" s="9" t="e">
        <f t="shared" ca="1" si="16"/>
        <v>#N/A</v>
      </c>
      <c r="K104" s="348" t="e">
        <f t="shared" ca="1" si="17"/>
        <v>#N/A</v>
      </c>
      <c r="L104" s="348" t="e">
        <f t="shared" ca="1" si="18"/>
        <v>#N/A</v>
      </c>
      <c r="M104" s="348" t="e" cm="1">
        <f t="array" aca="1" ref="M104" ca="1">I104*S104*INDEX(BGCalc1!$B$4:$B$28,A104)</f>
        <v>#N/A</v>
      </c>
      <c r="N104" s="348" t="e">
        <f t="shared" ca="1" si="14"/>
        <v>#N/A</v>
      </c>
      <c r="O104" s="348" t="e">
        <f t="shared" ca="1" si="19"/>
        <v>#N/A</v>
      </c>
      <c r="P104" s="348" t="e">
        <f ca="1">CHOOSE(BGCalc1!$C$1,BGCalc1!$D$1,BGCalc1!$D$1+R104*G104)</f>
        <v>#N/A</v>
      </c>
      <c r="Q104" s="349">
        <f>CHOOSE(BGCalc1!$C$1,NA(),BGCalc1!$D$1)</f>
        <v>25</v>
      </c>
      <c r="R104" s="350" t="e">
        <f ca="1">C104*(H104+(BGCalc1!$D$1-E104)*F104)</f>
        <v>#N/A</v>
      </c>
      <c r="S104" s="350" t="e">
        <f t="shared" ca="1" si="20"/>
        <v>#N/A</v>
      </c>
    </row>
    <row r="105" spans="1:19">
      <c r="A105" s="352">
        <v>3</v>
      </c>
      <c r="B105" s="352">
        <v>0</v>
      </c>
      <c r="C105" s="9" t="e" cm="1">
        <f t="array" aca="1" ref="C105" ca="1">INDEX(BGCalc1!$F$4:$F$28,A105)+(INDEX(BGCalc1!$G$4:$G$28,A105)-INDEX(BGCalc1!$F$4:$F$28,A105))/50*B105</f>
        <v>#N/A</v>
      </c>
      <c r="D105" t="e" cm="1">
        <f t="array" aca="1" ref="D105" ca="1">INDEX(BGCalc1!$P$4:$P$28,A105)</f>
        <v>#N/A</v>
      </c>
      <c r="E105" t="e" cm="1">
        <f t="array" aca="1" ref="E105" ca="1">INDEX(BGCalc1!$Q$4:$Q$28,A105)</f>
        <v>#N/A</v>
      </c>
      <c r="F105" t="e" cm="1">
        <f t="array" aca="1" ref="F105" ca="1">INDEX(BGCalc1!$R$4:$R$28,A105)</f>
        <v>#N/A</v>
      </c>
      <c r="G105" t="e" cm="1">
        <f t="array" aca="1" ref="G105" ca="1">INDEX(BGCalc1!$S$4:$S$28,A105)</f>
        <v>#N/A</v>
      </c>
      <c r="H105" s="343" t="e" cm="1">
        <f t="array" aca="1" ref="H105" ca="1">INDEX(BGCalc1!$L$4:$L$28,A105)*$C105^3+INDEX(BGCalc1!$M$4:$M$28,A105)*$C105^2+INDEX(BGCalc1!$N$4:$N$28,A105)*$C105+INDEX(BGCalc1!$O$4:$O$28,A105)+INDEX('Bulk Graph'!$E$6:$E$30,A105)</f>
        <v>#N/A</v>
      </c>
      <c r="I105" s="343" t="e" cm="1">
        <f t="array" aca="1" ref="I105" ca="1">INDEX(BGCalc1!$H$4:$H$28,A105)*$C105^3+INDEX(BGCalc1!$I$4:$I$28,A105)*$C105^2+INDEX(BGCalc1!$J$4:$J$28,A105)*$C105+INDEX(BGCalc1!$K$4:$K$28,A105)</f>
        <v>#N/A</v>
      </c>
      <c r="J105" s="9" t="e">
        <f t="shared" ca="1" si="16"/>
        <v>#N/A</v>
      </c>
      <c r="K105" s="344" t="e">
        <f t="shared" ca="1" si="17"/>
        <v>#N/A</v>
      </c>
      <c r="L105" s="344" t="e">
        <f t="shared" ca="1" si="18"/>
        <v>#N/A</v>
      </c>
      <c r="M105" s="344" t="e" cm="1">
        <f t="array" aca="1" ref="M105" ca="1">I105*S105*INDEX(BGCalc1!$B$4:$B$28,A105)</f>
        <v>#N/A</v>
      </c>
      <c r="N105" s="344" t="e">
        <f ca="1">M105/L105</f>
        <v>#N/A</v>
      </c>
      <c r="O105" s="344" t="e">
        <f t="shared" ca="1" si="19"/>
        <v>#N/A</v>
      </c>
      <c r="P105" s="344" t="e">
        <f ca="1">CHOOSE(BGCalc1!$C$1,BGCalc1!$D$1,BGCalc1!$D$1+R105*G105)</f>
        <v>#N/A</v>
      </c>
      <c r="Q105" s="345">
        <f>CHOOSE(BGCalc1!$C$1,NA(),BGCalc1!$D$1)</f>
        <v>25</v>
      </c>
      <c r="R105" s="3" t="e">
        <f ca="1">C105*(H105+(BGCalc1!$D$1-E105)*F105)</f>
        <v>#N/A</v>
      </c>
      <c r="S105" s="3" t="e">
        <f t="shared" ca="1" si="20"/>
        <v>#N/A</v>
      </c>
    </row>
    <row r="106" spans="1:19">
      <c r="A106" s="352">
        <v>3</v>
      </c>
      <c r="B106" s="352">
        <v>1</v>
      </c>
      <c r="C106" s="9" t="e" cm="1">
        <f t="array" aca="1" ref="C106" ca="1">INDEX(BGCalc1!$F$4:$F$28,A106)+(INDEX(BGCalc1!$G$4:$G$28,A106)-INDEX(BGCalc1!$F$4:$F$28,A106))/50*B106</f>
        <v>#N/A</v>
      </c>
      <c r="D106" t="e">
        <f ca="1">D105</f>
        <v>#N/A</v>
      </c>
      <c r="E106" t="e">
        <f t="shared" ref="E106:E155" ca="1" si="21">E105</f>
        <v>#N/A</v>
      </c>
      <c r="F106" t="e">
        <f t="shared" ref="F106:F155" ca="1" si="22">F105</f>
        <v>#N/A</v>
      </c>
      <c r="G106" t="e">
        <f t="shared" ref="G106:G155" ca="1" si="23">G105</f>
        <v>#N/A</v>
      </c>
      <c r="H106" s="14" t="e" cm="1">
        <f t="array" aca="1" ref="H106" ca="1">INDEX(BGCalc1!$L$4:$L$28,A106)*$C106^3+INDEX(BGCalc1!$M$4:$M$28,A106)*$C106^2+INDEX(BGCalc1!$N$4:$N$28,A106)*$C106+INDEX(BGCalc1!$O$4:$O$28,A106)+INDEX('Bulk Graph'!$E$6:$E$30,A106)</f>
        <v>#N/A</v>
      </c>
      <c r="I106" s="14" t="e" cm="1">
        <f t="array" aca="1" ref="I106" ca="1">INDEX(BGCalc1!$H$4:$H$28,A106)*$C106^3+INDEX(BGCalc1!$I$4:$I$28,A106)*$C106^2+INDEX(BGCalc1!$J$4:$J$28,A106)*$C106+INDEX(BGCalc1!$K$4:$K$28,A106)</f>
        <v>#N/A</v>
      </c>
      <c r="J106" s="9" t="e">
        <f t="shared" ca="1" si="16"/>
        <v>#N/A</v>
      </c>
      <c r="K106" s="12" t="e">
        <f t="shared" ca="1" si="17"/>
        <v>#N/A</v>
      </c>
      <c r="L106" s="12" t="e">
        <f t="shared" ca="1" si="18"/>
        <v>#N/A</v>
      </c>
      <c r="M106" s="12" t="e" cm="1">
        <f t="array" aca="1" ref="M106" ca="1">I106*S106*INDEX(BGCalc1!$B$4:$B$28,A106)</f>
        <v>#N/A</v>
      </c>
      <c r="N106" s="12" t="e">
        <f t="shared" ref="N106:N155" ca="1" si="24">M106/L106</f>
        <v>#N/A</v>
      </c>
      <c r="O106" s="12" t="e">
        <f t="shared" ca="1" si="19"/>
        <v>#N/A</v>
      </c>
      <c r="P106" s="12" t="e">
        <f ca="1">CHOOSE(BGCalc1!$C$1,BGCalc1!$D$1,BGCalc1!$D$1+R106*G106)</f>
        <v>#N/A</v>
      </c>
      <c r="Q106" s="85">
        <f>CHOOSE(BGCalc1!$C$1,NA(),BGCalc1!$D$1)</f>
        <v>25</v>
      </c>
      <c r="R106" s="3" t="e">
        <f ca="1">C106*(H106+(BGCalc1!$D$1-E106)*F106)</f>
        <v>#N/A</v>
      </c>
      <c r="S106" s="3" t="e">
        <f t="shared" ca="1" si="20"/>
        <v>#N/A</v>
      </c>
    </row>
    <row r="107" spans="1:19">
      <c r="A107" s="352">
        <v>3</v>
      </c>
      <c r="B107" s="352">
        <v>2</v>
      </c>
      <c r="C107" s="9" t="e" cm="1">
        <f t="array" aca="1" ref="C107" ca="1">INDEX(BGCalc1!$F$4:$F$28,A107)+(INDEX(BGCalc1!$G$4:$G$28,A107)-INDEX(BGCalc1!$F$4:$F$28,A107))/50*B107</f>
        <v>#N/A</v>
      </c>
      <c r="D107" t="e">
        <f t="shared" ref="D107:D155" ca="1" si="25">D106</f>
        <v>#N/A</v>
      </c>
      <c r="E107" t="e">
        <f t="shared" ca="1" si="21"/>
        <v>#N/A</v>
      </c>
      <c r="F107" t="e">
        <f t="shared" ca="1" si="22"/>
        <v>#N/A</v>
      </c>
      <c r="G107" t="e">
        <f t="shared" ca="1" si="23"/>
        <v>#N/A</v>
      </c>
      <c r="H107" s="14" t="e" cm="1">
        <f t="array" aca="1" ref="H107" ca="1">INDEX(BGCalc1!$L$4:$L$28,A107)*$C107^3+INDEX(BGCalc1!$M$4:$M$28,A107)*$C107^2+INDEX(BGCalc1!$N$4:$N$28,A107)*$C107+INDEX(BGCalc1!$O$4:$O$28,A107)+INDEX('Bulk Graph'!$E$6:$E$30,A107)</f>
        <v>#N/A</v>
      </c>
      <c r="I107" s="14" t="e" cm="1">
        <f t="array" aca="1" ref="I107" ca="1">INDEX(BGCalc1!$H$4:$H$28,A107)*$C107^3+INDEX(BGCalc1!$I$4:$I$28,A107)*$C107^2+INDEX(BGCalc1!$J$4:$J$28,A107)*$C107+INDEX(BGCalc1!$K$4:$K$28,A107)</f>
        <v>#N/A</v>
      </c>
      <c r="J107" s="9" t="e">
        <f t="shared" ca="1" si="16"/>
        <v>#N/A</v>
      </c>
      <c r="K107" s="12" t="e">
        <f t="shared" ca="1" si="17"/>
        <v>#N/A</v>
      </c>
      <c r="L107" s="12" t="e">
        <f t="shared" ca="1" si="18"/>
        <v>#N/A</v>
      </c>
      <c r="M107" s="12" t="e" cm="1">
        <f t="array" aca="1" ref="M107" ca="1">I107*S107*INDEX(BGCalc1!$B$4:$B$28,A107)</f>
        <v>#N/A</v>
      </c>
      <c r="N107" s="12" t="e">
        <f t="shared" ca="1" si="24"/>
        <v>#N/A</v>
      </c>
      <c r="O107" s="12" t="e">
        <f t="shared" ca="1" si="19"/>
        <v>#N/A</v>
      </c>
      <c r="P107" s="12" t="e">
        <f ca="1">CHOOSE(BGCalc1!$C$1,BGCalc1!$D$1,BGCalc1!$D$1+R107*G107)</f>
        <v>#N/A</v>
      </c>
      <c r="Q107" s="85">
        <f>CHOOSE(BGCalc1!$C$1,NA(),BGCalc1!$D$1)</f>
        <v>25</v>
      </c>
      <c r="R107" s="3" t="e">
        <f ca="1">C107*(H107+(BGCalc1!$D$1-E107)*F107)</f>
        <v>#N/A</v>
      </c>
      <c r="S107" s="3" t="e">
        <f t="shared" ca="1" si="20"/>
        <v>#N/A</v>
      </c>
    </row>
    <row r="108" spans="1:19">
      <c r="A108" s="352">
        <v>3</v>
      </c>
      <c r="B108" s="352">
        <v>3</v>
      </c>
      <c r="C108" s="9" t="e" cm="1">
        <f t="array" aca="1" ref="C108" ca="1">INDEX(BGCalc1!$F$4:$F$28,A108)+(INDEX(BGCalc1!$G$4:$G$28,A108)-INDEX(BGCalc1!$F$4:$F$28,A108))/50*B108</f>
        <v>#N/A</v>
      </c>
      <c r="D108" t="e">
        <f t="shared" ca="1" si="25"/>
        <v>#N/A</v>
      </c>
      <c r="E108" t="e">
        <f t="shared" ca="1" si="21"/>
        <v>#N/A</v>
      </c>
      <c r="F108" t="e">
        <f t="shared" ca="1" si="22"/>
        <v>#N/A</v>
      </c>
      <c r="G108" t="e">
        <f t="shared" ca="1" si="23"/>
        <v>#N/A</v>
      </c>
      <c r="H108" s="14" t="e" cm="1">
        <f t="array" aca="1" ref="H108" ca="1">INDEX(BGCalc1!$L$4:$L$28,A108)*$C108^3+INDEX(BGCalc1!$M$4:$M$28,A108)*$C108^2+INDEX(BGCalc1!$N$4:$N$28,A108)*$C108+INDEX(BGCalc1!$O$4:$O$28,A108)+INDEX('Bulk Graph'!$E$6:$E$30,A108)</f>
        <v>#N/A</v>
      </c>
      <c r="I108" s="14" t="e" cm="1">
        <f t="array" aca="1" ref="I108" ca="1">INDEX(BGCalc1!$H$4:$H$28,A108)*$C108^3+INDEX(BGCalc1!$I$4:$I$28,A108)*$C108^2+INDEX(BGCalc1!$J$4:$J$28,A108)*$C108+INDEX(BGCalc1!$K$4:$K$28,A108)</f>
        <v>#N/A</v>
      </c>
      <c r="J108" s="9" t="e">
        <f t="shared" ca="1" si="16"/>
        <v>#N/A</v>
      </c>
      <c r="K108" s="12" t="e">
        <f t="shared" ca="1" si="17"/>
        <v>#N/A</v>
      </c>
      <c r="L108" s="12" t="e">
        <f t="shared" ca="1" si="18"/>
        <v>#N/A</v>
      </c>
      <c r="M108" s="12" t="e" cm="1">
        <f t="array" aca="1" ref="M108" ca="1">I108*S108*INDEX(BGCalc1!$B$4:$B$28,A108)</f>
        <v>#N/A</v>
      </c>
      <c r="N108" s="12" t="e">
        <f t="shared" ca="1" si="24"/>
        <v>#N/A</v>
      </c>
      <c r="O108" s="12" t="e">
        <f t="shared" ca="1" si="19"/>
        <v>#N/A</v>
      </c>
      <c r="P108" s="12" t="e">
        <f ca="1">CHOOSE(BGCalc1!$C$1,BGCalc1!$D$1,BGCalc1!$D$1+R108*G108)</f>
        <v>#N/A</v>
      </c>
      <c r="Q108" s="85">
        <f>CHOOSE(BGCalc1!$C$1,NA(),BGCalc1!$D$1)</f>
        <v>25</v>
      </c>
      <c r="R108" s="3" t="e">
        <f ca="1">C108*(H108+(BGCalc1!$D$1-E108)*F108)</f>
        <v>#N/A</v>
      </c>
      <c r="S108" s="3" t="e">
        <f t="shared" ca="1" si="20"/>
        <v>#N/A</v>
      </c>
    </row>
    <row r="109" spans="1:19">
      <c r="A109" s="352">
        <v>3</v>
      </c>
      <c r="B109" s="352">
        <v>4</v>
      </c>
      <c r="C109" s="9" t="e" cm="1">
        <f t="array" aca="1" ref="C109" ca="1">INDEX(BGCalc1!$F$4:$F$28,A109)+(INDEX(BGCalc1!$G$4:$G$28,A109)-INDEX(BGCalc1!$F$4:$F$28,A109))/50*B109</f>
        <v>#N/A</v>
      </c>
      <c r="D109" t="e">
        <f t="shared" ca="1" si="25"/>
        <v>#N/A</v>
      </c>
      <c r="E109" t="e">
        <f t="shared" ca="1" si="21"/>
        <v>#N/A</v>
      </c>
      <c r="F109" t="e">
        <f t="shared" ca="1" si="22"/>
        <v>#N/A</v>
      </c>
      <c r="G109" t="e">
        <f t="shared" ca="1" si="23"/>
        <v>#N/A</v>
      </c>
      <c r="H109" s="14" t="e" cm="1">
        <f t="array" aca="1" ref="H109" ca="1">INDEX(BGCalc1!$L$4:$L$28,A109)*$C109^3+INDEX(BGCalc1!$M$4:$M$28,A109)*$C109^2+INDEX(BGCalc1!$N$4:$N$28,A109)*$C109+INDEX(BGCalc1!$O$4:$O$28,A109)+INDEX('Bulk Graph'!$E$6:$E$30,A109)</f>
        <v>#N/A</v>
      </c>
      <c r="I109" s="14" t="e" cm="1">
        <f t="array" aca="1" ref="I109" ca="1">INDEX(BGCalc1!$H$4:$H$28,A109)*$C109^3+INDEX(BGCalc1!$I$4:$I$28,A109)*$C109^2+INDEX(BGCalc1!$J$4:$J$28,A109)*$C109+INDEX(BGCalc1!$K$4:$K$28,A109)</f>
        <v>#N/A</v>
      </c>
      <c r="J109" s="9" t="e">
        <f t="shared" ca="1" si="16"/>
        <v>#N/A</v>
      </c>
      <c r="K109" s="12" t="e">
        <f t="shared" ca="1" si="17"/>
        <v>#N/A</v>
      </c>
      <c r="L109" s="12" t="e">
        <f t="shared" ca="1" si="18"/>
        <v>#N/A</v>
      </c>
      <c r="M109" s="12" t="e" cm="1">
        <f t="array" aca="1" ref="M109" ca="1">I109*S109*INDEX(BGCalc1!$B$4:$B$28,A109)</f>
        <v>#N/A</v>
      </c>
      <c r="N109" s="12" t="e">
        <f t="shared" ca="1" si="24"/>
        <v>#N/A</v>
      </c>
      <c r="O109" s="12" t="e">
        <f t="shared" ca="1" si="19"/>
        <v>#N/A</v>
      </c>
      <c r="P109" s="12" t="e">
        <f ca="1">CHOOSE(BGCalc1!$C$1,BGCalc1!$D$1,BGCalc1!$D$1+R109*G109)</f>
        <v>#N/A</v>
      </c>
      <c r="Q109" s="85">
        <f>CHOOSE(BGCalc1!$C$1,NA(),BGCalc1!$D$1)</f>
        <v>25</v>
      </c>
      <c r="R109" s="3" t="e">
        <f ca="1">C109*(H109+(BGCalc1!$D$1-E109)*F109)</f>
        <v>#N/A</v>
      </c>
      <c r="S109" s="3" t="e">
        <f t="shared" ca="1" si="20"/>
        <v>#N/A</v>
      </c>
    </row>
    <row r="110" spans="1:19">
      <c r="A110" s="352">
        <v>3</v>
      </c>
      <c r="B110" s="352">
        <v>5</v>
      </c>
      <c r="C110" s="9" t="e" cm="1">
        <f t="array" aca="1" ref="C110" ca="1">INDEX(BGCalc1!$F$4:$F$28,A110)+(INDEX(BGCalc1!$G$4:$G$28,A110)-INDEX(BGCalc1!$F$4:$F$28,A110))/50*B110</f>
        <v>#N/A</v>
      </c>
      <c r="D110" t="e">
        <f t="shared" ca="1" si="25"/>
        <v>#N/A</v>
      </c>
      <c r="E110" t="e">
        <f t="shared" ca="1" si="21"/>
        <v>#N/A</v>
      </c>
      <c r="F110" t="e">
        <f t="shared" ca="1" si="22"/>
        <v>#N/A</v>
      </c>
      <c r="G110" t="e">
        <f t="shared" ca="1" si="23"/>
        <v>#N/A</v>
      </c>
      <c r="H110" s="14" t="e" cm="1">
        <f t="array" aca="1" ref="H110" ca="1">INDEX(BGCalc1!$L$4:$L$28,A110)*$C110^3+INDEX(BGCalc1!$M$4:$M$28,A110)*$C110^2+INDEX(BGCalc1!$N$4:$N$28,A110)*$C110+INDEX(BGCalc1!$O$4:$O$28,A110)+INDEX('Bulk Graph'!$E$6:$E$30,A110)</f>
        <v>#N/A</v>
      </c>
      <c r="I110" s="14" t="e" cm="1">
        <f t="array" aca="1" ref="I110" ca="1">INDEX(BGCalc1!$H$4:$H$28,A110)*$C110^3+INDEX(BGCalc1!$I$4:$I$28,A110)*$C110^2+INDEX(BGCalc1!$J$4:$J$28,A110)*$C110+INDEX(BGCalc1!$K$4:$K$28,A110)</f>
        <v>#N/A</v>
      </c>
      <c r="J110" s="9" t="e">
        <f t="shared" ca="1" si="16"/>
        <v>#N/A</v>
      </c>
      <c r="K110" s="12" t="e">
        <f t="shared" ca="1" si="17"/>
        <v>#N/A</v>
      </c>
      <c r="L110" s="12" t="e">
        <f t="shared" ca="1" si="18"/>
        <v>#N/A</v>
      </c>
      <c r="M110" s="12" t="e" cm="1">
        <f t="array" aca="1" ref="M110" ca="1">I110*S110*INDEX(BGCalc1!$B$4:$B$28,A110)</f>
        <v>#N/A</v>
      </c>
      <c r="N110" s="12" t="e">
        <f t="shared" ca="1" si="24"/>
        <v>#N/A</v>
      </c>
      <c r="O110" s="12" t="e">
        <f t="shared" ca="1" si="19"/>
        <v>#N/A</v>
      </c>
      <c r="P110" s="12" t="e">
        <f ca="1">CHOOSE(BGCalc1!$C$1,BGCalc1!$D$1,BGCalc1!$D$1+R110*G110)</f>
        <v>#N/A</v>
      </c>
      <c r="Q110" s="85">
        <f>CHOOSE(BGCalc1!$C$1,NA(),BGCalc1!$D$1)</f>
        <v>25</v>
      </c>
      <c r="R110" s="3" t="e">
        <f ca="1">C110*(H110+(BGCalc1!$D$1-E110)*F110)</f>
        <v>#N/A</v>
      </c>
      <c r="S110" s="3" t="e">
        <f t="shared" ca="1" si="20"/>
        <v>#N/A</v>
      </c>
    </row>
    <row r="111" spans="1:19">
      <c r="A111" s="352">
        <v>3</v>
      </c>
      <c r="B111" s="352">
        <v>6</v>
      </c>
      <c r="C111" s="9" t="e" cm="1">
        <f t="array" aca="1" ref="C111" ca="1">INDEX(BGCalc1!$F$4:$F$28,A111)+(INDEX(BGCalc1!$G$4:$G$28,A111)-INDEX(BGCalc1!$F$4:$F$28,A111))/50*B111</f>
        <v>#N/A</v>
      </c>
      <c r="D111" t="e">
        <f t="shared" ca="1" si="25"/>
        <v>#N/A</v>
      </c>
      <c r="E111" t="e">
        <f t="shared" ca="1" si="21"/>
        <v>#N/A</v>
      </c>
      <c r="F111" t="e">
        <f t="shared" ca="1" si="22"/>
        <v>#N/A</v>
      </c>
      <c r="G111" t="e">
        <f t="shared" ca="1" si="23"/>
        <v>#N/A</v>
      </c>
      <c r="H111" s="14" t="e" cm="1">
        <f t="array" aca="1" ref="H111" ca="1">INDEX(BGCalc1!$L$4:$L$28,A111)*$C111^3+INDEX(BGCalc1!$M$4:$M$28,A111)*$C111^2+INDEX(BGCalc1!$N$4:$N$28,A111)*$C111+INDEX(BGCalc1!$O$4:$O$28,A111)+INDEX('Bulk Graph'!$E$6:$E$30,A111)</f>
        <v>#N/A</v>
      </c>
      <c r="I111" s="14" t="e" cm="1">
        <f t="array" aca="1" ref="I111" ca="1">INDEX(BGCalc1!$H$4:$H$28,A111)*$C111^3+INDEX(BGCalc1!$I$4:$I$28,A111)*$C111^2+INDEX(BGCalc1!$J$4:$J$28,A111)*$C111+INDEX(BGCalc1!$K$4:$K$28,A111)</f>
        <v>#N/A</v>
      </c>
      <c r="J111" s="9" t="e">
        <f t="shared" ca="1" si="16"/>
        <v>#N/A</v>
      </c>
      <c r="K111" s="12" t="e">
        <f t="shared" ca="1" si="17"/>
        <v>#N/A</v>
      </c>
      <c r="L111" s="12" t="e">
        <f t="shared" ca="1" si="18"/>
        <v>#N/A</v>
      </c>
      <c r="M111" s="12" t="e" cm="1">
        <f t="array" aca="1" ref="M111" ca="1">I111*S111*INDEX(BGCalc1!$B$4:$B$28,A111)</f>
        <v>#N/A</v>
      </c>
      <c r="N111" s="12" t="e">
        <f t="shared" ca="1" si="24"/>
        <v>#N/A</v>
      </c>
      <c r="O111" s="12" t="e">
        <f t="shared" ca="1" si="19"/>
        <v>#N/A</v>
      </c>
      <c r="P111" s="12" t="e">
        <f ca="1">CHOOSE(BGCalc1!$C$1,BGCalc1!$D$1,BGCalc1!$D$1+R111*G111)</f>
        <v>#N/A</v>
      </c>
      <c r="Q111" s="85">
        <f>CHOOSE(BGCalc1!$C$1,NA(),BGCalc1!$D$1)</f>
        <v>25</v>
      </c>
      <c r="R111" s="3" t="e">
        <f ca="1">C111*(H111+(BGCalc1!$D$1-E111)*F111)</f>
        <v>#N/A</v>
      </c>
      <c r="S111" s="3" t="e">
        <f t="shared" ca="1" si="20"/>
        <v>#N/A</v>
      </c>
    </row>
    <row r="112" spans="1:19">
      <c r="A112" s="352">
        <v>3</v>
      </c>
      <c r="B112" s="352">
        <v>7</v>
      </c>
      <c r="C112" s="9" t="e" cm="1">
        <f t="array" aca="1" ref="C112" ca="1">INDEX(BGCalc1!$F$4:$F$28,A112)+(INDEX(BGCalc1!$G$4:$G$28,A112)-INDEX(BGCalc1!$F$4:$F$28,A112))/50*B112</f>
        <v>#N/A</v>
      </c>
      <c r="D112" t="e">
        <f t="shared" ca="1" si="25"/>
        <v>#N/A</v>
      </c>
      <c r="E112" t="e">
        <f t="shared" ca="1" si="21"/>
        <v>#N/A</v>
      </c>
      <c r="F112" t="e">
        <f t="shared" ca="1" si="22"/>
        <v>#N/A</v>
      </c>
      <c r="G112" t="e">
        <f t="shared" ca="1" si="23"/>
        <v>#N/A</v>
      </c>
      <c r="H112" s="14" t="e" cm="1">
        <f t="array" aca="1" ref="H112" ca="1">INDEX(BGCalc1!$L$4:$L$28,A112)*$C112^3+INDEX(BGCalc1!$M$4:$M$28,A112)*$C112^2+INDEX(BGCalc1!$N$4:$N$28,A112)*$C112+INDEX(BGCalc1!$O$4:$O$28,A112)+INDEX('Bulk Graph'!$E$6:$E$30,A112)</f>
        <v>#N/A</v>
      </c>
      <c r="I112" s="14" t="e" cm="1">
        <f t="array" aca="1" ref="I112" ca="1">INDEX(BGCalc1!$H$4:$H$28,A112)*$C112^3+INDEX(BGCalc1!$I$4:$I$28,A112)*$C112^2+INDEX(BGCalc1!$J$4:$J$28,A112)*$C112+INDEX(BGCalc1!$K$4:$K$28,A112)</f>
        <v>#N/A</v>
      </c>
      <c r="J112" s="9" t="e">
        <f t="shared" ca="1" si="16"/>
        <v>#N/A</v>
      </c>
      <c r="K112" s="12" t="e">
        <f t="shared" ca="1" si="17"/>
        <v>#N/A</v>
      </c>
      <c r="L112" s="12" t="e">
        <f t="shared" ca="1" si="18"/>
        <v>#N/A</v>
      </c>
      <c r="M112" s="12" t="e" cm="1">
        <f t="array" aca="1" ref="M112" ca="1">I112*S112*INDEX(BGCalc1!$B$4:$B$28,A112)</f>
        <v>#N/A</v>
      </c>
      <c r="N112" s="12" t="e">
        <f t="shared" ca="1" si="24"/>
        <v>#N/A</v>
      </c>
      <c r="O112" s="12" t="e">
        <f t="shared" ca="1" si="19"/>
        <v>#N/A</v>
      </c>
      <c r="P112" s="12" t="e">
        <f ca="1">CHOOSE(BGCalc1!$C$1,BGCalc1!$D$1,BGCalc1!$D$1+R112*G112)</f>
        <v>#N/A</v>
      </c>
      <c r="Q112" s="85">
        <f>CHOOSE(BGCalc1!$C$1,NA(),BGCalc1!$D$1)</f>
        <v>25</v>
      </c>
      <c r="R112" s="3" t="e">
        <f ca="1">C112*(H112+(BGCalc1!$D$1-E112)*F112)</f>
        <v>#N/A</v>
      </c>
      <c r="S112" s="3" t="e">
        <f t="shared" ca="1" si="20"/>
        <v>#N/A</v>
      </c>
    </row>
    <row r="113" spans="1:19">
      <c r="A113" s="352">
        <v>3</v>
      </c>
      <c r="B113" s="352">
        <v>8</v>
      </c>
      <c r="C113" s="9" t="e" cm="1">
        <f t="array" aca="1" ref="C113" ca="1">INDEX(BGCalc1!$F$4:$F$28,A113)+(INDEX(BGCalc1!$G$4:$G$28,A113)-INDEX(BGCalc1!$F$4:$F$28,A113))/50*B113</f>
        <v>#N/A</v>
      </c>
      <c r="D113" t="e">
        <f t="shared" ca="1" si="25"/>
        <v>#N/A</v>
      </c>
      <c r="E113" t="e">
        <f t="shared" ca="1" si="21"/>
        <v>#N/A</v>
      </c>
      <c r="F113" t="e">
        <f t="shared" ca="1" si="22"/>
        <v>#N/A</v>
      </c>
      <c r="G113" t="e">
        <f t="shared" ca="1" si="23"/>
        <v>#N/A</v>
      </c>
      <c r="H113" s="14" t="e" cm="1">
        <f t="array" aca="1" ref="H113" ca="1">INDEX(BGCalc1!$L$4:$L$28,A113)*$C113^3+INDEX(BGCalc1!$M$4:$M$28,A113)*$C113^2+INDEX(BGCalc1!$N$4:$N$28,A113)*$C113+INDEX(BGCalc1!$O$4:$O$28,A113)+INDEX('Bulk Graph'!$E$6:$E$30,A113)</f>
        <v>#N/A</v>
      </c>
      <c r="I113" s="14" t="e" cm="1">
        <f t="array" aca="1" ref="I113" ca="1">INDEX(BGCalc1!$H$4:$H$28,A113)*$C113^3+INDEX(BGCalc1!$I$4:$I$28,A113)*$C113^2+INDEX(BGCalc1!$J$4:$J$28,A113)*$C113+INDEX(BGCalc1!$K$4:$K$28,A113)</f>
        <v>#N/A</v>
      </c>
      <c r="J113" s="9" t="e">
        <f t="shared" ca="1" si="16"/>
        <v>#N/A</v>
      </c>
      <c r="K113" s="12" t="e">
        <f t="shared" ca="1" si="17"/>
        <v>#N/A</v>
      </c>
      <c r="L113" s="12" t="e">
        <f t="shared" ca="1" si="18"/>
        <v>#N/A</v>
      </c>
      <c r="M113" s="12" t="e" cm="1">
        <f t="array" aca="1" ref="M113" ca="1">I113*S113*INDEX(BGCalc1!$B$4:$B$28,A113)</f>
        <v>#N/A</v>
      </c>
      <c r="N113" s="12" t="e">
        <f t="shared" ca="1" si="24"/>
        <v>#N/A</v>
      </c>
      <c r="O113" s="12" t="e">
        <f t="shared" ca="1" si="19"/>
        <v>#N/A</v>
      </c>
      <c r="P113" s="12" t="e">
        <f ca="1">CHOOSE(BGCalc1!$C$1,BGCalc1!$D$1,BGCalc1!$D$1+R113*G113)</f>
        <v>#N/A</v>
      </c>
      <c r="Q113" s="85">
        <f>CHOOSE(BGCalc1!$C$1,NA(),BGCalc1!$D$1)</f>
        <v>25</v>
      </c>
      <c r="R113" s="3" t="e">
        <f ca="1">C113*(H113+(BGCalc1!$D$1-E113)*F113)</f>
        <v>#N/A</v>
      </c>
      <c r="S113" s="3" t="e">
        <f t="shared" ca="1" si="20"/>
        <v>#N/A</v>
      </c>
    </row>
    <row r="114" spans="1:19">
      <c r="A114" s="352">
        <v>3</v>
      </c>
      <c r="B114" s="352">
        <v>9</v>
      </c>
      <c r="C114" s="9" t="e" cm="1">
        <f t="array" aca="1" ref="C114" ca="1">INDEX(BGCalc1!$F$4:$F$28,A114)+(INDEX(BGCalc1!$G$4:$G$28,A114)-INDEX(BGCalc1!$F$4:$F$28,A114))/50*B114</f>
        <v>#N/A</v>
      </c>
      <c r="D114" t="e">
        <f t="shared" ca="1" si="25"/>
        <v>#N/A</v>
      </c>
      <c r="E114" t="e">
        <f t="shared" ca="1" si="21"/>
        <v>#N/A</v>
      </c>
      <c r="F114" t="e">
        <f t="shared" ca="1" si="22"/>
        <v>#N/A</v>
      </c>
      <c r="G114" t="e">
        <f t="shared" ca="1" si="23"/>
        <v>#N/A</v>
      </c>
      <c r="H114" s="14" t="e" cm="1">
        <f t="array" aca="1" ref="H114" ca="1">INDEX(BGCalc1!$L$4:$L$28,A114)*$C114^3+INDEX(BGCalc1!$M$4:$M$28,A114)*$C114^2+INDEX(BGCalc1!$N$4:$N$28,A114)*$C114+INDEX(BGCalc1!$O$4:$O$28,A114)+INDEX('Bulk Graph'!$E$6:$E$30,A114)</f>
        <v>#N/A</v>
      </c>
      <c r="I114" s="14" t="e" cm="1">
        <f t="array" aca="1" ref="I114" ca="1">INDEX(BGCalc1!$H$4:$H$28,A114)*$C114^3+INDEX(BGCalc1!$I$4:$I$28,A114)*$C114^2+INDEX(BGCalc1!$J$4:$J$28,A114)*$C114+INDEX(BGCalc1!$K$4:$K$28,A114)</f>
        <v>#N/A</v>
      </c>
      <c r="J114" s="9" t="e">
        <f t="shared" ca="1" si="16"/>
        <v>#N/A</v>
      </c>
      <c r="K114" s="12" t="e">
        <f t="shared" ca="1" si="17"/>
        <v>#N/A</v>
      </c>
      <c r="L114" s="12" t="e">
        <f t="shared" ca="1" si="18"/>
        <v>#N/A</v>
      </c>
      <c r="M114" s="12" t="e" cm="1">
        <f t="array" aca="1" ref="M114" ca="1">I114*S114*INDEX(BGCalc1!$B$4:$B$28,A114)</f>
        <v>#N/A</v>
      </c>
      <c r="N114" s="12" t="e">
        <f t="shared" ca="1" si="24"/>
        <v>#N/A</v>
      </c>
      <c r="O114" s="12" t="e">
        <f t="shared" ca="1" si="19"/>
        <v>#N/A</v>
      </c>
      <c r="P114" s="12" t="e">
        <f ca="1">CHOOSE(BGCalc1!$C$1,BGCalc1!$D$1,BGCalc1!$D$1+R114*G114)</f>
        <v>#N/A</v>
      </c>
      <c r="Q114" s="85">
        <f>CHOOSE(BGCalc1!$C$1,NA(),BGCalc1!$D$1)</f>
        <v>25</v>
      </c>
      <c r="R114" s="3" t="e">
        <f ca="1">C114*(H114+(BGCalc1!$D$1-E114)*F114)</f>
        <v>#N/A</v>
      </c>
      <c r="S114" s="3" t="e">
        <f t="shared" ca="1" si="20"/>
        <v>#N/A</v>
      </c>
    </row>
    <row r="115" spans="1:19">
      <c r="A115" s="352">
        <v>3</v>
      </c>
      <c r="B115" s="352">
        <v>10</v>
      </c>
      <c r="C115" s="9" t="e" cm="1">
        <f t="array" aca="1" ref="C115" ca="1">INDEX(BGCalc1!$F$4:$F$28,A115)+(INDEX(BGCalc1!$G$4:$G$28,A115)-INDEX(BGCalc1!$F$4:$F$28,A115))/50*B115</f>
        <v>#N/A</v>
      </c>
      <c r="D115" t="e">
        <f t="shared" ca="1" si="25"/>
        <v>#N/A</v>
      </c>
      <c r="E115" t="e">
        <f t="shared" ca="1" si="21"/>
        <v>#N/A</v>
      </c>
      <c r="F115" t="e">
        <f t="shared" ca="1" si="22"/>
        <v>#N/A</v>
      </c>
      <c r="G115" t="e">
        <f t="shared" ca="1" si="23"/>
        <v>#N/A</v>
      </c>
      <c r="H115" s="14" t="e" cm="1">
        <f t="array" aca="1" ref="H115" ca="1">INDEX(BGCalc1!$L$4:$L$28,A115)*$C115^3+INDEX(BGCalc1!$M$4:$M$28,A115)*$C115^2+INDEX(BGCalc1!$N$4:$N$28,A115)*$C115+INDEX(BGCalc1!$O$4:$O$28,A115)+INDEX('Bulk Graph'!$E$6:$E$30,A115)</f>
        <v>#N/A</v>
      </c>
      <c r="I115" s="14" t="e" cm="1">
        <f t="array" aca="1" ref="I115" ca="1">INDEX(BGCalc1!$H$4:$H$28,A115)*$C115^3+INDEX(BGCalc1!$I$4:$I$28,A115)*$C115^2+INDEX(BGCalc1!$J$4:$J$28,A115)*$C115+INDEX(BGCalc1!$K$4:$K$28,A115)</f>
        <v>#N/A</v>
      </c>
      <c r="J115" s="9" t="e">
        <f t="shared" ca="1" si="16"/>
        <v>#N/A</v>
      </c>
      <c r="K115" s="12" t="e">
        <f t="shared" ca="1" si="17"/>
        <v>#N/A</v>
      </c>
      <c r="L115" s="12" t="e">
        <f t="shared" ca="1" si="18"/>
        <v>#N/A</v>
      </c>
      <c r="M115" s="12" t="e" cm="1">
        <f t="array" aca="1" ref="M115" ca="1">I115*S115*INDEX(BGCalc1!$B$4:$B$28,A115)</f>
        <v>#N/A</v>
      </c>
      <c r="N115" s="12" t="e">
        <f t="shared" ca="1" si="24"/>
        <v>#N/A</v>
      </c>
      <c r="O115" s="12" t="e">
        <f t="shared" ca="1" si="19"/>
        <v>#N/A</v>
      </c>
      <c r="P115" s="12" t="e">
        <f ca="1">CHOOSE(BGCalc1!$C$1,BGCalc1!$D$1,BGCalc1!$D$1+R115*G115)</f>
        <v>#N/A</v>
      </c>
      <c r="Q115" s="85">
        <f>CHOOSE(BGCalc1!$C$1,NA(),BGCalc1!$D$1)</f>
        <v>25</v>
      </c>
      <c r="R115" s="3" t="e">
        <f ca="1">C115*(H115+(BGCalc1!$D$1-E115)*F115)</f>
        <v>#N/A</v>
      </c>
      <c r="S115" s="3" t="e">
        <f t="shared" ca="1" si="20"/>
        <v>#N/A</v>
      </c>
    </row>
    <row r="116" spans="1:19">
      <c r="A116" s="352">
        <v>3</v>
      </c>
      <c r="B116" s="352">
        <v>11</v>
      </c>
      <c r="C116" s="9" t="e" cm="1">
        <f t="array" aca="1" ref="C116" ca="1">INDEX(BGCalc1!$F$4:$F$28,A116)+(INDEX(BGCalc1!$G$4:$G$28,A116)-INDEX(BGCalc1!$F$4:$F$28,A116))/50*B116</f>
        <v>#N/A</v>
      </c>
      <c r="D116" t="e">
        <f t="shared" ca="1" si="25"/>
        <v>#N/A</v>
      </c>
      <c r="E116" t="e">
        <f t="shared" ca="1" si="21"/>
        <v>#N/A</v>
      </c>
      <c r="F116" t="e">
        <f t="shared" ca="1" si="22"/>
        <v>#N/A</v>
      </c>
      <c r="G116" t="e">
        <f t="shared" ca="1" si="23"/>
        <v>#N/A</v>
      </c>
      <c r="H116" s="14" t="e" cm="1">
        <f t="array" aca="1" ref="H116" ca="1">INDEX(BGCalc1!$L$4:$L$28,A116)*$C116^3+INDEX(BGCalc1!$M$4:$M$28,A116)*$C116^2+INDEX(BGCalc1!$N$4:$N$28,A116)*$C116+INDEX(BGCalc1!$O$4:$O$28,A116)+INDEX('Bulk Graph'!$E$6:$E$30,A116)</f>
        <v>#N/A</v>
      </c>
      <c r="I116" s="14" t="e" cm="1">
        <f t="array" aca="1" ref="I116" ca="1">INDEX(BGCalc1!$H$4:$H$28,A116)*$C116^3+INDEX(BGCalc1!$I$4:$I$28,A116)*$C116^2+INDEX(BGCalc1!$J$4:$J$28,A116)*$C116+INDEX(BGCalc1!$K$4:$K$28,A116)</f>
        <v>#N/A</v>
      </c>
      <c r="J116" s="9" t="e">
        <f t="shared" ca="1" si="16"/>
        <v>#N/A</v>
      </c>
      <c r="K116" s="12" t="e">
        <f t="shared" ca="1" si="17"/>
        <v>#N/A</v>
      </c>
      <c r="L116" s="12" t="e">
        <f t="shared" ca="1" si="18"/>
        <v>#N/A</v>
      </c>
      <c r="M116" s="12" t="e" cm="1">
        <f t="array" aca="1" ref="M116" ca="1">I116*S116*INDEX(BGCalc1!$B$4:$B$28,A116)</f>
        <v>#N/A</v>
      </c>
      <c r="N116" s="12" t="e">
        <f t="shared" ca="1" si="24"/>
        <v>#N/A</v>
      </c>
      <c r="O116" s="12" t="e">
        <f t="shared" ca="1" si="19"/>
        <v>#N/A</v>
      </c>
      <c r="P116" s="12" t="e">
        <f ca="1">CHOOSE(BGCalc1!$C$1,BGCalc1!$D$1,BGCalc1!$D$1+R116*G116)</f>
        <v>#N/A</v>
      </c>
      <c r="Q116" s="85">
        <f>CHOOSE(BGCalc1!$C$1,NA(),BGCalc1!$D$1)</f>
        <v>25</v>
      </c>
      <c r="R116" s="3" t="e">
        <f ca="1">C116*(H116+(BGCalc1!$D$1-E116)*F116)</f>
        <v>#N/A</v>
      </c>
      <c r="S116" s="3" t="e">
        <f t="shared" ca="1" si="20"/>
        <v>#N/A</v>
      </c>
    </row>
    <row r="117" spans="1:19">
      <c r="A117" s="352">
        <v>3</v>
      </c>
      <c r="B117" s="352">
        <v>12</v>
      </c>
      <c r="C117" s="9" t="e" cm="1">
        <f t="array" aca="1" ref="C117" ca="1">INDEX(BGCalc1!$F$4:$F$28,A117)+(INDEX(BGCalc1!$G$4:$G$28,A117)-INDEX(BGCalc1!$F$4:$F$28,A117))/50*B117</f>
        <v>#N/A</v>
      </c>
      <c r="D117" t="e">
        <f t="shared" ca="1" si="25"/>
        <v>#N/A</v>
      </c>
      <c r="E117" t="e">
        <f t="shared" ca="1" si="21"/>
        <v>#N/A</v>
      </c>
      <c r="F117" t="e">
        <f t="shared" ca="1" si="22"/>
        <v>#N/A</v>
      </c>
      <c r="G117" t="e">
        <f t="shared" ca="1" si="23"/>
        <v>#N/A</v>
      </c>
      <c r="H117" s="14" t="e" cm="1">
        <f t="array" aca="1" ref="H117" ca="1">INDEX(BGCalc1!$L$4:$L$28,A117)*$C117^3+INDEX(BGCalc1!$M$4:$M$28,A117)*$C117^2+INDEX(BGCalc1!$N$4:$N$28,A117)*$C117+INDEX(BGCalc1!$O$4:$O$28,A117)+INDEX('Bulk Graph'!$E$6:$E$30,A117)</f>
        <v>#N/A</v>
      </c>
      <c r="I117" s="14" t="e" cm="1">
        <f t="array" aca="1" ref="I117" ca="1">INDEX(BGCalc1!$H$4:$H$28,A117)*$C117^3+INDEX(BGCalc1!$I$4:$I$28,A117)*$C117^2+INDEX(BGCalc1!$J$4:$J$28,A117)*$C117+INDEX(BGCalc1!$K$4:$K$28,A117)</f>
        <v>#N/A</v>
      </c>
      <c r="J117" s="9" t="e">
        <f t="shared" ca="1" si="16"/>
        <v>#N/A</v>
      </c>
      <c r="K117" s="12" t="e">
        <f t="shared" ca="1" si="17"/>
        <v>#N/A</v>
      </c>
      <c r="L117" s="12" t="e">
        <f t="shared" ca="1" si="18"/>
        <v>#N/A</v>
      </c>
      <c r="M117" s="12" t="e" cm="1">
        <f t="array" aca="1" ref="M117" ca="1">I117*S117*INDEX(BGCalc1!$B$4:$B$28,A117)</f>
        <v>#N/A</v>
      </c>
      <c r="N117" s="12" t="e">
        <f t="shared" ca="1" si="24"/>
        <v>#N/A</v>
      </c>
      <c r="O117" s="12" t="e">
        <f t="shared" ca="1" si="19"/>
        <v>#N/A</v>
      </c>
      <c r="P117" s="12" t="e">
        <f ca="1">CHOOSE(BGCalc1!$C$1,BGCalc1!$D$1,BGCalc1!$D$1+R117*G117)</f>
        <v>#N/A</v>
      </c>
      <c r="Q117" s="85">
        <f>CHOOSE(BGCalc1!$C$1,NA(),BGCalc1!$D$1)</f>
        <v>25</v>
      </c>
      <c r="R117" s="3" t="e">
        <f ca="1">C117*(H117+(BGCalc1!$D$1-E117)*F117)</f>
        <v>#N/A</v>
      </c>
      <c r="S117" s="3" t="e">
        <f t="shared" ca="1" si="20"/>
        <v>#N/A</v>
      </c>
    </row>
    <row r="118" spans="1:19">
      <c r="A118" s="352">
        <v>3</v>
      </c>
      <c r="B118" s="352">
        <v>13</v>
      </c>
      <c r="C118" s="9" t="e" cm="1">
        <f t="array" aca="1" ref="C118" ca="1">INDEX(BGCalc1!$F$4:$F$28,A118)+(INDEX(BGCalc1!$G$4:$G$28,A118)-INDEX(BGCalc1!$F$4:$F$28,A118))/50*B118</f>
        <v>#N/A</v>
      </c>
      <c r="D118" t="e">
        <f t="shared" ca="1" si="25"/>
        <v>#N/A</v>
      </c>
      <c r="E118" t="e">
        <f t="shared" ca="1" si="21"/>
        <v>#N/A</v>
      </c>
      <c r="F118" t="e">
        <f t="shared" ca="1" si="22"/>
        <v>#N/A</v>
      </c>
      <c r="G118" t="e">
        <f t="shared" ca="1" si="23"/>
        <v>#N/A</v>
      </c>
      <c r="H118" s="14" t="e" cm="1">
        <f t="array" aca="1" ref="H118" ca="1">INDEX(BGCalc1!$L$4:$L$28,A118)*$C118^3+INDEX(BGCalc1!$M$4:$M$28,A118)*$C118^2+INDEX(BGCalc1!$N$4:$N$28,A118)*$C118+INDEX(BGCalc1!$O$4:$O$28,A118)+INDEX('Bulk Graph'!$E$6:$E$30,A118)</f>
        <v>#N/A</v>
      </c>
      <c r="I118" s="14" t="e" cm="1">
        <f t="array" aca="1" ref="I118" ca="1">INDEX(BGCalc1!$H$4:$H$28,A118)*$C118^3+INDEX(BGCalc1!$I$4:$I$28,A118)*$C118^2+INDEX(BGCalc1!$J$4:$J$28,A118)*$C118+INDEX(BGCalc1!$K$4:$K$28,A118)</f>
        <v>#N/A</v>
      </c>
      <c r="J118" s="9" t="e">
        <f t="shared" ca="1" si="16"/>
        <v>#N/A</v>
      </c>
      <c r="K118" s="12" t="e">
        <f t="shared" ca="1" si="17"/>
        <v>#N/A</v>
      </c>
      <c r="L118" s="12" t="e">
        <f t="shared" ca="1" si="18"/>
        <v>#N/A</v>
      </c>
      <c r="M118" s="12" t="e" cm="1">
        <f t="array" aca="1" ref="M118" ca="1">I118*S118*INDEX(BGCalc1!$B$4:$B$28,A118)</f>
        <v>#N/A</v>
      </c>
      <c r="N118" s="12" t="e">
        <f t="shared" ca="1" si="24"/>
        <v>#N/A</v>
      </c>
      <c r="O118" s="12" t="e">
        <f t="shared" ca="1" si="19"/>
        <v>#N/A</v>
      </c>
      <c r="P118" s="12" t="e">
        <f ca="1">CHOOSE(BGCalc1!$C$1,BGCalc1!$D$1,BGCalc1!$D$1+R118*G118)</f>
        <v>#N/A</v>
      </c>
      <c r="Q118" s="85">
        <f>CHOOSE(BGCalc1!$C$1,NA(),BGCalc1!$D$1)</f>
        <v>25</v>
      </c>
      <c r="R118" s="3" t="e">
        <f ca="1">C118*(H118+(BGCalc1!$D$1-E118)*F118)</f>
        <v>#N/A</v>
      </c>
      <c r="S118" s="3" t="e">
        <f t="shared" ca="1" si="20"/>
        <v>#N/A</v>
      </c>
    </row>
    <row r="119" spans="1:19">
      <c r="A119" s="352">
        <v>3</v>
      </c>
      <c r="B119" s="352">
        <v>14</v>
      </c>
      <c r="C119" s="9" t="e" cm="1">
        <f t="array" aca="1" ref="C119" ca="1">INDEX(BGCalc1!$F$4:$F$28,A119)+(INDEX(BGCalc1!$G$4:$G$28,A119)-INDEX(BGCalc1!$F$4:$F$28,A119))/50*B119</f>
        <v>#N/A</v>
      </c>
      <c r="D119" t="e">
        <f t="shared" ca="1" si="25"/>
        <v>#N/A</v>
      </c>
      <c r="E119" t="e">
        <f t="shared" ca="1" si="21"/>
        <v>#N/A</v>
      </c>
      <c r="F119" t="e">
        <f t="shared" ca="1" si="22"/>
        <v>#N/A</v>
      </c>
      <c r="G119" t="e">
        <f t="shared" ca="1" si="23"/>
        <v>#N/A</v>
      </c>
      <c r="H119" s="14" t="e" cm="1">
        <f t="array" aca="1" ref="H119" ca="1">INDEX(BGCalc1!$L$4:$L$28,A119)*$C119^3+INDEX(BGCalc1!$M$4:$M$28,A119)*$C119^2+INDEX(BGCalc1!$N$4:$N$28,A119)*$C119+INDEX(BGCalc1!$O$4:$O$28,A119)+INDEX('Bulk Graph'!$E$6:$E$30,A119)</f>
        <v>#N/A</v>
      </c>
      <c r="I119" s="14" t="e" cm="1">
        <f t="array" aca="1" ref="I119" ca="1">INDEX(BGCalc1!$H$4:$H$28,A119)*$C119^3+INDEX(BGCalc1!$I$4:$I$28,A119)*$C119^2+INDEX(BGCalc1!$J$4:$J$28,A119)*$C119+INDEX(BGCalc1!$K$4:$K$28,A119)</f>
        <v>#N/A</v>
      </c>
      <c r="J119" s="9" t="e">
        <f t="shared" ca="1" si="16"/>
        <v>#N/A</v>
      </c>
      <c r="K119" s="12" t="e">
        <f t="shared" ca="1" si="17"/>
        <v>#N/A</v>
      </c>
      <c r="L119" s="12" t="e">
        <f t="shared" ca="1" si="18"/>
        <v>#N/A</v>
      </c>
      <c r="M119" s="12" t="e" cm="1">
        <f t="array" aca="1" ref="M119" ca="1">I119*S119*INDEX(BGCalc1!$B$4:$B$28,A119)</f>
        <v>#N/A</v>
      </c>
      <c r="N119" s="12" t="e">
        <f t="shared" ca="1" si="24"/>
        <v>#N/A</v>
      </c>
      <c r="O119" s="12" t="e">
        <f t="shared" ca="1" si="19"/>
        <v>#N/A</v>
      </c>
      <c r="P119" s="12" t="e">
        <f ca="1">CHOOSE(BGCalc1!$C$1,BGCalc1!$D$1,BGCalc1!$D$1+R119*G119)</f>
        <v>#N/A</v>
      </c>
      <c r="Q119" s="85">
        <f>CHOOSE(BGCalc1!$C$1,NA(),BGCalc1!$D$1)</f>
        <v>25</v>
      </c>
      <c r="R119" s="3" t="e">
        <f ca="1">C119*(H119+(BGCalc1!$D$1-E119)*F119)</f>
        <v>#N/A</v>
      </c>
      <c r="S119" s="3" t="e">
        <f t="shared" ca="1" si="20"/>
        <v>#N/A</v>
      </c>
    </row>
    <row r="120" spans="1:19">
      <c r="A120" s="352">
        <v>3</v>
      </c>
      <c r="B120" s="352">
        <v>15</v>
      </c>
      <c r="C120" s="9" t="e" cm="1">
        <f t="array" aca="1" ref="C120" ca="1">INDEX(BGCalc1!$F$4:$F$28,A120)+(INDEX(BGCalc1!$G$4:$G$28,A120)-INDEX(BGCalc1!$F$4:$F$28,A120))/50*B120</f>
        <v>#N/A</v>
      </c>
      <c r="D120" t="e">
        <f t="shared" ca="1" si="25"/>
        <v>#N/A</v>
      </c>
      <c r="E120" t="e">
        <f t="shared" ca="1" si="21"/>
        <v>#N/A</v>
      </c>
      <c r="F120" t="e">
        <f t="shared" ca="1" si="22"/>
        <v>#N/A</v>
      </c>
      <c r="G120" t="e">
        <f t="shared" ca="1" si="23"/>
        <v>#N/A</v>
      </c>
      <c r="H120" s="14" t="e" cm="1">
        <f t="array" aca="1" ref="H120" ca="1">INDEX(BGCalc1!$L$4:$L$28,A120)*$C120^3+INDEX(BGCalc1!$M$4:$M$28,A120)*$C120^2+INDEX(BGCalc1!$N$4:$N$28,A120)*$C120+INDEX(BGCalc1!$O$4:$O$28,A120)+INDEX('Bulk Graph'!$E$6:$E$30,A120)</f>
        <v>#N/A</v>
      </c>
      <c r="I120" s="14" t="e" cm="1">
        <f t="array" aca="1" ref="I120" ca="1">INDEX(BGCalc1!$H$4:$H$28,A120)*$C120^3+INDEX(BGCalc1!$I$4:$I$28,A120)*$C120^2+INDEX(BGCalc1!$J$4:$J$28,A120)*$C120+INDEX(BGCalc1!$K$4:$K$28,A120)</f>
        <v>#N/A</v>
      </c>
      <c r="J120" s="9" t="e">
        <f t="shared" ca="1" si="16"/>
        <v>#N/A</v>
      </c>
      <c r="K120" s="12" t="e">
        <f t="shared" ca="1" si="17"/>
        <v>#N/A</v>
      </c>
      <c r="L120" s="12" t="e">
        <f t="shared" ca="1" si="18"/>
        <v>#N/A</v>
      </c>
      <c r="M120" s="12" t="e" cm="1">
        <f t="array" aca="1" ref="M120" ca="1">I120*S120*INDEX(BGCalc1!$B$4:$B$28,A120)</f>
        <v>#N/A</v>
      </c>
      <c r="N120" s="12" t="e">
        <f t="shared" ca="1" si="24"/>
        <v>#N/A</v>
      </c>
      <c r="O120" s="12" t="e">
        <f t="shared" ca="1" si="19"/>
        <v>#N/A</v>
      </c>
      <c r="P120" s="12" t="e">
        <f ca="1">CHOOSE(BGCalc1!$C$1,BGCalc1!$D$1,BGCalc1!$D$1+R120*G120)</f>
        <v>#N/A</v>
      </c>
      <c r="Q120" s="85">
        <f>CHOOSE(BGCalc1!$C$1,NA(),BGCalc1!$D$1)</f>
        <v>25</v>
      </c>
      <c r="R120" s="3" t="e">
        <f ca="1">C120*(H120+(BGCalc1!$D$1-E120)*F120)</f>
        <v>#N/A</v>
      </c>
      <c r="S120" s="3" t="e">
        <f t="shared" ca="1" si="20"/>
        <v>#N/A</v>
      </c>
    </row>
    <row r="121" spans="1:19">
      <c r="A121" s="352">
        <v>3</v>
      </c>
      <c r="B121" s="352">
        <v>16</v>
      </c>
      <c r="C121" s="9" t="e" cm="1">
        <f t="array" aca="1" ref="C121" ca="1">INDEX(BGCalc1!$F$4:$F$28,A121)+(INDEX(BGCalc1!$G$4:$G$28,A121)-INDEX(BGCalc1!$F$4:$F$28,A121))/50*B121</f>
        <v>#N/A</v>
      </c>
      <c r="D121" t="e">
        <f t="shared" ca="1" si="25"/>
        <v>#N/A</v>
      </c>
      <c r="E121" t="e">
        <f t="shared" ca="1" si="21"/>
        <v>#N/A</v>
      </c>
      <c r="F121" t="e">
        <f t="shared" ca="1" si="22"/>
        <v>#N/A</v>
      </c>
      <c r="G121" t="e">
        <f t="shared" ca="1" si="23"/>
        <v>#N/A</v>
      </c>
      <c r="H121" s="14" t="e" cm="1">
        <f t="array" aca="1" ref="H121" ca="1">INDEX(BGCalc1!$L$4:$L$28,A121)*$C121^3+INDEX(BGCalc1!$M$4:$M$28,A121)*$C121^2+INDEX(BGCalc1!$N$4:$N$28,A121)*$C121+INDEX(BGCalc1!$O$4:$O$28,A121)+INDEX('Bulk Graph'!$E$6:$E$30,A121)</f>
        <v>#N/A</v>
      </c>
      <c r="I121" s="14" t="e" cm="1">
        <f t="array" aca="1" ref="I121" ca="1">INDEX(BGCalc1!$H$4:$H$28,A121)*$C121^3+INDEX(BGCalc1!$I$4:$I$28,A121)*$C121^2+INDEX(BGCalc1!$J$4:$J$28,A121)*$C121+INDEX(BGCalc1!$K$4:$K$28,A121)</f>
        <v>#N/A</v>
      </c>
      <c r="J121" s="9" t="e">
        <f t="shared" ca="1" si="16"/>
        <v>#N/A</v>
      </c>
      <c r="K121" s="12" t="e">
        <f t="shared" ca="1" si="17"/>
        <v>#N/A</v>
      </c>
      <c r="L121" s="12" t="e">
        <f t="shared" ca="1" si="18"/>
        <v>#N/A</v>
      </c>
      <c r="M121" s="12" t="e" cm="1">
        <f t="array" aca="1" ref="M121" ca="1">I121*S121*INDEX(BGCalc1!$B$4:$B$28,A121)</f>
        <v>#N/A</v>
      </c>
      <c r="N121" s="12" t="e">
        <f t="shared" ca="1" si="24"/>
        <v>#N/A</v>
      </c>
      <c r="O121" s="12" t="e">
        <f t="shared" ca="1" si="19"/>
        <v>#N/A</v>
      </c>
      <c r="P121" s="12" t="e">
        <f ca="1">CHOOSE(BGCalc1!$C$1,BGCalc1!$D$1,BGCalc1!$D$1+R121*G121)</f>
        <v>#N/A</v>
      </c>
      <c r="Q121" s="85">
        <f>CHOOSE(BGCalc1!$C$1,NA(),BGCalc1!$D$1)</f>
        <v>25</v>
      </c>
      <c r="R121" s="3" t="e">
        <f ca="1">C121*(H121+(BGCalc1!$D$1-E121)*F121)</f>
        <v>#N/A</v>
      </c>
      <c r="S121" s="3" t="e">
        <f t="shared" ca="1" si="20"/>
        <v>#N/A</v>
      </c>
    </row>
    <row r="122" spans="1:19">
      <c r="A122" s="352">
        <v>3</v>
      </c>
      <c r="B122" s="352">
        <v>17</v>
      </c>
      <c r="C122" s="9" t="e" cm="1">
        <f t="array" aca="1" ref="C122" ca="1">INDEX(BGCalc1!$F$4:$F$28,A122)+(INDEX(BGCalc1!$G$4:$G$28,A122)-INDEX(BGCalc1!$F$4:$F$28,A122))/50*B122</f>
        <v>#N/A</v>
      </c>
      <c r="D122" t="e">
        <f t="shared" ca="1" si="25"/>
        <v>#N/A</v>
      </c>
      <c r="E122" t="e">
        <f t="shared" ca="1" si="21"/>
        <v>#N/A</v>
      </c>
      <c r="F122" t="e">
        <f t="shared" ca="1" si="22"/>
        <v>#N/A</v>
      </c>
      <c r="G122" t="e">
        <f t="shared" ca="1" si="23"/>
        <v>#N/A</v>
      </c>
      <c r="H122" s="14" t="e" cm="1">
        <f t="array" aca="1" ref="H122" ca="1">INDEX(BGCalc1!$L$4:$L$28,A122)*$C122^3+INDEX(BGCalc1!$M$4:$M$28,A122)*$C122^2+INDEX(BGCalc1!$N$4:$N$28,A122)*$C122+INDEX(BGCalc1!$O$4:$O$28,A122)+INDEX('Bulk Graph'!$E$6:$E$30,A122)</f>
        <v>#N/A</v>
      </c>
      <c r="I122" s="14" t="e" cm="1">
        <f t="array" aca="1" ref="I122" ca="1">INDEX(BGCalc1!$H$4:$H$28,A122)*$C122^3+INDEX(BGCalc1!$I$4:$I$28,A122)*$C122^2+INDEX(BGCalc1!$J$4:$J$28,A122)*$C122+INDEX(BGCalc1!$K$4:$K$28,A122)</f>
        <v>#N/A</v>
      </c>
      <c r="J122" s="9" t="e">
        <f t="shared" ca="1" si="16"/>
        <v>#N/A</v>
      </c>
      <c r="K122" s="12" t="e">
        <f t="shared" ca="1" si="17"/>
        <v>#N/A</v>
      </c>
      <c r="L122" s="12" t="e">
        <f t="shared" ca="1" si="18"/>
        <v>#N/A</v>
      </c>
      <c r="M122" s="12" t="e" cm="1">
        <f t="array" aca="1" ref="M122" ca="1">I122*S122*INDEX(BGCalc1!$B$4:$B$28,A122)</f>
        <v>#N/A</v>
      </c>
      <c r="N122" s="12" t="e">
        <f t="shared" ca="1" si="24"/>
        <v>#N/A</v>
      </c>
      <c r="O122" s="12" t="e">
        <f t="shared" ca="1" si="19"/>
        <v>#N/A</v>
      </c>
      <c r="P122" s="12" t="e">
        <f ca="1">CHOOSE(BGCalc1!$C$1,BGCalc1!$D$1,BGCalc1!$D$1+R122*G122)</f>
        <v>#N/A</v>
      </c>
      <c r="Q122" s="85">
        <f>CHOOSE(BGCalc1!$C$1,NA(),BGCalc1!$D$1)</f>
        <v>25</v>
      </c>
      <c r="R122" s="3" t="e">
        <f ca="1">C122*(H122+(BGCalc1!$D$1-E122)*F122)</f>
        <v>#N/A</v>
      </c>
      <c r="S122" s="3" t="e">
        <f t="shared" ca="1" si="20"/>
        <v>#N/A</v>
      </c>
    </row>
    <row r="123" spans="1:19">
      <c r="A123" s="352">
        <v>3</v>
      </c>
      <c r="B123" s="352">
        <v>18</v>
      </c>
      <c r="C123" s="9" t="e" cm="1">
        <f t="array" aca="1" ref="C123" ca="1">INDEX(BGCalc1!$F$4:$F$28,A123)+(INDEX(BGCalc1!$G$4:$G$28,A123)-INDEX(BGCalc1!$F$4:$F$28,A123))/50*B123</f>
        <v>#N/A</v>
      </c>
      <c r="D123" t="e">
        <f t="shared" ca="1" si="25"/>
        <v>#N/A</v>
      </c>
      <c r="E123" t="e">
        <f t="shared" ca="1" si="21"/>
        <v>#N/A</v>
      </c>
      <c r="F123" t="e">
        <f t="shared" ca="1" si="22"/>
        <v>#N/A</v>
      </c>
      <c r="G123" t="e">
        <f t="shared" ca="1" si="23"/>
        <v>#N/A</v>
      </c>
      <c r="H123" s="14" t="e" cm="1">
        <f t="array" aca="1" ref="H123" ca="1">INDEX(BGCalc1!$L$4:$L$28,A123)*$C123^3+INDEX(BGCalc1!$M$4:$M$28,A123)*$C123^2+INDEX(BGCalc1!$N$4:$N$28,A123)*$C123+INDEX(BGCalc1!$O$4:$O$28,A123)+INDEX('Bulk Graph'!$E$6:$E$30,A123)</f>
        <v>#N/A</v>
      </c>
      <c r="I123" s="14" t="e" cm="1">
        <f t="array" aca="1" ref="I123" ca="1">INDEX(BGCalc1!$H$4:$H$28,A123)*$C123^3+INDEX(BGCalc1!$I$4:$I$28,A123)*$C123^2+INDEX(BGCalc1!$J$4:$J$28,A123)*$C123+INDEX(BGCalc1!$K$4:$K$28,A123)</f>
        <v>#N/A</v>
      </c>
      <c r="J123" s="9" t="e">
        <f t="shared" ca="1" si="16"/>
        <v>#N/A</v>
      </c>
      <c r="K123" s="12" t="e">
        <f t="shared" ca="1" si="17"/>
        <v>#N/A</v>
      </c>
      <c r="L123" s="12" t="e">
        <f t="shared" ca="1" si="18"/>
        <v>#N/A</v>
      </c>
      <c r="M123" s="12" t="e" cm="1">
        <f t="array" aca="1" ref="M123" ca="1">I123*S123*INDEX(BGCalc1!$B$4:$B$28,A123)</f>
        <v>#N/A</v>
      </c>
      <c r="N123" s="12" t="e">
        <f t="shared" ca="1" si="24"/>
        <v>#N/A</v>
      </c>
      <c r="O123" s="12" t="e">
        <f t="shared" ca="1" si="19"/>
        <v>#N/A</v>
      </c>
      <c r="P123" s="12" t="e">
        <f ca="1">CHOOSE(BGCalc1!$C$1,BGCalc1!$D$1,BGCalc1!$D$1+R123*G123)</f>
        <v>#N/A</v>
      </c>
      <c r="Q123" s="85">
        <f>CHOOSE(BGCalc1!$C$1,NA(),BGCalc1!$D$1)</f>
        <v>25</v>
      </c>
      <c r="R123" s="3" t="e">
        <f ca="1">C123*(H123+(BGCalc1!$D$1-E123)*F123)</f>
        <v>#N/A</v>
      </c>
      <c r="S123" s="3" t="e">
        <f t="shared" ca="1" si="20"/>
        <v>#N/A</v>
      </c>
    </row>
    <row r="124" spans="1:19">
      <c r="A124" s="352">
        <v>3</v>
      </c>
      <c r="B124" s="352">
        <v>19</v>
      </c>
      <c r="C124" s="9" t="e" cm="1">
        <f t="array" aca="1" ref="C124" ca="1">INDEX(BGCalc1!$F$4:$F$28,A124)+(INDEX(BGCalc1!$G$4:$G$28,A124)-INDEX(BGCalc1!$F$4:$F$28,A124))/50*B124</f>
        <v>#N/A</v>
      </c>
      <c r="D124" t="e">
        <f t="shared" ca="1" si="25"/>
        <v>#N/A</v>
      </c>
      <c r="E124" t="e">
        <f t="shared" ca="1" si="21"/>
        <v>#N/A</v>
      </c>
      <c r="F124" t="e">
        <f t="shared" ca="1" si="22"/>
        <v>#N/A</v>
      </c>
      <c r="G124" t="e">
        <f t="shared" ca="1" si="23"/>
        <v>#N/A</v>
      </c>
      <c r="H124" s="14" t="e" cm="1">
        <f t="array" aca="1" ref="H124" ca="1">INDEX(BGCalc1!$L$4:$L$28,A124)*$C124^3+INDEX(BGCalc1!$M$4:$M$28,A124)*$C124^2+INDEX(BGCalc1!$N$4:$N$28,A124)*$C124+INDEX(BGCalc1!$O$4:$O$28,A124)+INDEX('Bulk Graph'!$E$6:$E$30,A124)</f>
        <v>#N/A</v>
      </c>
      <c r="I124" s="14" t="e" cm="1">
        <f t="array" aca="1" ref="I124" ca="1">INDEX(BGCalc1!$H$4:$H$28,A124)*$C124^3+INDEX(BGCalc1!$I$4:$I$28,A124)*$C124^2+INDEX(BGCalc1!$J$4:$J$28,A124)*$C124+INDEX(BGCalc1!$K$4:$K$28,A124)</f>
        <v>#N/A</v>
      </c>
      <c r="J124" s="9" t="e">
        <f t="shared" ca="1" si="16"/>
        <v>#N/A</v>
      </c>
      <c r="K124" s="12" t="e">
        <f t="shared" ca="1" si="17"/>
        <v>#N/A</v>
      </c>
      <c r="L124" s="12" t="e">
        <f t="shared" ca="1" si="18"/>
        <v>#N/A</v>
      </c>
      <c r="M124" s="12" t="e" cm="1">
        <f t="array" aca="1" ref="M124" ca="1">I124*S124*INDEX(BGCalc1!$B$4:$B$28,A124)</f>
        <v>#N/A</v>
      </c>
      <c r="N124" s="12" t="e">
        <f t="shared" ca="1" si="24"/>
        <v>#N/A</v>
      </c>
      <c r="O124" s="12" t="e">
        <f t="shared" ca="1" si="19"/>
        <v>#N/A</v>
      </c>
      <c r="P124" s="12" t="e">
        <f ca="1">CHOOSE(BGCalc1!$C$1,BGCalc1!$D$1,BGCalc1!$D$1+R124*G124)</f>
        <v>#N/A</v>
      </c>
      <c r="Q124" s="85">
        <f>CHOOSE(BGCalc1!$C$1,NA(),BGCalc1!$D$1)</f>
        <v>25</v>
      </c>
      <c r="R124" s="3" t="e">
        <f ca="1">C124*(H124+(BGCalc1!$D$1-E124)*F124)</f>
        <v>#N/A</v>
      </c>
      <c r="S124" s="3" t="e">
        <f t="shared" ca="1" si="20"/>
        <v>#N/A</v>
      </c>
    </row>
    <row r="125" spans="1:19">
      <c r="A125" s="352">
        <v>3</v>
      </c>
      <c r="B125" s="352">
        <v>20</v>
      </c>
      <c r="C125" s="9" t="e" cm="1">
        <f t="array" aca="1" ref="C125" ca="1">INDEX(BGCalc1!$F$4:$F$28,A125)+(INDEX(BGCalc1!$G$4:$G$28,A125)-INDEX(BGCalc1!$F$4:$F$28,A125))/50*B125</f>
        <v>#N/A</v>
      </c>
      <c r="D125" t="e">
        <f t="shared" ca="1" si="25"/>
        <v>#N/A</v>
      </c>
      <c r="E125" t="e">
        <f t="shared" ca="1" si="21"/>
        <v>#N/A</v>
      </c>
      <c r="F125" t="e">
        <f t="shared" ca="1" si="22"/>
        <v>#N/A</v>
      </c>
      <c r="G125" t="e">
        <f t="shared" ca="1" si="23"/>
        <v>#N/A</v>
      </c>
      <c r="H125" s="14" t="e" cm="1">
        <f t="array" aca="1" ref="H125" ca="1">INDEX(BGCalc1!$L$4:$L$28,A125)*$C125^3+INDEX(BGCalc1!$M$4:$M$28,A125)*$C125^2+INDEX(BGCalc1!$N$4:$N$28,A125)*$C125+INDEX(BGCalc1!$O$4:$O$28,A125)+INDEX('Bulk Graph'!$E$6:$E$30,A125)</f>
        <v>#N/A</v>
      </c>
      <c r="I125" s="14" t="e" cm="1">
        <f t="array" aca="1" ref="I125" ca="1">INDEX(BGCalc1!$H$4:$H$28,A125)*$C125^3+INDEX(BGCalc1!$I$4:$I$28,A125)*$C125^2+INDEX(BGCalc1!$J$4:$J$28,A125)*$C125+INDEX(BGCalc1!$K$4:$K$28,A125)</f>
        <v>#N/A</v>
      </c>
      <c r="J125" s="9" t="e">
        <f t="shared" ca="1" si="16"/>
        <v>#N/A</v>
      </c>
      <c r="K125" s="12" t="e">
        <f t="shared" ca="1" si="17"/>
        <v>#N/A</v>
      </c>
      <c r="L125" s="12" t="e">
        <f t="shared" ca="1" si="18"/>
        <v>#N/A</v>
      </c>
      <c r="M125" s="12" t="e" cm="1">
        <f t="array" aca="1" ref="M125" ca="1">I125*S125*INDEX(BGCalc1!$B$4:$B$28,A125)</f>
        <v>#N/A</v>
      </c>
      <c r="N125" s="12" t="e">
        <f t="shared" ca="1" si="24"/>
        <v>#N/A</v>
      </c>
      <c r="O125" s="12" t="e">
        <f t="shared" ca="1" si="19"/>
        <v>#N/A</v>
      </c>
      <c r="P125" s="12" t="e">
        <f ca="1">CHOOSE(BGCalc1!$C$1,BGCalc1!$D$1,BGCalc1!$D$1+R125*G125)</f>
        <v>#N/A</v>
      </c>
      <c r="Q125" s="85">
        <f>CHOOSE(BGCalc1!$C$1,NA(),BGCalc1!$D$1)</f>
        <v>25</v>
      </c>
      <c r="R125" s="3" t="e">
        <f ca="1">C125*(H125+(BGCalc1!$D$1-E125)*F125)</f>
        <v>#N/A</v>
      </c>
      <c r="S125" s="3" t="e">
        <f t="shared" ca="1" si="20"/>
        <v>#N/A</v>
      </c>
    </row>
    <row r="126" spans="1:19">
      <c r="A126" s="352">
        <v>3</v>
      </c>
      <c r="B126" s="352">
        <v>21</v>
      </c>
      <c r="C126" s="9" t="e" cm="1">
        <f t="array" aca="1" ref="C126" ca="1">INDEX(BGCalc1!$F$4:$F$28,A126)+(INDEX(BGCalc1!$G$4:$G$28,A126)-INDEX(BGCalc1!$F$4:$F$28,A126))/50*B126</f>
        <v>#N/A</v>
      </c>
      <c r="D126" t="e">
        <f t="shared" ca="1" si="25"/>
        <v>#N/A</v>
      </c>
      <c r="E126" t="e">
        <f t="shared" ca="1" si="21"/>
        <v>#N/A</v>
      </c>
      <c r="F126" t="e">
        <f t="shared" ca="1" si="22"/>
        <v>#N/A</v>
      </c>
      <c r="G126" t="e">
        <f t="shared" ca="1" si="23"/>
        <v>#N/A</v>
      </c>
      <c r="H126" s="14" t="e" cm="1">
        <f t="array" aca="1" ref="H126" ca="1">INDEX(BGCalc1!$L$4:$L$28,A126)*$C126^3+INDEX(BGCalc1!$M$4:$M$28,A126)*$C126^2+INDEX(BGCalc1!$N$4:$N$28,A126)*$C126+INDEX(BGCalc1!$O$4:$O$28,A126)+INDEX('Bulk Graph'!$E$6:$E$30,A126)</f>
        <v>#N/A</v>
      </c>
      <c r="I126" s="14" t="e" cm="1">
        <f t="array" aca="1" ref="I126" ca="1">INDEX(BGCalc1!$H$4:$H$28,A126)*$C126^3+INDEX(BGCalc1!$I$4:$I$28,A126)*$C126^2+INDEX(BGCalc1!$J$4:$J$28,A126)*$C126+INDEX(BGCalc1!$K$4:$K$28,A126)</f>
        <v>#N/A</v>
      </c>
      <c r="J126" s="9" t="e">
        <f t="shared" ca="1" si="16"/>
        <v>#N/A</v>
      </c>
      <c r="K126" s="12" t="e">
        <f t="shared" ca="1" si="17"/>
        <v>#N/A</v>
      </c>
      <c r="L126" s="12" t="e">
        <f t="shared" ca="1" si="18"/>
        <v>#N/A</v>
      </c>
      <c r="M126" s="12" t="e" cm="1">
        <f t="array" aca="1" ref="M126" ca="1">I126*S126*INDEX(BGCalc1!$B$4:$B$28,A126)</f>
        <v>#N/A</v>
      </c>
      <c r="N126" s="12" t="e">
        <f t="shared" ca="1" si="24"/>
        <v>#N/A</v>
      </c>
      <c r="O126" s="12" t="e">
        <f t="shared" ca="1" si="19"/>
        <v>#N/A</v>
      </c>
      <c r="P126" s="12" t="e">
        <f ca="1">CHOOSE(BGCalc1!$C$1,BGCalc1!$D$1,BGCalc1!$D$1+R126*G126)</f>
        <v>#N/A</v>
      </c>
      <c r="Q126" s="85">
        <f>CHOOSE(BGCalc1!$C$1,NA(),BGCalc1!$D$1)</f>
        <v>25</v>
      </c>
      <c r="R126" s="3" t="e">
        <f ca="1">C126*(H126+(BGCalc1!$D$1-E126)*F126)</f>
        <v>#N/A</v>
      </c>
      <c r="S126" s="3" t="e">
        <f t="shared" ca="1" si="20"/>
        <v>#N/A</v>
      </c>
    </row>
    <row r="127" spans="1:19">
      <c r="A127" s="352">
        <v>3</v>
      </c>
      <c r="B127" s="352">
        <v>22</v>
      </c>
      <c r="C127" s="9" t="e" cm="1">
        <f t="array" aca="1" ref="C127" ca="1">INDEX(BGCalc1!$F$4:$F$28,A127)+(INDEX(BGCalc1!$G$4:$G$28,A127)-INDEX(BGCalc1!$F$4:$F$28,A127))/50*B127</f>
        <v>#N/A</v>
      </c>
      <c r="D127" t="e">
        <f t="shared" ca="1" si="25"/>
        <v>#N/A</v>
      </c>
      <c r="E127" t="e">
        <f t="shared" ca="1" si="21"/>
        <v>#N/A</v>
      </c>
      <c r="F127" t="e">
        <f t="shared" ca="1" si="22"/>
        <v>#N/A</v>
      </c>
      <c r="G127" t="e">
        <f t="shared" ca="1" si="23"/>
        <v>#N/A</v>
      </c>
      <c r="H127" s="14" t="e" cm="1">
        <f t="array" aca="1" ref="H127" ca="1">INDEX(BGCalc1!$L$4:$L$28,A127)*$C127^3+INDEX(BGCalc1!$M$4:$M$28,A127)*$C127^2+INDEX(BGCalc1!$N$4:$N$28,A127)*$C127+INDEX(BGCalc1!$O$4:$O$28,A127)+INDEX('Bulk Graph'!$E$6:$E$30,A127)</f>
        <v>#N/A</v>
      </c>
      <c r="I127" s="14" t="e" cm="1">
        <f t="array" aca="1" ref="I127" ca="1">INDEX(BGCalc1!$H$4:$H$28,A127)*$C127^3+INDEX(BGCalc1!$I$4:$I$28,A127)*$C127^2+INDEX(BGCalc1!$J$4:$J$28,A127)*$C127+INDEX(BGCalc1!$K$4:$K$28,A127)</f>
        <v>#N/A</v>
      </c>
      <c r="J127" s="9" t="e">
        <f t="shared" ca="1" si="16"/>
        <v>#N/A</v>
      </c>
      <c r="K127" s="12" t="e">
        <f t="shared" ca="1" si="17"/>
        <v>#N/A</v>
      </c>
      <c r="L127" s="12" t="e">
        <f t="shared" ca="1" si="18"/>
        <v>#N/A</v>
      </c>
      <c r="M127" s="12" t="e" cm="1">
        <f t="array" aca="1" ref="M127" ca="1">I127*S127*INDEX(BGCalc1!$B$4:$B$28,A127)</f>
        <v>#N/A</v>
      </c>
      <c r="N127" s="12" t="e">
        <f t="shared" ca="1" si="24"/>
        <v>#N/A</v>
      </c>
      <c r="O127" s="12" t="e">
        <f t="shared" ca="1" si="19"/>
        <v>#N/A</v>
      </c>
      <c r="P127" s="12" t="e">
        <f ca="1">CHOOSE(BGCalc1!$C$1,BGCalc1!$D$1,BGCalc1!$D$1+R127*G127)</f>
        <v>#N/A</v>
      </c>
      <c r="Q127" s="85">
        <f>CHOOSE(BGCalc1!$C$1,NA(),BGCalc1!$D$1)</f>
        <v>25</v>
      </c>
      <c r="R127" s="3" t="e">
        <f ca="1">C127*(H127+(BGCalc1!$D$1-E127)*F127)</f>
        <v>#N/A</v>
      </c>
      <c r="S127" s="3" t="e">
        <f t="shared" ca="1" si="20"/>
        <v>#N/A</v>
      </c>
    </row>
    <row r="128" spans="1:19">
      <c r="A128" s="352">
        <v>3</v>
      </c>
      <c r="B128" s="352">
        <v>23</v>
      </c>
      <c r="C128" s="9" t="e" cm="1">
        <f t="array" aca="1" ref="C128" ca="1">INDEX(BGCalc1!$F$4:$F$28,A128)+(INDEX(BGCalc1!$G$4:$G$28,A128)-INDEX(BGCalc1!$F$4:$F$28,A128))/50*B128</f>
        <v>#N/A</v>
      </c>
      <c r="D128" t="e">
        <f t="shared" ca="1" si="25"/>
        <v>#N/A</v>
      </c>
      <c r="E128" t="e">
        <f t="shared" ca="1" si="21"/>
        <v>#N/A</v>
      </c>
      <c r="F128" t="e">
        <f t="shared" ca="1" si="22"/>
        <v>#N/A</v>
      </c>
      <c r="G128" t="e">
        <f t="shared" ca="1" si="23"/>
        <v>#N/A</v>
      </c>
      <c r="H128" s="14" t="e" cm="1">
        <f t="array" aca="1" ref="H128" ca="1">INDEX(BGCalc1!$L$4:$L$28,A128)*$C128^3+INDEX(BGCalc1!$M$4:$M$28,A128)*$C128^2+INDEX(BGCalc1!$N$4:$N$28,A128)*$C128+INDEX(BGCalc1!$O$4:$O$28,A128)+INDEX('Bulk Graph'!$E$6:$E$30,A128)</f>
        <v>#N/A</v>
      </c>
      <c r="I128" s="14" t="e" cm="1">
        <f t="array" aca="1" ref="I128" ca="1">INDEX(BGCalc1!$H$4:$H$28,A128)*$C128^3+INDEX(BGCalc1!$I$4:$I$28,A128)*$C128^2+INDEX(BGCalc1!$J$4:$J$28,A128)*$C128+INDEX(BGCalc1!$K$4:$K$28,A128)</f>
        <v>#N/A</v>
      </c>
      <c r="J128" s="9" t="e">
        <f t="shared" ca="1" si="16"/>
        <v>#N/A</v>
      </c>
      <c r="K128" s="12" t="e">
        <f t="shared" ca="1" si="17"/>
        <v>#N/A</v>
      </c>
      <c r="L128" s="12" t="e">
        <f t="shared" ca="1" si="18"/>
        <v>#N/A</v>
      </c>
      <c r="M128" s="12" t="e" cm="1">
        <f t="array" aca="1" ref="M128" ca="1">I128*S128*INDEX(BGCalc1!$B$4:$B$28,A128)</f>
        <v>#N/A</v>
      </c>
      <c r="N128" s="12" t="e">
        <f t="shared" ca="1" si="24"/>
        <v>#N/A</v>
      </c>
      <c r="O128" s="12" t="e">
        <f t="shared" ca="1" si="19"/>
        <v>#N/A</v>
      </c>
      <c r="P128" s="12" t="e">
        <f ca="1">CHOOSE(BGCalc1!$C$1,BGCalc1!$D$1,BGCalc1!$D$1+R128*G128)</f>
        <v>#N/A</v>
      </c>
      <c r="Q128" s="85">
        <f>CHOOSE(BGCalc1!$C$1,NA(),BGCalc1!$D$1)</f>
        <v>25</v>
      </c>
      <c r="R128" s="3" t="e">
        <f ca="1">C128*(H128+(BGCalc1!$D$1-E128)*F128)</f>
        <v>#N/A</v>
      </c>
      <c r="S128" s="3" t="e">
        <f t="shared" ca="1" si="20"/>
        <v>#N/A</v>
      </c>
    </row>
    <row r="129" spans="1:19">
      <c r="A129" s="352">
        <v>3</v>
      </c>
      <c r="B129" s="352">
        <v>24</v>
      </c>
      <c r="C129" s="9" t="e" cm="1">
        <f t="array" aca="1" ref="C129" ca="1">INDEX(BGCalc1!$F$4:$F$28,A129)+(INDEX(BGCalc1!$G$4:$G$28,A129)-INDEX(BGCalc1!$F$4:$F$28,A129))/50*B129</f>
        <v>#N/A</v>
      </c>
      <c r="D129" t="e">
        <f t="shared" ca="1" si="25"/>
        <v>#N/A</v>
      </c>
      <c r="E129" t="e">
        <f t="shared" ca="1" si="21"/>
        <v>#N/A</v>
      </c>
      <c r="F129" t="e">
        <f t="shared" ca="1" si="22"/>
        <v>#N/A</v>
      </c>
      <c r="G129" t="e">
        <f t="shared" ca="1" si="23"/>
        <v>#N/A</v>
      </c>
      <c r="H129" s="14" t="e" cm="1">
        <f t="array" aca="1" ref="H129" ca="1">INDEX(BGCalc1!$L$4:$L$28,A129)*$C129^3+INDEX(BGCalc1!$M$4:$M$28,A129)*$C129^2+INDEX(BGCalc1!$N$4:$N$28,A129)*$C129+INDEX(BGCalc1!$O$4:$O$28,A129)+INDEX('Bulk Graph'!$E$6:$E$30,A129)</f>
        <v>#N/A</v>
      </c>
      <c r="I129" s="14" t="e" cm="1">
        <f t="array" aca="1" ref="I129" ca="1">INDEX(BGCalc1!$H$4:$H$28,A129)*$C129^3+INDEX(BGCalc1!$I$4:$I$28,A129)*$C129^2+INDEX(BGCalc1!$J$4:$J$28,A129)*$C129+INDEX(BGCalc1!$K$4:$K$28,A129)</f>
        <v>#N/A</v>
      </c>
      <c r="J129" s="9" t="e">
        <f t="shared" ca="1" si="16"/>
        <v>#N/A</v>
      </c>
      <c r="K129" s="12" t="e">
        <f t="shared" ca="1" si="17"/>
        <v>#N/A</v>
      </c>
      <c r="L129" s="12" t="e">
        <f t="shared" ca="1" si="18"/>
        <v>#N/A</v>
      </c>
      <c r="M129" s="12" t="e" cm="1">
        <f t="array" aca="1" ref="M129" ca="1">I129*S129*INDEX(BGCalc1!$B$4:$B$28,A129)</f>
        <v>#N/A</v>
      </c>
      <c r="N129" s="12" t="e">
        <f t="shared" ca="1" si="24"/>
        <v>#N/A</v>
      </c>
      <c r="O129" s="12" t="e">
        <f t="shared" ca="1" si="19"/>
        <v>#N/A</v>
      </c>
      <c r="P129" s="12" t="e">
        <f ca="1">CHOOSE(BGCalc1!$C$1,BGCalc1!$D$1,BGCalc1!$D$1+R129*G129)</f>
        <v>#N/A</v>
      </c>
      <c r="Q129" s="85">
        <f>CHOOSE(BGCalc1!$C$1,NA(),BGCalc1!$D$1)</f>
        <v>25</v>
      </c>
      <c r="R129" s="3" t="e">
        <f ca="1">C129*(H129+(BGCalc1!$D$1-E129)*F129)</f>
        <v>#N/A</v>
      </c>
      <c r="S129" s="3" t="e">
        <f t="shared" ca="1" si="20"/>
        <v>#N/A</v>
      </c>
    </row>
    <row r="130" spans="1:19">
      <c r="A130" s="352">
        <v>3</v>
      </c>
      <c r="B130" s="352">
        <v>25</v>
      </c>
      <c r="C130" s="9" t="e" cm="1">
        <f t="array" aca="1" ref="C130" ca="1">INDEX(BGCalc1!$F$4:$F$28,A130)+(INDEX(BGCalc1!$G$4:$G$28,A130)-INDEX(BGCalc1!$F$4:$F$28,A130))/50*B130</f>
        <v>#N/A</v>
      </c>
      <c r="D130" t="e">
        <f t="shared" ca="1" si="25"/>
        <v>#N/A</v>
      </c>
      <c r="E130" t="e">
        <f t="shared" ca="1" si="21"/>
        <v>#N/A</v>
      </c>
      <c r="F130" t="e">
        <f t="shared" ca="1" si="22"/>
        <v>#N/A</v>
      </c>
      <c r="G130" t="e">
        <f t="shared" ca="1" si="23"/>
        <v>#N/A</v>
      </c>
      <c r="H130" s="14" t="e" cm="1">
        <f t="array" aca="1" ref="H130" ca="1">INDEX(BGCalc1!$L$4:$L$28,A130)*$C130^3+INDEX(BGCalc1!$M$4:$M$28,A130)*$C130^2+INDEX(BGCalc1!$N$4:$N$28,A130)*$C130+INDEX(BGCalc1!$O$4:$O$28,A130)+INDEX('Bulk Graph'!$E$6:$E$30,A130)</f>
        <v>#N/A</v>
      </c>
      <c r="I130" s="14" t="e" cm="1">
        <f t="array" aca="1" ref="I130" ca="1">INDEX(BGCalc1!$H$4:$H$28,A130)*$C130^3+INDEX(BGCalc1!$I$4:$I$28,A130)*$C130^2+INDEX(BGCalc1!$J$4:$J$28,A130)*$C130+INDEX(BGCalc1!$K$4:$K$28,A130)</f>
        <v>#N/A</v>
      </c>
      <c r="J130" s="9" t="e">
        <f t="shared" ca="1" si="16"/>
        <v>#N/A</v>
      </c>
      <c r="K130" s="12" t="e">
        <f t="shared" ca="1" si="17"/>
        <v>#N/A</v>
      </c>
      <c r="L130" s="12" t="e">
        <f t="shared" ca="1" si="18"/>
        <v>#N/A</v>
      </c>
      <c r="M130" s="12" t="e" cm="1">
        <f t="array" aca="1" ref="M130" ca="1">I130*S130*INDEX(BGCalc1!$B$4:$B$28,A130)</f>
        <v>#N/A</v>
      </c>
      <c r="N130" s="12" t="e">
        <f t="shared" ca="1" si="24"/>
        <v>#N/A</v>
      </c>
      <c r="O130" s="12" t="e">
        <f t="shared" ca="1" si="19"/>
        <v>#N/A</v>
      </c>
      <c r="P130" s="12" t="e">
        <f ca="1">CHOOSE(BGCalc1!$C$1,BGCalc1!$D$1,BGCalc1!$D$1+R130*G130)</f>
        <v>#N/A</v>
      </c>
      <c r="Q130" s="85">
        <f>CHOOSE(BGCalc1!$C$1,NA(),BGCalc1!$D$1)</f>
        <v>25</v>
      </c>
      <c r="R130" s="3" t="e">
        <f ca="1">C130*(H130+(BGCalc1!$D$1-E130)*F130)</f>
        <v>#N/A</v>
      </c>
      <c r="S130" s="3" t="e">
        <f t="shared" ca="1" si="20"/>
        <v>#N/A</v>
      </c>
    </row>
    <row r="131" spans="1:19">
      <c r="A131" s="352">
        <v>3</v>
      </c>
      <c r="B131" s="352">
        <v>26</v>
      </c>
      <c r="C131" s="9" t="e" cm="1">
        <f t="array" aca="1" ref="C131" ca="1">INDEX(BGCalc1!$F$4:$F$28,A131)+(INDEX(BGCalc1!$G$4:$G$28,A131)-INDEX(BGCalc1!$F$4:$F$28,A131))/50*B131</f>
        <v>#N/A</v>
      </c>
      <c r="D131" t="e">
        <f t="shared" ca="1" si="25"/>
        <v>#N/A</v>
      </c>
      <c r="E131" t="e">
        <f t="shared" ca="1" si="21"/>
        <v>#N/A</v>
      </c>
      <c r="F131" t="e">
        <f t="shared" ca="1" si="22"/>
        <v>#N/A</v>
      </c>
      <c r="G131" t="e">
        <f t="shared" ca="1" si="23"/>
        <v>#N/A</v>
      </c>
      <c r="H131" s="14" t="e" cm="1">
        <f t="array" aca="1" ref="H131" ca="1">INDEX(BGCalc1!$L$4:$L$28,A131)*$C131^3+INDEX(BGCalc1!$M$4:$M$28,A131)*$C131^2+INDEX(BGCalc1!$N$4:$N$28,A131)*$C131+INDEX(BGCalc1!$O$4:$O$28,A131)+INDEX('Bulk Graph'!$E$6:$E$30,A131)</f>
        <v>#N/A</v>
      </c>
      <c r="I131" s="14" t="e" cm="1">
        <f t="array" aca="1" ref="I131" ca="1">INDEX(BGCalc1!$H$4:$H$28,A131)*$C131^3+INDEX(BGCalc1!$I$4:$I$28,A131)*$C131^2+INDEX(BGCalc1!$J$4:$J$28,A131)*$C131+INDEX(BGCalc1!$K$4:$K$28,A131)</f>
        <v>#N/A</v>
      </c>
      <c r="J131" s="9" t="e">
        <f t="shared" ref="J131:J194" ca="1" si="26">C131</f>
        <v>#N/A</v>
      </c>
      <c r="K131" s="12" t="e">
        <f t="shared" ref="K131:K194" ca="1" si="27">H131+(P131-E131)*F131</f>
        <v>#N/A</v>
      </c>
      <c r="L131" s="12" t="e">
        <f t="shared" ref="L131:L194" ca="1" si="28">C131*K131</f>
        <v>#N/A</v>
      </c>
      <c r="M131" s="12" t="e" cm="1">
        <f t="array" aca="1" ref="M131" ca="1">I131*S131*INDEX(BGCalc1!$B$4:$B$28,A131)</f>
        <v>#N/A</v>
      </c>
      <c r="N131" s="12" t="e">
        <f t="shared" ca="1" si="24"/>
        <v>#N/A</v>
      </c>
      <c r="O131" s="12" t="e">
        <f t="shared" ref="O131:O194" ca="1" si="29">I131*S131</f>
        <v>#N/A</v>
      </c>
      <c r="P131" s="12" t="e">
        <f ca="1">CHOOSE(BGCalc1!$C$1,BGCalc1!$D$1,BGCalc1!$D$1+R131*G131)</f>
        <v>#N/A</v>
      </c>
      <c r="Q131" s="85">
        <f>CHOOSE(BGCalc1!$C$1,NA(),BGCalc1!$D$1)</f>
        <v>25</v>
      </c>
      <c r="R131" s="3" t="e">
        <f ca="1">C131*(H131+(BGCalc1!$D$1-E131)*F131)</f>
        <v>#N/A</v>
      </c>
      <c r="S131" s="3" t="e">
        <f t="shared" ref="S131:S194" ca="1" si="30">1+(P131-E131)*D131</f>
        <v>#N/A</v>
      </c>
    </row>
    <row r="132" spans="1:19">
      <c r="A132" s="352">
        <v>3</v>
      </c>
      <c r="B132" s="352">
        <v>27</v>
      </c>
      <c r="C132" s="9" t="e" cm="1">
        <f t="array" aca="1" ref="C132" ca="1">INDEX(BGCalc1!$F$4:$F$28,A132)+(INDEX(BGCalc1!$G$4:$G$28,A132)-INDEX(BGCalc1!$F$4:$F$28,A132))/50*B132</f>
        <v>#N/A</v>
      </c>
      <c r="D132" t="e">
        <f t="shared" ca="1" si="25"/>
        <v>#N/A</v>
      </c>
      <c r="E132" t="e">
        <f t="shared" ca="1" si="21"/>
        <v>#N/A</v>
      </c>
      <c r="F132" t="e">
        <f t="shared" ca="1" si="22"/>
        <v>#N/A</v>
      </c>
      <c r="G132" t="e">
        <f t="shared" ca="1" si="23"/>
        <v>#N/A</v>
      </c>
      <c r="H132" s="14" t="e" cm="1">
        <f t="array" aca="1" ref="H132" ca="1">INDEX(BGCalc1!$L$4:$L$28,A132)*$C132^3+INDEX(BGCalc1!$M$4:$M$28,A132)*$C132^2+INDEX(BGCalc1!$N$4:$N$28,A132)*$C132+INDEX(BGCalc1!$O$4:$O$28,A132)+INDEX('Bulk Graph'!$E$6:$E$30,A132)</f>
        <v>#N/A</v>
      </c>
      <c r="I132" s="14" t="e" cm="1">
        <f t="array" aca="1" ref="I132" ca="1">INDEX(BGCalc1!$H$4:$H$28,A132)*$C132^3+INDEX(BGCalc1!$I$4:$I$28,A132)*$C132^2+INDEX(BGCalc1!$J$4:$J$28,A132)*$C132+INDEX(BGCalc1!$K$4:$K$28,A132)</f>
        <v>#N/A</v>
      </c>
      <c r="J132" s="9" t="e">
        <f t="shared" ca="1" si="26"/>
        <v>#N/A</v>
      </c>
      <c r="K132" s="12" t="e">
        <f t="shared" ca="1" si="27"/>
        <v>#N/A</v>
      </c>
      <c r="L132" s="12" t="e">
        <f t="shared" ca="1" si="28"/>
        <v>#N/A</v>
      </c>
      <c r="M132" s="12" t="e" cm="1">
        <f t="array" aca="1" ref="M132" ca="1">I132*S132*INDEX(BGCalc1!$B$4:$B$28,A132)</f>
        <v>#N/A</v>
      </c>
      <c r="N132" s="12" t="e">
        <f t="shared" ca="1" si="24"/>
        <v>#N/A</v>
      </c>
      <c r="O132" s="12" t="e">
        <f t="shared" ca="1" si="29"/>
        <v>#N/A</v>
      </c>
      <c r="P132" s="12" t="e">
        <f ca="1">CHOOSE(BGCalc1!$C$1,BGCalc1!$D$1,BGCalc1!$D$1+R132*G132)</f>
        <v>#N/A</v>
      </c>
      <c r="Q132" s="85">
        <f>CHOOSE(BGCalc1!$C$1,NA(),BGCalc1!$D$1)</f>
        <v>25</v>
      </c>
      <c r="R132" s="3" t="e">
        <f ca="1">C132*(H132+(BGCalc1!$D$1-E132)*F132)</f>
        <v>#N/A</v>
      </c>
      <c r="S132" s="3" t="e">
        <f t="shared" ca="1" si="30"/>
        <v>#N/A</v>
      </c>
    </row>
    <row r="133" spans="1:19">
      <c r="A133" s="352">
        <v>3</v>
      </c>
      <c r="B133" s="352">
        <v>28</v>
      </c>
      <c r="C133" s="9" t="e" cm="1">
        <f t="array" aca="1" ref="C133" ca="1">INDEX(BGCalc1!$F$4:$F$28,A133)+(INDEX(BGCalc1!$G$4:$G$28,A133)-INDEX(BGCalc1!$F$4:$F$28,A133))/50*B133</f>
        <v>#N/A</v>
      </c>
      <c r="D133" t="e">
        <f t="shared" ca="1" si="25"/>
        <v>#N/A</v>
      </c>
      <c r="E133" t="e">
        <f t="shared" ca="1" si="21"/>
        <v>#N/A</v>
      </c>
      <c r="F133" t="e">
        <f t="shared" ca="1" si="22"/>
        <v>#N/A</v>
      </c>
      <c r="G133" t="e">
        <f t="shared" ca="1" si="23"/>
        <v>#N/A</v>
      </c>
      <c r="H133" s="14" t="e" cm="1">
        <f t="array" aca="1" ref="H133" ca="1">INDEX(BGCalc1!$L$4:$L$28,A133)*$C133^3+INDEX(BGCalc1!$M$4:$M$28,A133)*$C133^2+INDEX(BGCalc1!$N$4:$N$28,A133)*$C133+INDEX(BGCalc1!$O$4:$O$28,A133)+INDEX('Bulk Graph'!$E$6:$E$30,A133)</f>
        <v>#N/A</v>
      </c>
      <c r="I133" s="14" t="e" cm="1">
        <f t="array" aca="1" ref="I133" ca="1">INDEX(BGCalc1!$H$4:$H$28,A133)*$C133^3+INDEX(BGCalc1!$I$4:$I$28,A133)*$C133^2+INDEX(BGCalc1!$J$4:$J$28,A133)*$C133+INDEX(BGCalc1!$K$4:$K$28,A133)</f>
        <v>#N/A</v>
      </c>
      <c r="J133" s="9" t="e">
        <f t="shared" ca="1" si="26"/>
        <v>#N/A</v>
      </c>
      <c r="K133" s="12" t="e">
        <f t="shared" ca="1" si="27"/>
        <v>#N/A</v>
      </c>
      <c r="L133" s="12" t="e">
        <f t="shared" ca="1" si="28"/>
        <v>#N/A</v>
      </c>
      <c r="M133" s="12" t="e" cm="1">
        <f t="array" aca="1" ref="M133" ca="1">I133*S133*INDEX(BGCalc1!$B$4:$B$28,A133)</f>
        <v>#N/A</v>
      </c>
      <c r="N133" s="12" t="e">
        <f t="shared" ca="1" si="24"/>
        <v>#N/A</v>
      </c>
      <c r="O133" s="12" t="e">
        <f t="shared" ca="1" si="29"/>
        <v>#N/A</v>
      </c>
      <c r="P133" s="12" t="e">
        <f ca="1">CHOOSE(BGCalc1!$C$1,BGCalc1!$D$1,BGCalc1!$D$1+R133*G133)</f>
        <v>#N/A</v>
      </c>
      <c r="Q133" s="85">
        <f>CHOOSE(BGCalc1!$C$1,NA(),BGCalc1!$D$1)</f>
        <v>25</v>
      </c>
      <c r="R133" s="3" t="e">
        <f ca="1">C133*(H133+(BGCalc1!$D$1-E133)*F133)</f>
        <v>#N/A</v>
      </c>
      <c r="S133" s="3" t="e">
        <f t="shared" ca="1" si="30"/>
        <v>#N/A</v>
      </c>
    </row>
    <row r="134" spans="1:19">
      <c r="A134" s="352">
        <v>3</v>
      </c>
      <c r="B134" s="352">
        <v>29</v>
      </c>
      <c r="C134" s="9" t="e" cm="1">
        <f t="array" aca="1" ref="C134" ca="1">INDEX(BGCalc1!$F$4:$F$28,A134)+(INDEX(BGCalc1!$G$4:$G$28,A134)-INDEX(BGCalc1!$F$4:$F$28,A134))/50*B134</f>
        <v>#N/A</v>
      </c>
      <c r="D134" t="e">
        <f t="shared" ca="1" si="25"/>
        <v>#N/A</v>
      </c>
      <c r="E134" t="e">
        <f t="shared" ca="1" si="21"/>
        <v>#N/A</v>
      </c>
      <c r="F134" t="e">
        <f t="shared" ca="1" si="22"/>
        <v>#N/A</v>
      </c>
      <c r="G134" t="e">
        <f t="shared" ca="1" si="23"/>
        <v>#N/A</v>
      </c>
      <c r="H134" s="14" t="e" cm="1">
        <f t="array" aca="1" ref="H134" ca="1">INDEX(BGCalc1!$L$4:$L$28,A134)*$C134^3+INDEX(BGCalc1!$M$4:$M$28,A134)*$C134^2+INDEX(BGCalc1!$N$4:$N$28,A134)*$C134+INDEX(BGCalc1!$O$4:$O$28,A134)+INDEX('Bulk Graph'!$E$6:$E$30,A134)</f>
        <v>#N/A</v>
      </c>
      <c r="I134" s="14" t="e" cm="1">
        <f t="array" aca="1" ref="I134" ca="1">INDEX(BGCalc1!$H$4:$H$28,A134)*$C134^3+INDEX(BGCalc1!$I$4:$I$28,A134)*$C134^2+INDEX(BGCalc1!$J$4:$J$28,A134)*$C134+INDEX(BGCalc1!$K$4:$K$28,A134)</f>
        <v>#N/A</v>
      </c>
      <c r="J134" s="9" t="e">
        <f t="shared" ca="1" si="26"/>
        <v>#N/A</v>
      </c>
      <c r="K134" s="12" t="e">
        <f t="shared" ca="1" si="27"/>
        <v>#N/A</v>
      </c>
      <c r="L134" s="12" t="e">
        <f t="shared" ca="1" si="28"/>
        <v>#N/A</v>
      </c>
      <c r="M134" s="12" t="e" cm="1">
        <f t="array" aca="1" ref="M134" ca="1">I134*S134*INDEX(BGCalc1!$B$4:$B$28,A134)</f>
        <v>#N/A</v>
      </c>
      <c r="N134" s="12" t="e">
        <f t="shared" ca="1" si="24"/>
        <v>#N/A</v>
      </c>
      <c r="O134" s="12" t="e">
        <f t="shared" ca="1" si="29"/>
        <v>#N/A</v>
      </c>
      <c r="P134" s="12" t="e">
        <f ca="1">CHOOSE(BGCalc1!$C$1,BGCalc1!$D$1,BGCalc1!$D$1+R134*G134)</f>
        <v>#N/A</v>
      </c>
      <c r="Q134" s="85">
        <f>CHOOSE(BGCalc1!$C$1,NA(),BGCalc1!$D$1)</f>
        <v>25</v>
      </c>
      <c r="R134" s="3" t="e">
        <f ca="1">C134*(H134+(BGCalc1!$D$1-E134)*F134)</f>
        <v>#N/A</v>
      </c>
      <c r="S134" s="3" t="e">
        <f t="shared" ca="1" si="30"/>
        <v>#N/A</v>
      </c>
    </row>
    <row r="135" spans="1:19">
      <c r="A135" s="352">
        <v>3</v>
      </c>
      <c r="B135" s="352">
        <v>30</v>
      </c>
      <c r="C135" s="9" t="e" cm="1">
        <f t="array" aca="1" ref="C135" ca="1">INDEX(BGCalc1!$F$4:$F$28,A135)+(INDEX(BGCalc1!$G$4:$G$28,A135)-INDEX(BGCalc1!$F$4:$F$28,A135))/50*B135</f>
        <v>#N/A</v>
      </c>
      <c r="D135" t="e">
        <f t="shared" ca="1" si="25"/>
        <v>#N/A</v>
      </c>
      <c r="E135" t="e">
        <f t="shared" ca="1" si="21"/>
        <v>#N/A</v>
      </c>
      <c r="F135" t="e">
        <f t="shared" ca="1" si="22"/>
        <v>#N/A</v>
      </c>
      <c r="G135" t="e">
        <f t="shared" ca="1" si="23"/>
        <v>#N/A</v>
      </c>
      <c r="H135" s="14" t="e" cm="1">
        <f t="array" aca="1" ref="H135" ca="1">INDEX(BGCalc1!$L$4:$L$28,A135)*$C135^3+INDEX(BGCalc1!$M$4:$M$28,A135)*$C135^2+INDEX(BGCalc1!$N$4:$N$28,A135)*$C135+INDEX(BGCalc1!$O$4:$O$28,A135)+INDEX('Bulk Graph'!$E$6:$E$30,A135)</f>
        <v>#N/A</v>
      </c>
      <c r="I135" s="14" t="e" cm="1">
        <f t="array" aca="1" ref="I135" ca="1">INDEX(BGCalc1!$H$4:$H$28,A135)*$C135^3+INDEX(BGCalc1!$I$4:$I$28,A135)*$C135^2+INDEX(BGCalc1!$J$4:$J$28,A135)*$C135+INDEX(BGCalc1!$K$4:$K$28,A135)</f>
        <v>#N/A</v>
      </c>
      <c r="J135" s="9" t="e">
        <f t="shared" ca="1" si="26"/>
        <v>#N/A</v>
      </c>
      <c r="K135" s="12" t="e">
        <f t="shared" ca="1" si="27"/>
        <v>#N/A</v>
      </c>
      <c r="L135" s="12" t="e">
        <f t="shared" ca="1" si="28"/>
        <v>#N/A</v>
      </c>
      <c r="M135" s="12" t="e" cm="1">
        <f t="array" aca="1" ref="M135" ca="1">I135*S135*INDEX(BGCalc1!$B$4:$B$28,A135)</f>
        <v>#N/A</v>
      </c>
      <c r="N135" s="12" t="e">
        <f t="shared" ca="1" si="24"/>
        <v>#N/A</v>
      </c>
      <c r="O135" s="12" t="e">
        <f t="shared" ca="1" si="29"/>
        <v>#N/A</v>
      </c>
      <c r="P135" s="12" t="e">
        <f ca="1">CHOOSE(BGCalc1!$C$1,BGCalc1!$D$1,BGCalc1!$D$1+R135*G135)</f>
        <v>#N/A</v>
      </c>
      <c r="Q135" s="85">
        <f>CHOOSE(BGCalc1!$C$1,NA(),BGCalc1!$D$1)</f>
        <v>25</v>
      </c>
      <c r="R135" s="3" t="e">
        <f ca="1">C135*(H135+(BGCalc1!$D$1-E135)*F135)</f>
        <v>#N/A</v>
      </c>
      <c r="S135" s="3" t="e">
        <f t="shared" ca="1" si="30"/>
        <v>#N/A</v>
      </c>
    </row>
    <row r="136" spans="1:19">
      <c r="A136" s="352">
        <v>3</v>
      </c>
      <c r="B136" s="352">
        <v>31</v>
      </c>
      <c r="C136" s="9" t="e" cm="1">
        <f t="array" aca="1" ref="C136" ca="1">INDEX(BGCalc1!$F$4:$F$28,A136)+(INDEX(BGCalc1!$G$4:$G$28,A136)-INDEX(BGCalc1!$F$4:$F$28,A136))/50*B136</f>
        <v>#N/A</v>
      </c>
      <c r="D136" t="e">
        <f t="shared" ca="1" si="25"/>
        <v>#N/A</v>
      </c>
      <c r="E136" t="e">
        <f t="shared" ca="1" si="21"/>
        <v>#N/A</v>
      </c>
      <c r="F136" t="e">
        <f t="shared" ca="1" si="22"/>
        <v>#N/A</v>
      </c>
      <c r="G136" t="e">
        <f t="shared" ca="1" si="23"/>
        <v>#N/A</v>
      </c>
      <c r="H136" s="14" t="e" cm="1">
        <f t="array" aca="1" ref="H136" ca="1">INDEX(BGCalc1!$L$4:$L$28,A136)*$C136^3+INDEX(BGCalc1!$M$4:$M$28,A136)*$C136^2+INDEX(BGCalc1!$N$4:$N$28,A136)*$C136+INDEX(BGCalc1!$O$4:$O$28,A136)+INDEX('Bulk Graph'!$E$6:$E$30,A136)</f>
        <v>#N/A</v>
      </c>
      <c r="I136" s="14" t="e" cm="1">
        <f t="array" aca="1" ref="I136" ca="1">INDEX(BGCalc1!$H$4:$H$28,A136)*$C136^3+INDEX(BGCalc1!$I$4:$I$28,A136)*$C136^2+INDEX(BGCalc1!$J$4:$J$28,A136)*$C136+INDEX(BGCalc1!$K$4:$K$28,A136)</f>
        <v>#N/A</v>
      </c>
      <c r="J136" s="9" t="e">
        <f t="shared" ca="1" si="26"/>
        <v>#N/A</v>
      </c>
      <c r="K136" s="12" t="e">
        <f t="shared" ca="1" si="27"/>
        <v>#N/A</v>
      </c>
      <c r="L136" s="12" t="e">
        <f t="shared" ca="1" si="28"/>
        <v>#N/A</v>
      </c>
      <c r="M136" s="12" t="e" cm="1">
        <f t="array" aca="1" ref="M136" ca="1">I136*S136*INDEX(BGCalc1!$B$4:$B$28,A136)</f>
        <v>#N/A</v>
      </c>
      <c r="N136" s="12" t="e">
        <f t="shared" ca="1" si="24"/>
        <v>#N/A</v>
      </c>
      <c r="O136" s="12" t="e">
        <f t="shared" ca="1" si="29"/>
        <v>#N/A</v>
      </c>
      <c r="P136" s="12" t="e">
        <f ca="1">CHOOSE(BGCalc1!$C$1,BGCalc1!$D$1,BGCalc1!$D$1+R136*G136)</f>
        <v>#N/A</v>
      </c>
      <c r="Q136" s="85">
        <f>CHOOSE(BGCalc1!$C$1,NA(),BGCalc1!$D$1)</f>
        <v>25</v>
      </c>
      <c r="R136" s="3" t="e">
        <f ca="1">C136*(H136+(BGCalc1!$D$1-E136)*F136)</f>
        <v>#N/A</v>
      </c>
      <c r="S136" s="3" t="e">
        <f t="shared" ca="1" si="30"/>
        <v>#N/A</v>
      </c>
    </row>
    <row r="137" spans="1:19">
      <c r="A137" s="352">
        <v>3</v>
      </c>
      <c r="B137" s="352">
        <v>32</v>
      </c>
      <c r="C137" s="9" t="e" cm="1">
        <f t="array" aca="1" ref="C137" ca="1">INDEX(BGCalc1!$F$4:$F$28,A137)+(INDEX(BGCalc1!$G$4:$G$28,A137)-INDEX(BGCalc1!$F$4:$F$28,A137))/50*B137</f>
        <v>#N/A</v>
      </c>
      <c r="D137" t="e">
        <f t="shared" ca="1" si="25"/>
        <v>#N/A</v>
      </c>
      <c r="E137" t="e">
        <f t="shared" ca="1" si="21"/>
        <v>#N/A</v>
      </c>
      <c r="F137" t="e">
        <f t="shared" ca="1" si="22"/>
        <v>#N/A</v>
      </c>
      <c r="G137" t="e">
        <f t="shared" ca="1" si="23"/>
        <v>#N/A</v>
      </c>
      <c r="H137" s="14" t="e" cm="1">
        <f t="array" aca="1" ref="H137" ca="1">INDEX(BGCalc1!$L$4:$L$28,A137)*$C137^3+INDEX(BGCalc1!$M$4:$M$28,A137)*$C137^2+INDEX(BGCalc1!$N$4:$N$28,A137)*$C137+INDEX(BGCalc1!$O$4:$O$28,A137)+INDEX('Bulk Graph'!$E$6:$E$30,A137)</f>
        <v>#N/A</v>
      </c>
      <c r="I137" s="14" t="e" cm="1">
        <f t="array" aca="1" ref="I137" ca="1">INDEX(BGCalc1!$H$4:$H$28,A137)*$C137^3+INDEX(BGCalc1!$I$4:$I$28,A137)*$C137^2+INDEX(BGCalc1!$J$4:$J$28,A137)*$C137+INDEX(BGCalc1!$K$4:$K$28,A137)</f>
        <v>#N/A</v>
      </c>
      <c r="J137" s="9" t="e">
        <f t="shared" ca="1" si="26"/>
        <v>#N/A</v>
      </c>
      <c r="K137" s="12" t="e">
        <f t="shared" ca="1" si="27"/>
        <v>#N/A</v>
      </c>
      <c r="L137" s="12" t="e">
        <f t="shared" ca="1" si="28"/>
        <v>#N/A</v>
      </c>
      <c r="M137" s="12" t="e" cm="1">
        <f t="array" aca="1" ref="M137" ca="1">I137*S137*INDEX(BGCalc1!$B$4:$B$28,A137)</f>
        <v>#N/A</v>
      </c>
      <c r="N137" s="12" t="e">
        <f t="shared" ca="1" si="24"/>
        <v>#N/A</v>
      </c>
      <c r="O137" s="12" t="e">
        <f t="shared" ca="1" si="29"/>
        <v>#N/A</v>
      </c>
      <c r="P137" s="12" t="e">
        <f ca="1">CHOOSE(BGCalc1!$C$1,BGCalc1!$D$1,BGCalc1!$D$1+R137*G137)</f>
        <v>#N/A</v>
      </c>
      <c r="Q137" s="85">
        <f>CHOOSE(BGCalc1!$C$1,NA(),BGCalc1!$D$1)</f>
        <v>25</v>
      </c>
      <c r="R137" s="3" t="e">
        <f ca="1">C137*(H137+(BGCalc1!$D$1-E137)*F137)</f>
        <v>#N/A</v>
      </c>
      <c r="S137" s="3" t="e">
        <f t="shared" ca="1" si="30"/>
        <v>#N/A</v>
      </c>
    </row>
    <row r="138" spans="1:19">
      <c r="A138" s="352">
        <v>3</v>
      </c>
      <c r="B138" s="352">
        <v>33</v>
      </c>
      <c r="C138" s="9" t="e" cm="1">
        <f t="array" aca="1" ref="C138" ca="1">INDEX(BGCalc1!$F$4:$F$28,A138)+(INDEX(BGCalc1!$G$4:$G$28,A138)-INDEX(BGCalc1!$F$4:$F$28,A138))/50*B138</f>
        <v>#N/A</v>
      </c>
      <c r="D138" t="e">
        <f t="shared" ca="1" si="25"/>
        <v>#N/A</v>
      </c>
      <c r="E138" t="e">
        <f t="shared" ca="1" si="21"/>
        <v>#N/A</v>
      </c>
      <c r="F138" t="e">
        <f t="shared" ca="1" si="22"/>
        <v>#N/A</v>
      </c>
      <c r="G138" t="e">
        <f t="shared" ca="1" si="23"/>
        <v>#N/A</v>
      </c>
      <c r="H138" s="14" t="e" cm="1">
        <f t="array" aca="1" ref="H138" ca="1">INDEX(BGCalc1!$L$4:$L$28,A138)*$C138^3+INDEX(BGCalc1!$M$4:$M$28,A138)*$C138^2+INDEX(BGCalc1!$N$4:$N$28,A138)*$C138+INDEX(BGCalc1!$O$4:$O$28,A138)+INDEX('Bulk Graph'!$E$6:$E$30,A138)</f>
        <v>#N/A</v>
      </c>
      <c r="I138" s="14" t="e" cm="1">
        <f t="array" aca="1" ref="I138" ca="1">INDEX(BGCalc1!$H$4:$H$28,A138)*$C138^3+INDEX(BGCalc1!$I$4:$I$28,A138)*$C138^2+INDEX(BGCalc1!$J$4:$J$28,A138)*$C138+INDEX(BGCalc1!$K$4:$K$28,A138)</f>
        <v>#N/A</v>
      </c>
      <c r="J138" s="9" t="e">
        <f t="shared" ca="1" si="26"/>
        <v>#N/A</v>
      </c>
      <c r="K138" s="12" t="e">
        <f t="shared" ca="1" si="27"/>
        <v>#N/A</v>
      </c>
      <c r="L138" s="12" t="e">
        <f t="shared" ca="1" si="28"/>
        <v>#N/A</v>
      </c>
      <c r="M138" s="12" t="e" cm="1">
        <f t="array" aca="1" ref="M138" ca="1">I138*S138*INDEX(BGCalc1!$B$4:$B$28,A138)</f>
        <v>#N/A</v>
      </c>
      <c r="N138" s="12" t="e">
        <f t="shared" ca="1" si="24"/>
        <v>#N/A</v>
      </c>
      <c r="O138" s="12" t="e">
        <f t="shared" ca="1" si="29"/>
        <v>#N/A</v>
      </c>
      <c r="P138" s="12" t="e">
        <f ca="1">CHOOSE(BGCalc1!$C$1,BGCalc1!$D$1,BGCalc1!$D$1+R138*G138)</f>
        <v>#N/A</v>
      </c>
      <c r="Q138" s="85">
        <f>CHOOSE(BGCalc1!$C$1,NA(),BGCalc1!$D$1)</f>
        <v>25</v>
      </c>
      <c r="R138" s="3" t="e">
        <f ca="1">C138*(H138+(BGCalc1!$D$1-E138)*F138)</f>
        <v>#N/A</v>
      </c>
      <c r="S138" s="3" t="e">
        <f t="shared" ca="1" si="30"/>
        <v>#N/A</v>
      </c>
    </row>
    <row r="139" spans="1:19">
      <c r="A139" s="352">
        <v>3</v>
      </c>
      <c r="B139" s="352">
        <v>34</v>
      </c>
      <c r="C139" s="9" t="e" cm="1">
        <f t="array" aca="1" ref="C139" ca="1">INDEX(BGCalc1!$F$4:$F$28,A139)+(INDEX(BGCalc1!$G$4:$G$28,A139)-INDEX(BGCalc1!$F$4:$F$28,A139))/50*B139</f>
        <v>#N/A</v>
      </c>
      <c r="D139" t="e">
        <f t="shared" ca="1" si="25"/>
        <v>#N/A</v>
      </c>
      <c r="E139" t="e">
        <f t="shared" ca="1" si="21"/>
        <v>#N/A</v>
      </c>
      <c r="F139" t="e">
        <f t="shared" ca="1" si="22"/>
        <v>#N/A</v>
      </c>
      <c r="G139" t="e">
        <f t="shared" ca="1" si="23"/>
        <v>#N/A</v>
      </c>
      <c r="H139" s="14" t="e" cm="1">
        <f t="array" aca="1" ref="H139" ca="1">INDEX(BGCalc1!$L$4:$L$28,A139)*$C139^3+INDEX(BGCalc1!$M$4:$M$28,A139)*$C139^2+INDEX(BGCalc1!$N$4:$N$28,A139)*$C139+INDEX(BGCalc1!$O$4:$O$28,A139)+INDEX('Bulk Graph'!$E$6:$E$30,A139)</f>
        <v>#N/A</v>
      </c>
      <c r="I139" s="14" t="e" cm="1">
        <f t="array" aca="1" ref="I139" ca="1">INDEX(BGCalc1!$H$4:$H$28,A139)*$C139^3+INDEX(BGCalc1!$I$4:$I$28,A139)*$C139^2+INDEX(BGCalc1!$J$4:$J$28,A139)*$C139+INDEX(BGCalc1!$K$4:$K$28,A139)</f>
        <v>#N/A</v>
      </c>
      <c r="J139" s="9" t="e">
        <f t="shared" ca="1" si="26"/>
        <v>#N/A</v>
      </c>
      <c r="K139" s="12" t="e">
        <f t="shared" ca="1" si="27"/>
        <v>#N/A</v>
      </c>
      <c r="L139" s="12" t="e">
        <f t="shared" ca="1" si="28"/>
        <v>#N/A</v>
      </c>
      <c r="M139" s="12" t="e" cm="1">
        <f t="array" aca="1" ref="M139" ca="1">I139*S139*INDEX(BGCalc1!$B$4:$B$28,A139)</f>
        <v>#N/A</v>
      </c>
      <c r="N139" s="12" t="e">
        <f t="shared" ca="1" si="24"/>
        <v>#N/A</v>
      </c>
      <c r="O139" s="12" t="e">
        <f t="shared" ca="1" si="29"/>
        <v>#N/A</v>
      </c>
      <c r="P139" s="12" t="e">
        <f ca="1">CHOOSE(BGCalc1!$C$1,BGCalc1!$D$1,BGCalc1!$D$1+R139*G139)</f>
        <v>#N/A</v>
      </c>
      <c r="Q139" s="85">
        <f>CHOOSE(BGCalc1!$C$1,NA(),BGCalc1!$D$1)</f>
        <v>25</v>
      </c>
      <c r="R139" s="3" t="e">
        <f ca="1">C139*(H139+(BGCalc1!$D$1-E139)*F139)</f>
        <v>#N/A</v>
      </c>
      <c r="S139" s="3" t="e">
        <f t="shared" ca="1" si="30"/>
        <v>#N/A</v>
      </c>
    </row>
    <row r="140" spans="1:19">
      <c r="A140" s="352">
        <v>3</v>
      </c>
      <c r="B140" s="352">
        <v>35</v>
      </c>
      <c r="C140" s="9" t="e" cm="1">
        <f t="array" aca="1" ref="C140" ca="1">INDEX(BGCalc1!$F$4:$F$28,A140)+(INDEX(BGCalc1!$G$4:$G$28,A140)-INDEX(BGCalc1!$F$4:$F$28,A140))/50*B140</f>
        <v>#N/A</v>
      </c>
      <c r="D140" t="e">
        <f t="shared" ca="1" si="25"/>
        <v>#N/A</v>
      </c>
      <c r="E140" t="e">
        <f t="shared" ca="1" si="21"/>
        <v>#N/A</v>
      </c>
      <c r="F140" t="e">
        <f t="shared" ca="1" si="22"/>
        <v>#N/A</v>
      </c>
      <c r="G140" t="e">
        <f t="shared" ca="1" si="23"/>
        <v>#N/A</v>
      </c>
      <c r="H140" s="14" t="e" cm="1">
        <f t="array" aca="1" ref="H140" ca="1">INDEX(BGCalc1!$L$4:$L$28,A140)*$C140^3+INDEX(BGCalc1!$M$4:$M$28,A140)*$C140^2+INDEX(BGCalc1!$N$4:$N$28,A140)*$C140+INDEX(BGCalc1!$O$4:$O$28,A140)+INDEX('Bulk Graph'!$E$6:$E$30,A140)</f>
        <v>#N/A</v>
      </c>
      <c r="I140" s="14" t="e" cm="1">
        <f t="array" aca="1" ref="I140" ca="1">INDEX(BGCalc1!$H$4:$H$28,A140)*$C140^3+INDEX(BGCalc1!$I$4:$I$28,A140)*$C140^2+INDEX(BGCalc1!$J$4:$J$28,A140)*$C140+INDEX(BGCalc1!$K$4:$K$28,A140)</f>
        <v>#N/A</v>
      </c>
      <c r="J140" s="9" t="e">
        <f t="shared" ca="1" si="26"/>
        <v>#N/A</v>
      </c>
      <c r="K140" s="12" t="e">
        <f t="shared" ca="1" si="27"/>
        <v>#N/A</v>
      </c>
      <c r="L140" s="12" t="e">
        <f t="shared" ca="1" si="28"/>
        <v>#N/A</v>
      </c>
      <c r="M140" s="12" t="e" cm="1">
        <f t="array" aca="1" ref="M140" ca="1">I140*S140*INDEX(BGCalc1!$B$4:$B$28,A140)</f>
        <v>#N/A</v>
      </c>
      <c r="N140" s="12" t="e">
        <f t="shared" ca="1" si="24"/>
        <v>#N/A</v>
      </c>
      <c r="O140" s="12" t="e">
        <f t="shared" ca="1" si="29"/>
        <v>#N/A</v>
      </c>
      <c r="P140" s="12" t="e">
        <f ca="1">CHOOSE(BGCalc1!$C$1,BGCalc1!$D$1,BGCalc1!$D$1+R140*G140)</f>
        <v>#N/A</v>
      </c>
      <c r="Q140" s="85">
        <f>CHOOSE(BGCalc1!$C$1,NA(),BGCalc1!$D$1)</f>
        <v>25</v>
      </c>
      <c r="R140" s="3" t="e">
        <f ca="1">C140*(H140+(BGCalc1!$D$1-E140)*F140)</f>
        <v>#N/A</v>
      </c>
      <c r="S140" s="3" t="e">
        <f t="shared" ca="1" si="30"/>
        <v>#N/A</v>
      </c>
    </row>
    <row r="141" spans="1:19">
      <c r="A141" s="352">
        <v>3</v>
      </c>
      <c r="B141" s="352">
        <v>36</v>
      </c>
      <c r="C141" s="9" t="e" cm="1">
        <f t="array" aca="1" ref="C141" ca="1">INDEX(BGCalc1!$F$4:$F$28,A141)+(INDEX(BGCalc1!$G$4:$G$28,A141)-INDEX(BGCalc1!$F$4:$F$28,A141))/50*B141</f>
        <v>#N/A</v>
      </c>
      <c r="D141" t="e">
        <f t="shared" ca="1" si="25"/>
        <v>#N/A</v>
      </c>
      <c r="E141" t="e">
        <f t="shared" ca="1" si="21"/>
        <v>#N/A</v>
      </c>
      <c r="F141" t="e">
        <f t="shared" ca="1" si="22"/>
        <v>#N/A</v>
      </c>
      <c r="G141" t="e">
        <f t="shared" ca="1" si="23"/>
        <v>#N/A</v>
      </c>
      <c r="H141" s="14" t="e" cm="1">
        <f t="array" aca="1" ref="H141" ca="1">INDEX(BGCalc1!$L$4:$L$28,A141)*$C141^3+INDEX(BGCalc1!$M$4:$M$28,A141)*$C141^2+INDEX(BGCalc1!$N$4:$N$28,A141)*$C141+INDEX(BGCalc1!$O$4:$O$28,A141)+INDEX('Bulk Graph'!$E$6:$E$30,A141)</f>
        <v>#N/A</v>
      </c>
      <c r="I141" s="14" t="e" cm="1">
        <f t="array" aca="1" ref="I141" ca="1">INDEX(BGCalc1!$H$4:$H$28,A141)*$C141^3+INDEX(BGCalc1!$I$4:$I$28,A141)*$C141^2+INDEX(BGCalc1!$J$4:$J$28,A141)*$C141+INDEX(BGCalc1!$K$4:$K$28,A141)</f>
        <v>#N/A</v>
      </c>
      <c r="J141" s="9" t="e">
        <f t="shared" ca="1" si="26"/>
        <v>#N/A</v>
      </c>
      <c r="K141" s="12" t="e">
        <f t="shared" ca="1" si="27"/>
        <v>#N/A</v>
      </c>
      <c r="L141" s="12" t="e">
        <f t="shared" ca="1" si="28"/>
        <v>#N/A</v>
      </c>
      <c r="M141" s="12" t="e" cm="1">
        <f t="array" aca="1" ref="M141" ca="1">I141*S141*INDEX(BGCalc1!$B$4:$B$28,A141)</f>
        <v>#N/A</v>
      </c>
      <c r="N141" s="12" t="e">
        <f t="shared" ca="1" si="24"/>
        <v>#N/A</v>
      </c>
      <c r="O141" s="12" t="e">
        <f t="shared" ca="1" si="29"/>
        <v>#N/A</v>
      </c>
      <c r="P141" s="12" t="e">
        <f ca="1">CHOOSE(BGCalc1!$C$1,BGCalc1!$D$1,BGCalc1!$D$1+R141*G141)</f>
        <v>#N/A</v>
      </c>
      <c r="Q141" s="85">
        <f>CHOOSE(BGCalc1!$C$1,NA(),BGCalc1!$D$1)</f>
        <v>25</v>
      </c>
      <c r="R141" s="3" t="e">
        <f ca="1">C141*(H141+(BGCalc1!$D$1-E141)*F141)</f>
        <v>#N/A</v>
      </c>
      <c r="S141" s="3" t="e">
        <f t="shared" ca="1" si="30"/>
        <v>#N/A</v>
      </c>
    </row>
    <row r="142" spans="1:19">
      <c r="A142" s="352">
        <v>3</v>
      </c>
      <c r="B142" s="352">
        <v>37</v>
      </c>
      <c r="C142" s="9" t="e" cm="1">
        <f t="array" aca="1" ref="C142" ca="1">INDEX(BGCalc1!$F$4:$F$28,A142)+(INDEX(BGCalc1!$G$4:$G$28,A142)-INDEX(BGCalc1!$F$4:$F$28,A142))/50*B142</f>
        <v>#N/A</v>
      </c>
      <c r="D142" t="e">
        <f t="shared" ca="1" si="25"/>
        <v>#N/A</v>
      </c>
      <c r="E142" t="e">
        <f t="shared" ca="1" si="21"/>
        <v>#N/A</v>
      </c>
      <c r="F142" t="e">
        <f t="shared" ca="1" si="22"/>
        <v>#N/A</v>
      </c>
      <c r="G142" t="e">
        <f t="shared" ca="1" si="23"/>
        <v>#N/A</v>
      </c>
      <c r="H142" s="14" t="e" cm="1">
        <f t="array" aca="1" ref="H142" ca="1">INDEX(BGCalc1!$L$4:$L$28,A142)*$C142^3+INDEX(BGCalc1!$M$4:$M$28,A142)*$C142^2+INDEX(BGCalc1!$N$4:$N$28,A142)*$C142+INDEX(BGCalc1!$O$4:$O$28,A142)+INDEX('Bulk Graph'!$E$6:$E$30,A142)</f>
        <v>#N/A</v>
      </c>
      <c r="I142" s="14" t="e" cm="1">
        <f t="array" aca="1" ref="I142" ca="1">INDEX(BGCalc1!$H$4:$H$28,A142)*$C142^3+INDEX(BGCalc1!$I$4:$I$28,A142)*$C142^2+INDEX(BGCalc1!$J$4:$J$28,A142)*$C142+INDEX(BGCalc1!$K$4:$K$28,A142)</f>
        <v>#N/A</v>
      </c>
      <c r="J142" s="9" t="e">
        <f t="shared" ca="1" si="26"/>
        <v>#N/A</v>
      </c>
      <c r="K142" s="12" t="e">
        <f t="shared" ca="1" si="27"/>
        <v>#N/A</v>
      </c>
      <c r="L142" s="12" t="e">
        <f t="shared" ca="1" si="28"/>
        <v>#N/A</v>
      </c>
      <c r="M142" s="12" t="e" cm="1">
        <f t="array" aca="1" ref="M142" ca="1">I142*S142*INDEX(BGCalc1!$B$4:$B$28,A142)</f>
        <v>#N/A</v>
      </c>
      <c r="N142" s="12" t="e">
        <f t="shared" ca="1" si="24"/>
        <v>#N/A</v>
      </c>
      <c r="O142" s="12" t="e">
        <f t="shared" ca="1" si="29"/>
        <v>#N/A</v>
      </c>
      <c r="P142" s="12" t="e">
        <f ca="1">CHOOSE(BGCalc1!$C$1,BGCalc1!$D$1,BGCalc1!$D$1+R142*G142)</f>
        <v>#N/A</v>
      </c>
      <c r="Q142" s="85">
        <f>CHOOSE(BGCalc1!$C$1,NA(),BGCalc1!$D$1)</f>
        <v>25</v>
      </c>
      <c r="R142" s="3" t="e">
        <f ca="1">C142*(H142+(BGCalc1!$D$1-E142)*F142)</f>
        <v>#N/A</v>
      </c>
      <c r="S142" s="3" t="e">
        <f t="shared" ca="1" si="30"/>
        <v>#N/A</v>
      </c>
    </row>
    <row r="143" spans="1:19">
      <c r="A143" s="352">
        <v>3</v>
      </c>
      <c r="B143" s="352">
        <v>38</v>
      </c>
      <c r="C143" s="9" t="e" cm="1">
        <f t="array" aca="1" ref="C143" ca="1">INDEX(BGCalc1!$F$4:$F$28,A143)+(INDEX(BGCalc1!$G$4:$G$28,A143)-INDEX(BGCalc1!$F$4:$F$28,A143))/50*B143</f>
        <v>#N/A</v>
      </c>
      <c r="D143" t="e">
        <f t="shared" ca="1" si="25"/>
        <v>#N/A</v>
      </c>
      <c r="E143" t="e">
        <f t="shared" ca="1" si="21"/>
        <v>#N/A</v>
      </c>
      <c r="F143" t="e">
        <f t="shared" ca="1" si="22"/>
        <v>#N/A</v>
      </c>
      <c r="G143" t="e">
        <f t="shared" ca="1" si="23"/>
        <v>#N/A</v>
      </c>
      <c r="H143" s="14" t="e" cm="1">
        <f t="array" aca="1" ref="H143" ca="1">INDEX(BGCalc1!$L$4:$L$28,A143)*$C143^3+INDEX(BGCalc1!$M$4:$M$28,A143)*$C143^2+INDEX(BGCalc1!$N$4:$N$28,A143)*$C143+INDEX(BGCalc1!$O$4:$O$28,A143)+INDEX('Bulk Graph'!$E$6:$E$30,A143)</f>
        <v>#N/A</v>
      </c>
      <c r="I143" s="14" t="e" cm="1">
        <f t="array" aca="1" ref="I143" ca="1">INDEX(BGCalc1!$H$4:$H$28,A143)*$C143^3+INDEX(BGCalc1!$I$4:$I$28,A143)*$C143^2+INDEX(BGCalc1!$J$4:$J$28,A143)*$C143+INDEX(BGCalc1!$K$4:$K$28,A143)</f>
        <v>#N/A</v>
      </c>
      <c r="J143" s="9" t="e">
        <f t="shared" ca="1" si="26"/>
        <v>#N/A</v>
      </c>
      <c r="K143" s="12" t="e">
        <f t="shared" ca="1" si="27"/>
        <v>#N/A</v>
      </c>
      <c r="L143" s="12" t="e">
        <f t="shared" ca="1" si="28"/>
        <v>#N/A</v>
      </c>
      <c r="M143" s="12" t="e" cm="1">
        <f t="array" aca="1" ref="M143" ca="1">I143*S143*INDEX(BGCalc1!$B$4:$B$28,A143)</f>
        <v>#N/A</v>
      </c>
      <c r="N143" s="12" t="e">
        <f t="shared" ca="1" si="24"/>
        <v>#N/A</v>
      </c>
      <c r="O143" s="12" t="e">
        <f t="shared" ca="1" si="29"/>
        <v>#N/A</v>
      </c>
      <c r="P143" s="12" t="e">
        <f ca="1">CHOOSE(BGCalc1!$C$1,BGCalc1!$D$1,BGCalc1!$D$1+R143*G143)</f>
        <v>#N/A</v>
      </c>
      <c r="Q143" s="85">
        <f>CHOOSE(BGCalc1!$C$1,NA(),BGCalc1!$D$1)</f>
        <v>25</v>
      </c>
      <c r="R143" s="3" t="e">
        <f ca="1">C143*(H143+(BGCalc1!$D$1-E143)*F143)</f>
        <v>#N/A</v>
      </c>
      <c r="S143" s="3" t="e">
        <f t="shared" ca="1" si="30"/>
        <v>#N/A</v>
      </c>
    </row>
    <row r="144" spans="1:19">
      <c r="A144" s="352">
        <v>3</v>
      </c>
      <c r="B144" s="352">
        <v>39</v>
      </c>
      <c r="C144" s="9" t="e" cm="1">
        <f t="array" aca="1" ref="C144" ca="1">INDEX(BGCalc1!$F$4:$F$28,A144)+(INDEX(BGCalc1!$G$4:$G$28,A144)-INDEX(BGCalc1!$F$4:$F$28,A144))/50*B144</f>
        <v>#N/A</v>
      </c>
      <c r="D144" t="e">
        <f t="shared" ca="1" si="25"/>
        <v>#N/A</v>
      </c>
      <c r="E144" t="e">
        <f t="shared" ca="1" si="21"/>
        <v>#N/A</v>
      </c>
      <c r="F144" t="e">
        <f t="shared" ca="1" si="22"/>
        <v>#N/A</v>
      </c>
      <c r="G144" t="e">
        <f t="shared" ca="1" si="23"/>
        <v>#N/A</v>
      </c>
      <c r="H144" s="14" t="e" cm="1">
        <f t="array" aca="1" ref="H144" ca="1">INDEX(BGCalc1!$L$4:$L$28,A144)*$C144^3+INDEX(BGCalc1!$M$4:$M$28,A144)*$C144^2+INDEX(BGCalc1!$N$4:$N$28,A144)*$C144+INDEX(BGCalc1!$O$4:$O$28,A144)+INDEX('Bulk Graph'!$E$6:$E$30,A144)</f>
        <v>#N/A</v>
      </c>
      <c r="I144" s="14" t="e" cm="1">
        <f t="array" aca="1" ref="I144" ca="1">INDEX(BGCalc1!$H$4:$H$28,A144)*$C144^3+INDEX(BGCalc1!$I$4:$I$28,A144)*$C144^2+INDEX(BGCalc1!$J$4:$J$28,A144)*$C144+INDEX(BGCalc1!$K$4:$K$28,A144)</f>
        <v>#N/A</v>
      </c>
      <c r="J144" s="9" t="e">
        <f t="shared" ca="1" si="26"/>
        <v>#N/A</v>
      </c>
      <c r="K144" s="12" t="e">
        <f t="shared" ca="1" si="27"/>
        <v>#N/A</v>
      </c>
      <c r="L144" s="12" t="e">
        <f t="shared" ca="1" si="28"/>
        <v>#N/A</v>
      </c>
      <c r="M144" s="12" t="e" cm="1">
        <f t="array" aca="1" ref="M144" ca="1">I144*S144*INDEX(BGCalc1!$B$4:$B$28,A144)</f>
        <v>#N/A</v>
      </c>
      <c r="N144" s="12" t="e">
        <f t="shared" ca="1" si="24"/>
        <v>#N/A</v>
      </c>
      <c r="O144" s="12" t="e">
        <f t="shared" ca="1" si="29"/>
        <v>#N/A</v>
      </c>
      <c r="P144" s="12" t="e">
        <f ca="1">CHOOSE(BGCalc1!$C$1,BGCalc1!$D$1,BGCalc1!$D$1+R144*G144)</f>
        <v>#N/A</v>
      </c>
      <c r="Q144" s="85">
        <f>CHOOSE(BGCalc1!$C$1,NA(),BGCalc1!$D$1)</f>
        <v>25</v>
      </c>
      <c r="R144" s="3" t="e">
        <f ca="1">C144*(H144+(BGCalc1!$D$1-E144)*F144)</f>
        <v>#N/A</v>
      </c>
      <c r="S144" s="3" t="e">
        <f t="shared" ca="1" si="30"/>
        <v>#N/A</v>
      </c>
    </row>
    <row r="145" spans="1:19">
      <c r="A145" s="352">
        <v>3</v>
      </c>
      <c r="B145" s="352">
        <v>40</v>
      </c>
      <c r="C145" s="9" t="e" cm="1">
        <f t="array" aca="1" ref="C145" ca="1">INDEX(BGCalc1!$F$4:$F$28,A145)+(INDEX(BGCalc1!$G$4:$G$28,A145)-INDEX(BGCalc1!$F$4:$F$28,A145))/50*B145</f>
        <v>#N/A</v>
      </c>
      <c r="D145" t="e">
        <f t="shared" ca="1" si="25"/>
        <v>#N/A</v>
      </c>
      <c r="E145" t="e">
        <f t="shared" ca="1" si="21"/>
        <v>#N/A</v>
      </c>
      <c r="F145" t="e">
        <f t="shared" ca="1" si="22"/>
        <v>#N/A</v>
      </c>
      <c r="G145" t="e">
        <f t="shared" ca="1" si="23"/>
        <v>#N/A</v>
      </c>
      <c r="H145" s="14" t="e" cm="1">
        <f t="array" aca="1" ref="H145" ca="1">INDEX(BGCalc1!$L$4:$L$28,A145)*$C145^3+INDEX(BGCalc1!$M$4:$M$28,A145)*$C145^2+INDEX(BGCalc1!$N$4:$N$28,A145)*$C145+INDEX(BGCalc1!$O$4:$O$28,A145)+INDEX('Bulk Graph'!$E$6:$E$30,A145)</f>
        <v>#N/A</v>
      </c>
      <c r="I145" s="14" t="e" cm="1">
        <f t="array" aca="1" ref="I145" ca="1">INDEX(BGCalc1!$H$4:$H$28,A145)*$C145^3+INDEX(BGCalc1!$I$4:$I$28,A145)*$C145^2+INDEX(BGCalc1!$J$4:$J$28,A145)*$C145+INDEX(BGCalc1!$K$4:$K$28,A145)</f>
        <v>#N/A</v>
      </c>
      <c r="J145" s="9" t="e">
        <f t="shared" ca="1" si="26"/>
        <v>#N/A</v>
      </c>
      <c r="K145" s="12" t="e">
        <f t="shared" ca="1" si="27"/>
        <v>#N/A</v>
      </c>
      <c r="L145" s="12" t="e">
        <f t="shared" ca="1" si="28"/>
        <v>#N/A</v>
      </c>
      <c r="M145" s="12" t="e" cm="1">
        <f t="array" aca="1" ref="M145" ca="1">I145*S145*INDEX(BGCalc1!$B$4:$B$28,A145)</f>
        <v>#N/A</v>
      </c>
      <c r="N145" s="12" t="e">
        <f t="shared" ca="1" si="24"/>
        <v>#N/A</v>
      </c>
      <c r="O145" s="12" t="e">
        <f t="shared" ca="1" si="29"/>
        <v>#N/A</v>
      </c>
      <c r="P145" s="12" t="e">
        <f ca="1">CHOOSE(BGCalc1!$C$1,BGCalc1!$D$1,BGCalc1!$D$1+R145*G145)</f>
        <v>#N/A</v>
      </c>
      <c r="Q145" s="85">
        <f>CHOOSE(BGCalc1!$C$1,NA(),BGCalc1!$D$1)</f>
        <v>25</v>
      </c>
      <c r="R145" s="3" t="e">
        <f ca="1">C145*(H145+(BGCalc1!$D$1-E145)*F145)</f>
        <v>#N/A</v>
      </c>
      <c r="S145" s="3" t="e">
        <f t="shared" ca="1" si="30"/>
        <v>#N/A</v>
      </c>
    </row>
    <row r="146" spans="1:19">
      <c r="A146" s="352">
        <v>3</v>
      </c>
      <c r="B146" s="352">
        <v>41</v>
      </c>
      <c r="C146" s="9" t="e" cm="1">
        <f t="array" aca="1" ref="C146" ca="1">INDEX(BGCalc1!$F$4:$F$28,A146)+(INDEX(BGCalc1!$G$4:$G$28,A146)-INDEX(BGCalc1!$F$4:$F$28,A146))/50*B146</f>
        <v>#N/A</v>
      </c>
      <c r="D146" t="e">
        <f t="shared" ca="1" si="25"/>
        <v>#N/A</v>
      </c>
      <c r="E146" t="e">
        <f t="shared" ca="1" si="21"/>
        <v>#N/A</v>
      </c>
      <c r="F146" t="e">
        <f t="shared" ca="1" si="22"/>
        <v>#N/A</v>
      </c>
      <c r="G146" t="e">
        <f t="shared" ca="1" si="23"/>
        <v>#N/A</v>
      </c>
      <c r="H146" s="14" t="e" cm="1">
        <f t="array" aca="1" ref="H146" ca="1">INDEX(BGCalc1!$L$4:$L$28,A146)*$C146^3+INDEX(BGCalc1!$M$4:$M$28,A146)*$C146^2+INDEX(BGCalc1!$N$4:$N$28,A146)*$C146+INDEX(BGCalc1!$O$4:$O$28,A146)+INDEX('Bulk Graph'!$E$6:$E$30,A146)</f>
        <v>#N/A</v>
      </c>
      <c r="I146" s="14" t="e" cm="1">
        <f t="array" aca="1" ref="I146" ca="1">INDEX(BGCalc1!$H$4:$H$28,A146)*$C146^3+INDEX(BGCalc1!$I$4:$I$28,A146)*$C146^2+INDEX(BGCalc1!$J$4:$J$28,A146)*$C146+INDEX(BGCalc1!$K$4:$K$28,A146)</f>
        <v>#N/A</v>
      </c>
      <c r="J146" s="9" t="e">
        <f t="shared" ca="1" si="26"/>
        <v>#N/A</v>
      </c>
      <c r="K146" s="12" t="e">
        <f t="shared" ca="1" si="27"/>
        <v>#N/A</v>
      </c>
      <c r="L146" s="12" t="e">
        <f t="shared" ca="1" si="28"/>
        <v>#N/A</v>
      </c>
      <c r="M146" s="12" t="e" cm="1">
        <f t="array" aca="1" ref="M146" ca="1">I146*S146*INDEX(BGCalc1!$B$4:$B$28,A146)</f>
        <v>#N/A</v>
      </c>
      <c r="N146" s="12" t="e">
        <f t="shared" ca="1" si="24"/>
        <v>#N/A</v>
      </c>
      <c r="O146" s="12" t="e">
        <f t="shared" ca="1" si="29"/>
        <v>#N/A</v>
      </c>
      <c r="P146" s="12" t="e">
        <f ca="1">CHOOSE(BGCalc1!$C$1,BGCalc1!$D$1,BGCalc1!$D$1+R146*G146)</f>
        <v>#N/A</v>
      </c>
      <c r="Q146" s="85">
        <f>CHOOSE(BGCalc1!$C$1,NA(),BGCalc1!$D$1)</f>
        <v>25</v>
      </c>
      <c r="R146" s="3" t="e">
        <f ca="1">C146*(H146+(BGCalc1!$D$1-E146)*F146)</f>
        <v>#N/A</v>
      </c>
      <c r="S146" s="3" t="e">
        <f t="shared" ca="1" si="30"/>
        <v>#N/A</v>
      </c>
    </row>
    <row r="147" spans="1:19">
      <c r="A147" s="352">
        <v>3</v>
      </c>
      <c r="B147" s="352">
        <v>42</v>
      </c>
      <c r="C147" s="9" t="e" cm="1">
        <f t="array" aca="1" ref="C147" ca="1">INDEX(BGCalc1!$F$4:$F$28,A147)+(INDEX(BGCalc1!$G$4:$G$28,A147)-INDEX(BGCalc1!$F$4:$F$28,A147))/50*B147</f>
        <v>#N/A</v>
      </c>
      <c r="D147" t="e">
        <f t="shared" ca="1" si="25"/>
        <v>#N/A</v>
      </c>
      <c r="E147" t="e">
        <f t="shared" ca="1" si="21"/>
        <v>#N/A</v>
      </c>
      <c r="F147" t="e">
        <f t="shared" ca="1" si="22"/>
        <v>#N/A</v>
      </c>
      <c r="G147" t="e">
        <f t="shared" ca="1" si="23"/>
        <v>#N/A</v>
      </c>
      <c r="H147" s="14" t="e" cm="1">
        <f t="array" aca="1" ref="H147" ca="1">INDEX(BGCalc1!$L$4:$L$28,A147)*$C147^3+INDEX(BGCalc1!$M$4:$M$28,A147)*$C147^2+INDEX(BGCalc1!$N$4:$N$28,A147)*$C147+INDEX(BGCalc1!$O$4:$O$28,A147)+INDEX('Bulk Graph'!$E$6:$E$30,A147)</f>
        <v>#N/A</v>
      </c>
      <c r="I147" s="14" t="e" cm="1">
        <f t="array" aca="1" ref="I147" ca="1">INDEX(BGCalc1!$H$4:$H$28,A147)*$C147^3+INDEX(BGCalc1!$I$4:$I$28,A147)*$C147^2+INDEX(BGCalc1!$J$4:$J$28,A147)*$C147+INDEX(BGCalc1!$K$4:$K$28,A147)</f>
        <v>#N/A</v>
      </c>
      <c r="J147" s="9" t="e">
        <f t="shared" ca="1" si="26"/>
        <v>#N/A</v>
      </c>
      <c r="K147" s="12" t="e">
        <f t="shared" ca="1" si="27"/>
        <v>#N/A</v>
      </c>
      <c r="L147" s="12" t="e">
        <f t="shared" ca="1" si="28"/>
        <v>#N/A</v>
      </c>
      <c r="M147" s="12" t="e" cm="1">
        <f t="array" aca="1" ref="M147" ca="1">I147*S147*INDEX(BGCalc1!$B$4:$B$28,A147)</f>
        <v>#N/A</v>
      </c>
      <c r="N147" s="12" t="e">
        <f t="shared" ca="1" si="24"/>
        <v>#N/A</v>
      </c>
      <c r="O147" s="12" t="e">
        <f t="shared" ca="1" si="29"/>
        <v>#N/A</v>
      </c>
      <c r="P147" s="12" t="e">
        <f ca="1">CHOOSE(BGCalc1!$C$1,BGCalc1!$D$1,BGCalc1!$D$1+R147*G147)</f>
        <v>#N/A</v>
      </c>
      <c r="Q147" s="85">
        <f>CHOOSE(BGCalc1!$C$1,NA(),BGCalc1!$D$1)</f>
        <v>25</v>
      </c>
      <c r="R147" s="3" t="e">
        <f ca="1">C147*(H147+(BGCalc1!$D$1-E147)*F147)</f>
        <v>#N/A</v>
      </c>
      <c r="S147" s="3" t="e">
        <f t="shared" ca="1" si="30"/>
        <v>#N/A</v>
      </c>
    </row>
    <row r="148" spans="1:19">
      <c r="A148" s="352">
        <v>3</v>
      </c>
      <c r="B148" s="352">
        <v>43</v>
      </c>
      <c r="C148" s="9" t="e" cm="1">
        <f t="array" aca="1" ref="C148" ca="1">INDEX(BGCalc1!$F$4:$F$28,A148)+(INDEX(BGCalc1!$G$4:$G$28,A148)-INDEX(BGCalc1!$F$4:$F$28,A148))/50*B148</f>
        <v>#N/A</v>
      </c>
      <c r="D148" t="e">
        <f t="shared" ca="1" si="25"/>
        <v>#N/A</v>
      </c>
      <c r="E148" t="e">
        <f t="shared" ca="1" si="21"/>
        <v>#N/A</v>
      </c>
      <c r="F148" t="e">
        <f t="shared" ca="1" si="22"/>
        <v>#N/A</v>
      </c>
      <c r="G148" t="e">
        <f t="shared" ca="1" si="23"/>
        <v>#N/A</v>
      </c>
      <c r="H148" s="14" t="e" cm="1">
        <f t="array" aca="1" ref="H148" ca="1">INDEX(BGCalc1!$L$4:$L$28,A148)*$C148^3+INDEX(BGCalc1!$M$4:$M$28,A148)*$C148^2+INDEX(BGCalc1!$N$4:$N$28,A148)*$C148+INDEX(BGCalc1!$O$4:$O$28,A148)+INDEX('Bulk Graph'!$E$6:$E$30,A148)</f>
        <v>#N/A</v>
      </c>
      <c r="I148" s="14" t="e" cm="1">
        <f t="array" aca="1" ref="I148" ca="1">INDEX(BGCalc1!$H$4:$H$28,A148)*$C148^3+INDEX(BGCalc1!$I$4:$I$28,A148)*$C148^2+INDEX(BGCalc1!$J$4:$J$28,A148)*$C148+INDEX(BGCalc1!$K$4:$K$28,A148)</f>
        <v>#N/A</v>
      </c>
      <c r="J148" s="9" t="e">
        <f t="shared" ca="1" si="26"/>
        <v>#N/A</v>
      </c>
      <c r="K148" s="12" t="e">
        <f t="shared" ca="1" si="27"/>
        <v>#N/A</v>
      </c>
      <c r="L148" s="12" t="e">
        <f t="shared" ca="1" si="28"/>
        <v>#N/A</v>
      </c>
      <c r="M148" s="12" t="e" cm="1">
        <f t="array" aca="1" ref="M148" ca="1">I148*S148*INDEX(BGCalc1!$B$4:$B$28,A148)</f>
        <v>#N/A</v>
      </c>
      <c r="N148" s="12" t="e">
        <f t="shared" ca="1" si="24"/>
        <v>#N/A</v>
      </c>
      <c r="O148" s="12" t="e">
        <f t="shared" ca="1" si="29"/>
        <v>#N/A</v>
      </c>
      <c r="P148" s="12" t="e">
        <f ca="1">CHOOSE(BGCalc1!$C$1,BGCalc1!$D$1,BGCalc1!$D$1+R148*G148)</f>
        <v>#N/A</v>
      </c>
      <c r="Q148" s="85">
        <f>CHOOSE(BGCalc1!$C$1,NA(),BGCalc1!$D$1)</f>
        <v>25</v>
      </c>
      <c r="R148" s="3" t="e">
        <f ca="1">C148*(H148+(BGCalc1!$D$1-E148)*F148)</f>
        <v>#N/A</v>
      </c>
      <c r="S148" s="3" t="e">
        <f t="shared" ca="1" si="30"/>
        <v>#N/A</v>
      </c>
    </row>
    <row r="149" spans="1:19">
      <c r="A149" s="352">
        <v>3</v>
      </c>
      <c r="B149" s="352">
        <v>44</v>
      </c>
      <c r="C149" s="9" t="e" cm="1">
        <f t="array" aca="1" ref="C149" ca="1">INDEX(BGCalc1!$F$4:$F$28,A149)+(INDEX(BGCalc1!$G$4:$G$28,A149)-INDEX(BGCalc1!$F$4:$F$28,A149))/50*B149</f>
        <v>#N/A</v>
      </c>
      <c r="D149" t="e">
        <f t="shared" ca="1" si="25"/>
        <v>#N/A</v>
      </c>
      <c r="E149" t="e">
        <f t="shared" ca="1" si="21"/>
        <v>#N/A</v>
      </c>
      <c r="F149" t="e">
        <f t="shared" ca="1" si="22"/>
        <v>#N/A</v>
      </c>
      <c r="G149" t="e">
        <f t="shared" ca="1" si="23"/>
        <v>#N/A</v>
      </c>
      <c r="H149" s="14" t="e" cm="1">
        <f t="array" aca="1" ref="H149" ca="1">INDEX(BGCalc1!$L$4:$L$28,A149)*$C149^3+INDEX(BGCalc1!$M$4:$M$28,A149)*$C149^2+INDEX(BGCalc1!$N$4:$N$28,A149)*$C149+INDEX(BGCalc1!$O$4:$O$28,A149)+INDEX('Bulk Graph'!$E$6:$E$30,A149)</f>
        <v>#N/A</v>
      </c>
      <c r="I149" s="14" t="e" cm="1">
        <f t="array" aca="1" ref="I149" ca="1">INDEX(BGCalc1!$H$4:$H$28,A149)*$C149^3+INDEX(BGCalc1!$I$4:$I$28,A149)*$C149^2+INDEX(BGCalc1!$J$4:$J$28,A149)*$C149+INDEX(BGCalc1!$K$4:$K$28,A149)</f>
        <v>#N/A</v>
      </c>
      <c r="J149" s="9" t="e">
        <f t="shared" ca="1" si="26"/>
        <v>#N/A</v>
      </c>
      <c r="K149" s="12" t="e">
        <f t="shared" ca="1" si="27"/>
        <v>#N/A</v>
      </c>
      <c r="L149" s="12" t="e">
        <f t="shared" ca="1" si="28"/>
        <v>#N/A</v>
      </c>
      <c r="M149" s="12" t="e" cm="1">
        <f t="array" aca="1" ref="M149" ca="1">I149*S149*INDEX(BGCalc1!$B$4:$B$28,A149)</f>
        <v>#N/A</v>
      </c>
      <c r="N149" s="12" t="e">
        <f t="shared" ca="1" si="24"/>
        <v>#N/A</v>
      </c>
      <c r="O149" s="12" t="e">
        <f t="shared" ca="1" si="29"/>
        <v>#N/A</v>
      </c>
      <c r="P149" s="12" t="e">
        <f ca="1">CHOOSE(BGCalc1!$C$1,BGCalc1!$D$1,BGCalc1!$D$1+R149*G149)</f>
        <v>#N/A</v>
      </c>
      <c r="Q149" s="85">
        <f>CHOOSE(BGCalc1!$C$1,NA(),BGCalc1!$D$1)</f>
        <v>25</v>
      </c>
      <c r="R149" s="3" t="e">
        <f ca="1">C149*(H149+(BGCalc1!$D$1-E149)*F149)</f>
        <v>#N/A</v>
      </c>
      <c r="S149" s="3" t="e">
        <f t="shared" ca="1" si="30"/>
        <v>#N/A</v>
      </c>
    </row>
    <row r="150" spans="1:19">
      <c r="A150" s="352">
        <v>3</v>
      </c>
      <c r="B150" s="352">
        <v>45</v>
      </c>
      <c r="C150" s="9" t="e" cm="1">
        <f t="array" aca="1" ref="C150" ca="1">INDEX(BGCalc1!$F$4:$F$28,A150)+(INDEX(BGCalc1!$G$4:$G$28,A150)-INDEX(BGCalc1!$F$4:$F$28,A150))/50*B150</f>
        <v>#N/A</v>
      </c>
      <c r="D150" t="e">
        <f t="shared" ca="1" si="25"/>
        <v>#N/A</v>
      </c>
      <c r="E150" t="e">
        <f t="shared" ca="1" si="21"/>
        <v>#N/A</v>
      </c>
      <c r="F150" t="e">
        <f t="shared" ca="1" si="22"/>
        <v>#N/A</v>
      </c>
      <c r="G150" t="e">
        <f t="shared" ca="1" si="23"/>
        <v>#N/A</v>
      </c>
      <c r="H150" s="14" t="e" cm="1">
        <f t="array" aca="1" ref="H150" ca="1">INDEX(BGCalc1!$L$4:$L$28,A150)*$C150^3+INDEX(BGCalc1!$M$4:$M$28,A150)*$C150^2+INDEX(BGCalc1!$N$4:$N$28,A150)*$C150+INDEX(BGCalc1!$O$4:$O$28,A150)+INDEX('Bulk Graph'!$E$6:$E$30,A150)</f>
        <v>#N/A</v>
      </c>
      <c r="I150" s="14" t="e" cm="1">
        <f t="array" aca="1" ref="I150" ca="1">INDEX(BGCalc1!$H$4:$H$28,A150)*$C150^3+INDEX(BGCalc1!$I$4:$I$28,A150)*$C150^2+INDEX(BGCalc1!$J$4:$J$28,A150)*$C150+INDEX(BGCalc1!$K$4:$K$28,A150)</f>
        <v>#N/A</v>
      </c>
      <c r="J150" s="9" t="e">
        <f t="shared" ca="1" si="26"/>
        <v>#N/A</v>
      </c>
      <c r="K150" s="12" t="e">
        <f t="shared" ca="1" si="27"/>
        <v>#N/A</v>
      </c>
      <c r="L150" s="12" t="e">
        <f t="shared" ca="1" si="28"/>
        <v>#N/A</v>
      </c>
      <c r="M150" s="12" t="e" cm="1">
        <f t="array" aca="1" ref="M150" ca="1">I150*S150*INDEX(BGCalc1!$B$4:$B$28,A150)</f>
        <v>#N/A</v>
      </c>
      <c r="N150" s="12" t="e">
        <f t="shared" ca="1" si="24"/>
        <v>#N/A</v>
      </c>
      <c r="O150" s="12" t="e">
        <f t="shared" ca="1" si="29"/>
        <v>#N/A</v>
      </c>
      <c r="P150" s="12" t="e">
        <f ca="1">CHOOSE(BGCalc1!$C$1,BGCalc1!$D$1,BGCalc1!$D$1+R150*G150)</f>
        <v>#N/A</v>
      </c>
      <c r="Q150" s="85">
        <f>CHOOSE(BGCalc1!$C$1,NA(),BGCalc1!$D$1)</f>
        <v>25</v>
      </c>
      <c r="R150" s="3" t="e">
        <f ca="1">C150*(H150+(BGCalc1!$D$1-E150)*F150)</f>
        <v>#N/A</v>
      </c>
      <c r="S150" s="3" t="e">
        <f t="shared" ca="1" si="30"/>
        <v>#N/A</v>
      </c>
    </row>
    <row r="151" spans="1:19">
      <c r="A151" s="352">
        <v>3</v>
      </c>
      <c r="B151" s="352">
        <v>46</v>
      </c>
      <c r="C151" s="9" t="e" cm="1">
        <f t="array" aca="1" ref="C151" ca="1">INDEX(BGCalc1!$F$4:$F$28,A151)+(INDEX(BGCalc1!$G$4:$G$28,A151)-INDEX(BGCalc1!$F$4:$F$28,A151))/50*B151</f>
        <v>#N/A</v>
      </c>
      <c r="D151" t="e">
        <f t="shared" ca="1" si="25"/>
        <v>#N/A</v>
      </c>
      <c r="E151" t="e">
        <f t="shared" ca="1" si="21"/>
        <v>#N/A</v>
      </c>
      <c r="F151" t="e">
        <f t="shared" ca="1" si="22"/>
        <v>#N/A</v>
      </c>
      <c r="G151" t="e">
        <f t="shared" ca="1" si="23"/>
        <v>#N/A</v>
      </c>
      <c r="H151" s="14" t="e" cm="1">
        <f t="array" aca="1" ref="H151" ca="1">INDEX(BGCalc1!$L$4:$L$28,A151)*$C151^3+INDEX(BGCalc1!$M$4:$M$28,A151)*$C151^2+INDEX(BGCalc1!$N$4:$N$28,A151)*$C151+INDEX(BGCalc1!$O$4:$O$28,A151)+INDEX('Bulk Graph'!$E$6:$E$30,A151)</f>
        <v>#N/A</v>
      </c>
      <c r="I151" s="14" t="e" cm="1">
        <f t="array" aca="1" ref="I151" ca="1">INDEX(BGCalc1!$H$4:$H$28,A151)*$C151^3+INDEX(BGCalc1!$I$4:$I$28,A151)*$C151^2+INDEX(BGCalc1!$J$4:$J$28,A151)*$C151+INDEX(BGCalc1!$K$4:$K$28,A151)</f>
        <v>#N/A</v>
      </c>
      <c r="J151" s="9" t="e">
        <f t="shared" ca="1" si="26"/>
        <v>#N/A</v>
      </c>
      <c r="K151" s="12" t="e">
        <f t="shared" ca="1" si="27"/>
        <v>#N/A</v>
      </c>
      <c r="L151" s="12" t="e">
        <f t="shared" ca="1" si="28"/>
        <v>#N/A</v>
      </c>
      <c r="M151" s="12" t="e" cm="1">
        <f t="array" aca="1" ref="M151" ca="1">I151*S151*INDEX(BGCalc1!$B$4:$B$28,A151)</f>
        <v>#N/A</v>
      </c>
      <c r="N151" s="12" t="e">
        <f t="shared" ca="1" si="24"/>
        <v>#N/A</v>
      </c>
      <c r="O151" s="12" t="e">
        <f t="shared" ca="1" si="29"/>
        <v>#N/A</v>
      </c>
      <c r="P151" s="12" t="e">
        <f ca="1">CHOOSE(BGCalc1!$C$1,BGCalc1!$D$1,BGCalc1!$D$1+R151*G151)</f>
        <v>#N/A</v>
      </c>
      <c r="Q151" s="85">
        <f>CHOOSE(BGCalc1!$C$1,NA(),BGCalc1!$D$1)</f>
        <v>25</v>
      </c>
      <c r="R151" s="3" t="e">
        <f ca="1">C151*(H151+(BGCalc1!$D$1-E151)*F151)</f>
        <v>#N/A</v>
      </c>
      <c r="S151" s="3" t="e">
        <f t="shared" ca="1" si="30"/>
        <v>#N/A</v>
      </c>
    </row>
    <row r="152" spans="1:19">
      <c r="A152" s="352">
        <v>3</v>
      </c>
      <c r="B152" s="352">
        <v>47</v>
      </c>
      <c r="C152" s="9" t="e" cm="1">
        <f t="array" aca="1" ref="C152" ca="1">INDEX(BGCalc1!$F$4:$F$28,A152)+(INDEX(BGCalc1!$G$4:$G$28,A152)-INDEX(BGCalc1!$F$4:$F$28,A152))/50*B152</f>
        <v>#N/A</v>
      </c>
      <c r="D152" t="e">
        <f t="shared" ca="1" si="25"/>
        <v>#N/A</v>
      </c>
      <c r="E152" t="e">
        <f t="shared" ca="1" si="21"/>
        <v>#N/A</v>
      </c>
      <c r="F152" t="e">
        <f t="shared" ca="1" si="22"/>
        <v>#N/A</v>
      </c>
      <c r="G152" t="e">
        <f t="shared" ca="1" si="23"/>
        <v>#N/A</v>
      </c>
      <c r="H152" s="14" t="e" cm="1">
        <f t="array" aca="1" ref="H152" ca="1">INDEX(BGCalc1!$L$4:$L$28,A152)*$C152^3+INDEX(BGCalc1!$M$4:$M$28,A152)*$C152^2+INDEX(BGCalc1!$N$4:$N$28,A152)*$C152+INDEX(BGCalc1!$O$4:$O$28,A152)+INDEX('Bulk Graph'!$E$6:$E$30,A152)</f>
        <v>#N/A</v>
      </c>
      <c r="I152" s="14" t="e" cm="1">
        <f t="array" aca="1" ref="I152" ca="1">INDEX(BGCalc1!$H$4:$H$28,A152)*$C152^3+INDEX(BGCalc1!$I$4:$I$28,A152)*$C152^2+INDEX(BGCalc1!$J$4:$J$28,A152)*$C152+INDEX(BGCalc1!$K$4:$K$28,A152)</f>
        <v>#N/A</v>
      </c>
      <c r="J152" s="9" t="e">
        <f t="shared" ca="1" si="26"/>
        <v>#N/A</v>
      </c>
      <c r="K152" s="12" t="e">
        <f t="shared" ca="1" si="27"/>
        <v>#N/A</v>
      </c>
      <c r="L152" s="12" t="e">
        <f t="shared" ca="1" si="28"/>
        <v>#N/A</v>
      </c>
      <c r="M152" s="12" t="e" cm="1">
        <f t="array" aca="1" ref="M152" ca="1">I152*S152*INDEX(BGCalc1!$B$4:$B$28,A152)</f>
        <v>#N/A</v>
      </c>
      <c r="N152" s="12" t="e">
        <f t="shared" ca="1" si="24"/>
        <v>#N/A</v>
      </c>
      <c r="O152" s="12" t="e">
        <f t="shared" ca="1" si="29"/>
        <v>#N/A</v>
      </c>
      <c r="P152" s="12" t="e">
        <f ca="1">CHOOSE(BGCalc1!$C$1,BGCalc1!$D$1,BGCalc1!$D$1+R152*G152)</f>
        <v>#N/A</v>
      </c>
      <c r="Q152" s="85">
        <f>CHOOSE(BGCalc1!$C$1,NA(),BGCalc1!$D$1)</f>
        <v>25</v>
      </c>
      <c r="R152" s="3" t="e">
        <f ca="1">C152*(H152+(BGCalc1!$D$1-E152)*F152)</f>
        <v>#N/A</v>
      </c>
      <c r="S152" s="3" t="e">
        <f t="shared" ca="1" si="30"/>
        <v>#N/A</v>
      </c>
    </row>
    <row r="153" spans="1:19">
      <c r="A153" s="352">
        <v>3</v>
      </c>
      <c r="B153" s="352">
        <v>48</v>
      </c>
      <c r="C153" s="9" t="e" cm="1">
        <f t="array" aca="1" ref="C153" ca="1">INDEX(BGCalc1!$F$4:$F$28,A153)+(INDEX(BGCalc1!$G$4:$G$28,A153)-INDEX(BGCalc1!$F$4:$F$28,A153))/50*B153</f>
        <v>#N/A</v>
      </c>
      <c r="D153" t="e">
        <f t="shared" ca="1" si="25"/>
        <v>#N/A</v>
      </c>
      <c r="E153" t="e">
        <f t="shared" ca="1" si="21"/>
        <v>#N/A</v>
      </c>
      <c r="F153" t="e">
        <f t="shared" ca="1" si="22"/>
        <v>#N/A</v>
      </c>
      <c r="G153" t="e">
        <f t="shared" ca="1" si="23"/>
        <v>#N/A</v>
      </c>
      <c r="H153" s="14" t="e" cm="1">
        <f t="array" aca="1" ref="H153" ca="1">INDEX(BGCalc1!$L$4:$L$28,A153)*$C153^3+INDEX(BGCalc1!$M$4:$M$28,A153)*$C153^2+INDEX(BGCalc1!$N$4:$N$28,A153)*$C153+INDEX(BGCalc1!$O$4:$O$28,A153)+INDEX('Bulk Graph'!$E$6:$E$30,A153)</f>
        <v>#N/A</v>
      </c>
      <c r="I153" s="14" t="e" cm="1">
        <f t="array" aca="1" ref="I153" ca="1">INDEX(BGCalc1!$H$4:$H$28,A153)*$C153^3+INDEX(BGCalc1!$I$4:$I$28,A153)*$C153^2+INDEX(BGCalc1!$J$4:$J$28,A153)*$C153+INDEX(BGCalc1!$K$4:$K$28,A153)</f>
        <v>#N/A</v>
      </c>
      <c r="J153" s="9" t="e">
        <f t="shared" ca="1" si="26"/>
        <v>#N/A</v>
      </c>
      <c r="K153" s="12" t="e">
        <f t="shared" ca="1" si="27"/>
        <v>#N/A</v>
      </c>
      <c r="L153" s="12" t="e">
        <f t="shared" ca="1" si="28"/>
        <v>#N/A</v>
      </c>
      <c r="M153" s="12" t="e" cm="1">
        <f t="array" aca="1" ref="M153" ca="1">I153*S153*INDEX(BGCalc1!$B$4:$B$28,A153)</f>
        <v>#N/A</v>
      </c>
      <c r="N153" s="12" t="e">
        <f t="shared" ca="1" si="24"/>
        <v>#N/A</v>
      </c>
      <c r="O153" s="12" t="e">
        <f t="shared" ca="1" si="29"/>
        <v>#N/A</v>
      </c>
      <c r="P153" s="12" t="e">
        <f ca="1">CHOOSE(BGCalc1!$C$1,BGCalc1!$D$1,BGCalc1!$D$1+R153*G153)</f>
        <v>#N/A</v>
      </c>
      <c r="Q153" s="85">
        <f>CHOOSE(BGCalc1!$C$1,NA(),BGCalc1!$D$1)</f>
        <v>25</v>
      </c>
      <c r="R153" s="3" t="e">
        <f ca="1">C153*(H153+(BGCalc1!$D$1-E153)*F153)</f>
        <v>#N/A</v>
      </c>
      <c r="S153" s="3" t="e">
        <f t="shared" ca="1" si="30"/>
        <v>#N/A</v>
      </c>
    </row>
    <row r="154" spans="1:19">
      <c r="A154" s="352">
        <v>3</v>
      </c>
      <c r="B154" s="352">
        <v>49</v>
      </c>
      <c r="C154" s="9" t="e" cm="1">
        <f t="array" aca="1" ref="C154" ca="1">INDEX(BGCalc1!$F$4:$F$28,A154)+(INDEX(BGCalc1!$G$4:$G$28,A154)-INDEX(BGCalc1!$F$4:$F$28,A154))/50*B154</f>
        <v>#N/A</v>
      </c>
      <c r="D154" t="e">
        <f t="shared" ca="1" si="25"/>
        <v>#N/A</v>
      </c>
      <c r="E154" t="e">
        <f t="shared" ca="1" si="21"/>
        <v>#N/A</v>
      </c>
      <c r="F154" t="e">
        <f t="shared" ca="1" si="22"/>
        <v>#N/A</v>
      </c>
      <c r="G154" t="e">
        <f t="shared" ca="1" si="23"/>
        <v>#N/A</v>
      </c>
      <c r="H154" s="14" t="e" cm="1">
        <f t="array" aca="1" ref="H154" ca="1">INDEX(BGCalc1!$L$4:$L$28,A154)*$C154^3+INDEX(BGCalc1!$M$4:$M$28,A154)*$C154^2+INDEX(BGCalc1!$N$4:$N$28,A154)*$C154+INDEX(BGCalc1!$O$4:$O$28,A154)+INDEX('Bulk Graph'!$E$6:$E$30,A154)</f>
        <v>#N/A</v>
      </c>
      <c r="I154" s="14" t="e" cm="1">
        <f t="array" aca="1" ref="I154" ca="1">INDEX(BGCalc1!$H$4:$H$28,A154)*$C154^3+INDEX(BGCalc1!$I$4:$I$28,A154)*$C154^2+INDEX(BGCalc1!$J$4:$J$28,A154)*$C154+INDEX(BGCalc1!$K$4:$K$28,A154)</f>
        <v>#N/A</v>
      </c>
      <c r="J154" s="9" t="e">
        <f t="shared" ca="1" si="26"/>
        <v>#N/A</v>
      </c>
      <c r="K154" s="12" t="e">
        <f t="shared" ca="1" si="27"/>
        <v>#N/A</v>
      </c>
      <c r="L154" s="12" t="e">
        <f t="shared" ca="1" si="28"/>
        <v>#N/A</v>
      </c>
      <c r="M154" s="12" t="e" cm="1">
        <f t="array" aca="1" ref="M154" ca="1">I154*S154*INDEX(BGCalc1!$B$4:$B$28,A154)</f>
        <v>#N/A</v>
      </c>
      <c r="N154" s="12" t="e">
        <f t="shared" ca="1" si="24"/>
        <v>#N/A</v>
      </c>
      <c r="O154" s="12" t="e">
        <f t="shared" ca="1" si="29"/>
        <v>#N/A</v>
      </c>
      <c r="P154" s="12" t="e">
        <f ca="1">CHOOSE(BGCalc1!$C$1,BGCalc1!$D$1,BGCalc1!$D$1+R154*G154)</f>
        <v>#N/A</v>
      </c>
      <c r="Q154" s="85">
        <f>CHOOSE(BGCalc1!$C$1,NA(),BGCalc1!$D$1)</f>
        <v>25</v>
      </c>
      <c r="R154" s="3" t="e">
        <f ca="1">C154*(H154+(BGCalc1!$D$1-E154)*F154)</f>
        <v>#N/A</v>
      </c>
      <c r="S154" s="3" t="e">
        <f t="shared" ca="1" si="30"/>
        <v>#N/A</v>
      </c>
    </row>
    <row r="155" spans="1:19" ht="13.5" thickBot="1">
      <c r="A155" s="353">
        <v>3</v>
      </c>
      <c r="B155" s="353">
        <v>50</v>
      </c>
      <c r="C155" s="89" t="e" cm="1">
        <f t="array" aca="1" ref="C155" ca="1">INDEX(BGCalc1!$F$4:$F$28,A155)+(INDEX(BGCalc1!$G$4:$G$28,A155)-INDEX(BGCalc1!$F$4:$F$28,A155))/50*B155</f>
        <v>#N/A</v>
      </c>
      <c r="D155" s="87" t="e">
        <f t="shared" ca="1" si="25"/>
        <v>#N/A</v>
      </c>
      <c r="E155" s="87" t="e">
        <f t="shared" ca="1" si="21"/>
        <v>#N/A</v>
      </c>
      <c r="F155" s="87" t="e">
        <f t="shared" ca="1" si="22"/>
        <v>#N/A</v>
      </c>
      <c r="G155" s="87" t="e">
        <f t="shared" ca="1" si="23"/>
        <v>#N/A</v>
      </c>
      <c r="H155" s="347" t="e" cm="1">
        <f t="array" aca="1" ref="H155" ca="1">INDEX(BGCalc1!$L$4:$L$28,A155)*$C155^3+INDEX(BGCalc1!$M$4:$M$28,A155)*$C155^2+INDEX(BGCalc1!$N$4:$N$28,A155)*$C155+INDEX(BGCalc1!$O$4:$O$28,A155)+INDEX('Bulk Graph'!$E$6:$E$30,A155)</f>
        <v>#N/A</v>
      </c>
      <c r="I155" s="347" t="e" cm="1">
        <f t="array" aca="1" ref="I155" ca="1">INDEX(BGCalc1!$H$4:$H$28,A155)*$C155^3+INDEX(BGCalc1!$I$4:$I$28,A155)*$C155^2+INDEX(BGCalc1!$J$4:$J$28,A155)*$C155+INDEX(BGCalc1!$K$4:$K$28,A155)</f>
        <v>#N/A</v>
      </c>
      <c r="J155" s="9" t="e">
        <f t="shared" ca="1" si="26"/>
        <v>#N/A</v>
      </c>
      <c r="K155" s="348" t="e">
        <f t="shared" ca="1" si="27"/>
        <v>#N/A</v>
      </c>
      <c r="L155" s="348" t="e">
        <f t="shared" ca="1" si="28"/>
        <v>#N/A</v>
      </c>
      <c r="M155" s="348" t="e" cm="1">
        <f t="array" aca="1" ref="M155" ca="1">I155*S155*INDEX(BGCalc1!$B$4:$B$28,A155)</f>
        <v>#N/A</v>
      </c>
      <c r="N155" s="348" t="e">
        <f t="shared" ca="1" si="24"/>
        <v>#N/A</v>
      </c>
      <c r="O155" s="348" t="e">
        <f t="shared" ca="1" si="29"/>
        <v>#N/A</v>
      </c>
      <c r="P155" s="348" t="e">
        <f ca="1">CHOOSE(BGCalc1!$C$1,BGCalc1!$D$1,BGCalc1!$D$1+R155*G155)</f>
        <v>#N/A</v>
      </c>
      <c r="Q155" s="349">
        <f>CHOOSE(BGCalc1!$C$1,NA(),BGCalc1!$D$1)</f>
        <v>25</v>
      </c>
      <c r="R155" s="350" t="e">
        <f ca="1">C155*(H155+(BGCalc1!$D$1-E155)*F155)</f>
        <v>#N/A</v>
      </c>
      <c r="S155" s="350" t="e">
        <f t="shared" ca="1" si="30"/>
        <v>#N/A</v>
      </c>
    </row>
    <row r="156" spans="1:19">
      <c r="A156" s="354">
        <v>4</v>
      </c>
      <c r="B156" s="354">
        <v>0</v>
      </c>
      <c r="C156" s="9" t="e" cm="1">
        <f t="array" aca="1" ref="C156" ca="1">INDEX(BGCalc1!$F$4:$F$28,A156)+(INDEX(BGCalc1!$G$4:$G$28,A156)-INDEX(BGCalc1!$F$4:$F$28,A156))/50*B156</f>
        <v>#N/A</v>
      </c>
      <c r="D156" t="e" cm="1">
        <f t="array" aca="1" ref="D156" ca="1">INDEX(BGCalc1!$P$4:$P$28,A156)</f>
        <v>#N/A</v>
      </c>
      <c r="E156" t="e" cm="1">
        <f t="array" aca="1" ref="E156" ca="1">INDEX(BGCalc1!$Q$4:$Q$28,A156)</f>
        <v>#N/A</v>
      </c>
      <c r="F156" t="e" cm="1">
        <f t="array" aca="1" ref="F156" ca="1">INDEX(BGCalc1!$R$4:$R$28,A156)</f>
        <v>#N/A</v>
      </c>
      <c r="G156" t="e" cm="1">
        <f t="array" aca="1" ref="G156" ca="1">INDEX(BGCalc1!$S$4:$S$28,A156)</f>
        <v>#N/A</v>
      </c>
      <c r="H156" s="343" t="e" cm="1">
        <f t="array" aca="1" ref="H156" ca="1">INDEX(BGCalc1!$L$4:$L$28,A156)*$C156^3+INDEX(BGCalc1!$M$4:$M$28,A156)*$C156^2+INDEX(BGCalc1!$N$4:$N$28,A156)*$C156+INDEX(BGCalc1!$O$4:$O$28,A156)+INDEX('Bulk Graph'!$E$6:$E$30,A156)</f>
        <v>#N/A</v>
      </c>
      <c r="I156" s="343" t="e" cm="1">
        <f t="array" aca="1" ref="I156" ca="1">INDEX(BGCalc1!$H$4:$H$28,A156)*$C156^3+INDEX(BGCalc1!$I$4:$I$28,A156)*$C156^2+INDEX(BGCalc1!$J$4:$J$28,A156)*$C156+INDEX(BGCalc1!$K$4:$K$28,A156)</f>
        <v>#N/A</v>
      </c>
      <c r="J156" s="9" t="e">
        <f t="shared" ca="1" si="26"/>
        <v>#N/A</v>
      </c>
      <c r="K156" s="344" t="e">
        <f t="shared" ca="1" si="27"/>
        <v>#N/A</v>
      </c>
      <c r="L156" s="344" t="e">
        <f t="shared" ca="1" si="28"/>
        <v>#N/A</v>
      </c>
      <c r="M156" s="344" t="e" cm="1">
        <f t="array" aca="1" ref="M156" ca="1">I156*S156*INDEX(BGCalc1!$B$4:$B$28,A156)</f>
        <v>#N/A</v>
      </c>
      <c r="N156" s="344" t="e">
        <f ca="1">M156/L156</f>
        <v>#N/A</v>
      </c>
      <c r="O156" s="344" t="e">
        <f t="shared" ca="1" si="29"/>
        <v>#N/A</v>
      </c>
      <c r="P156" s="344" t="e">
        <f ca="1">CHOOSE(BGCalc1!$C$1,BGCalc1!$D$1,BGCalc1!$D$1+R156*G156)</f>
        <v>#N/A</v>
      </c>
      <c r="Q156" s="345">
        <f>CHOOSE(BGCalc1!$C$1,NA(),BGCalc1!$D$1)</f>
        <v>25</v>
      </c>
      <c r="R156" s="3" t="e">
        <f ca="1">C156*(H156+(BGCalc1!$D$1-E156)*F156)</f>
        <v>#N/A</v>
      </c>
      <c r="S156" s="3" t="e">
        <f t="shared" ca="1" si="30"/>
        <v>#N/A</v>
      </c>
    </row>
    <row r="157" spans="1:19">
      <c r="A157" s="354">
        <v>4</v>
      </c>
      <c r="B157" s="354">
        <v>1</v>
      </c>
      <c r="C157" s="9" t="e" cm="1">
        <f t="array" aca="1" ref="C157" ca="1">INDEX(BGCalc1!$F$4:$F$28,A157)+(INDEX(BGCalc1!$G$4:$G$28,A157)-INDEX(BGCalc1!$F$4:$F$28,A157))/50*B157</f>
        <v>#N/A</v>
      </c>
      <c r="D157" t="e">
        <f ca="1">D156</f>
        <v>#N/A</v>
      </c>
      <c r="E157" t="e">
        <f t="shared" ref="E157:E206" ca="1" si="31">E156</f>
        <v>#N/A</v>
      </c>
      <c r="F157" t="e">
        <f t="shared" ref="F157:F206" ca="1" si="32">F156</f>
        <v>#N/A</v>
      </c>
      <c r="G157" t="e">
        <f t="shared" ref="G157:G206" ca="1" si="33">G156</f>
        <v>#N/A</v>
      </c>
      <c r="H157" s="14" t="e" cm="1">
        <f t="array" aca="1" ref="H157" ca="1">INDEX(BGCalc1!$L$4:$L$28,A157)*$C157^3+INDEX(BGCalc1!$M$4:$M$28,A157)*$C157^2+INDEX(BGCalc1!$N$4:$N$28,A157)*$C157+INDEX(BGCalc1!$O$4:$O$28,A157)+INDEX('Bulk Graph'!$E$6:$E$30,A157)</f>
        <v>#N/A</v>
      </c>
      <c r="I157" s="14" t="e" cm="1">
        <f t="array" aca="1" ref="I157" ca="1">INDEX(BGCalc1!$H$4:$H$28,A157)*$C157^3+INDEX(BGCalc1!$I$4:$I$28,A157)*$C157^2+INDEX(BGCalc1!$J$4:$J$28,A157)*$C157+INDEX(BGCalc1!$K$4:$K$28,A157)</f>
        <v>#N/A</v>
      </c>
      <c r="J157" s="9" t="e">
        <f t="shared" ca="1" si="26"/>
        <v>#N/A</v>
      </c>
      <c r="K157" s="12" t="e">
        <f t="shared" ca="1" si="27"/>
        <v>#N/A</v>
      </c>
      <c r="L157" s="12" t="e">
        <f t="shared" ca="1" si="28"/>
        <v>#N/A</v>
      </c>
      <c r="M157" s="12" t="e" cm="1">
        <f t="array" aca="1" ref="M157" ca="1">I157*S157*INDEX(BGCalc1!$B$4:$B$28,A157)</f>
        <v>#N/A</v>
      </c>
      <c r="N157" s="12" t="e">
        <f t="shared" ref="N157:N206" ca="1" si="34">M157/L157</f>
        <v>#N/A</v>
      </c>
      <c r="O157" s="12" t="e">
        <f t="shared" ca="1" si="29"/>
        <v>#N/A</v>
      </c>
      <c r="P157" s="12" t="e">
        <f ca="1">CHOOSE(BGCalc1!$C$1,BGCalc1!$D$1,BGCalc1!$D$1+R157*G157)</f>
        <v>#N/A</v>
      </c>
      <c r="Q157" s="85">
        <f>CHOOSE(BGCalc1!$C$1,NA(),BGCalc1!$D$1)</f>
        <v>25</v>
      </c>
      <c r="R157" s="3" t="e">
        <f ca="1">C157*(H157+(BGCalc1!$D$1-E157)*F157)</f>
        <v>#N/A</v>
      </c>
      <c r="S157" s="3" t="e">
        <f t="shared" ca="1" si="30"/>
        <v>#N/A</v>
      </c>
    </row>
    <row r="158" spans="1:19">
      <c r="A158" s="354">
        <v>4</v>
      </c>
      <c r="B158" s="354">
        <v>2</v>
      </c>
      <c r="C158" s="9" t="e" cm="1">
        <f t="array" aca="1" ref="C158" ca="1">INDEX(BGCalc1!$F$4:$F$28,A158)+(INDEX(BGCalc1!$G$4:$G$28,A158)-INDEX(BGCalc1!$F$4:$F$28,A158))/50*B158</f>
        <v>#N/A</v>
      </c>
      <c r="D158" t="e">
        <f t="shared" ref="D158:D206" ca="1" si="35">D157</f>
        <v>#N/A</v>
      </c>
      <c r="E158" t="e">
        <f t="shared" ca="1" si="31"/>
        <v>#N/A</v>
      </c>
      <c r="F158" t="e">
        <f t="shared" ca="1" si="32"/>
        <v>#N/A</v>
      </c>
      <c r="G158" t="e">
        <f t="shared" ca="1" si="33"/>
        <v>#N/A</v>
      </c>
      <c r="H158" s="14" t="e" cm="1">
        <f t="array" aca="1" ref="H158" ca="1">INDEX(BGCalc1!$L$4:$L$28,A158)*$C158^3+INDEX(BGCalc1!$M$4:$M$28,A158)*$C158^2+INDEX(BGCalc1!$N$4:$N$28,A158)*$C158+INDEX(BGCalc1!$O$4:$O$28,A158)+INDEX('Bulk Graph'!$E$6:$E$30,A158)</f>
        <v>#N/A</v>
      </c>
      <c r="I158" s="14" t="e" cm="1">
        <f t="array" aca="1" ref="I158" ca="1">INDEX(BGCalc1!$H$4:$H$28,A158)*$C158^3+INDEX(BGCalc1!$I$4:$I$28,A158)*$C158^2+INDEX(BGCalc1!$J$4:$J$28,A158)*$C158+INDEX(BGCalc1!$K$4:$K$28,A158)</f>
        <v>#N/A</v>
      </c>
      <c r="J158" s="9" t="e">
        <f t="shared" ca="1" si="26"/>
        <v>#N/A</v>
      </c>
      <c r="K158" s="12" t="e">
        <f t="shared" ca="1" si="27"/>
        <v>#N/A</v>
      </c>
      <c r="L158" s="12" t="e">
        <f t="shared" ca="1" si="28"/>
        <v>#N/A</v>
      </c>
      <c r="M158" s="12" t="e" cm="1">
        <f t="array" aca="1" ref="M158" ca="1">I158*S158*INDEX(BGCalc1!$B$4:$B$28,A158)</f>
        <v>#N/A</v>
      </c>
      <c r="N158" s="12" t="e">
        <f t="shared" ca="1" si="34"/>
        <v>#N/A</v>
      </c>
      <c r="O158" s="12" t="e">
        <f t="shared" ca="1" si="29"/>
        <v>#N/A</v>
      </c>
      <c r="P158" s="12" t="e">
        <f ca="1">CHOOSE(BGCalc1!$C$1,BGCalc1!$D$1,BGCalc1!$D$1+R158*G158)</f>
        <v>#N/A</v>
      </c>
      <c r="Q158" s="85">
        <f>CHOOSE(BGCalc1!$C$1,NA(),BGCalc1!$D$1)</f>
        <v>25</v>
      </c>
      <c r="R158" s="3" t="e">
        <f ca="1">C158*(H158+(BGCalc1!$D$1-E158)*F158)</f>
        <v>#N/A</v>
      </c>
      <c r="S158" s="3" t="e">
        <f t="shared" ca="1" si="30"/>
        <v>#N/A</v>
      </c>
    </row>
    <row r="159" spans="1:19">
      <c r="A159" s="354">
        <v>4</v>
      </c>
      <c r="B159" s="354">
        <v>3</v>
      </c>
      <c r="C159" s="9" t="e" cm="1">
        <f t="array" aca="1" ref="C159" ca="1">INDEX(BGCalc1!$F$4:$F$28,A159)+(INDEX(BGCalc1!$G$4:$G$28,A159)-INDEX(BGCalc1!$F$4:$F$28,A159))/50*B159</f>
        <v>#N/A</v>
      </c>
      <c r="D159" t="e">
        <f t="shared" ca="1" si="35"/>
        <v>#N/A</v>
      </c>
      <c r="E159" t="e">
        <f t="shared" ca="1" si="31"/>
        <v>#N/A</v>
      </c>
      <c r="F159" t="e">
        <f t="shared" ca="1" si="32"/>
        <v>#N/A</v>
      </c>
      <c r="G159" t="e">
        <f t="shared" ca="1" si="33"/>
        <v>#N/A</v>
      </c>
      <c r="H159" s="14" t="e" cm="1">
        <f t="array" aca="1" ref="H159" ca="1">INDEX(BGCalc1!$L$4:$L$28,A159)*$C159^3+INDEX(BGCalc1!$M$4:$M$28,A159)*$C159^2+INDEX(BGCalc1!$N$4:$N$28,A159)*$C159+INDEX(BGCalc1!$O$4:$O$28,A159)+INDEX('Bulk Graph'!$E$6:$E$30,A159)</f>
        <v>#N/A</v>
      </c>
      <c r="I159" s="14" t="e" cm="1">
        <f t="array" aca="1" ref="I159" ca="1">INDEX(BGCalc1!$H$4:$H$28,A159)*$C159^3+INDEX(BGCalc1!$I$4:$I$28,A159)*$C159^2+INDEX(BGCalc1!$J$4:$J$28,A159)*$C159+INDEX(BGCalc1!$K$4:$K$28,A159)</f>
        <v>#N/A</v>
      </c>
      <c r="J159" s="9" t="e">
        <f t="shared" ca="1" si="26"/>
        <v>#N/A</v>
      </c>
      <c r="K159" s="12" t="e">
        <f t="shared" ca="1" si="27"/>
        <v>#N/A</v>
      </c>
      <c r="L159" s="12" t="e">
        <f t="shared" ca="1" si="28"/>
        <v>#N/A</v>
      </c>
      <c r="M159" s="12" t="e" cm="1">
        <f t="array" aca="1" ref="M159" ca="1">I159*S159*INDEX(BGCalc1!$B$4:$B$28,A159)</f>
        <v>#N/A</v>
      </c>
      <c r="N159" s="12" t="e">
        <f t="shared" ca="1" si="34"/>
        <v>#N/A</v>
      </c>
      <c r="O159" s="12" t="e">
        <f t="shared" ca="1" si="29"/>
        <v>#N/A</v>
      </c>
      <c r="P159" s="12" t="e">
        <f ca="1">CHOOSE(BGCalc1!$C$1,BGCalc1!$D$1,BGCalc1!$D$1+R159*G159)</f>
        <v>#N/A</v>
      </c>
      <c r="Q159" s="85">
        <f>CHOOSE(BGCalc1!$C$1,NA(),BGCalc1!$D$1)</f>
        <v>25</v>
      </c>
      <c r="R159" s="3" t="e">
        <f ca="1">C159*(H159+(BGCalc1!$D$1-E159)*F159)</f>
        <v>#N/A</v>
      </c>
      <c r="S159" s="3" t="e">
        <f t="shared" ca="1" si="30"/>
        <v>#N/A</v>
      </c>
    </row>
    <row r="160" spans="1:19">
      <c r="A160" s="354">
        <v>4</v>
      </c>
      <c r="B160" s="354">
        <v>4</v>
      </c>
      <c r="C160" s="9" t="e" cm="1">
        <f t="array" aca="1" ref="C160" ca="1">INDEX(BGCalc1!$F$4:$F$28,A160)+(INDEX(BGCalc1!$G$4:$G$28,A160)-INDEX(BGCalc1!$F$4:$F$28,A160))/50*B160</f>
        <v>#N/A</v>
      </c>
      <c r="D160" t="e">
        <f t="shared" ca="1" si="35"/>
        <v>#N/A</v>
      </c>
      <c r="E160" t="e">
        <f t="shared" ca="1" si="31"/>
        <v>#N/A</v>
      </c>
      <c r="F160" t="e">
        <f t="shared" ca="1" si="32"/>
        <v>#N/A</v>
      </c>
      <c r="G160" t="e">
        <f t="shared" ca="1" si="33"/>
        <v>#N/A</v>
      </c>
      <c r="H160" s="14" t="e" cm="1">
        <f t="array" aca="1" ref="H160" ca="1">INDEX(BGCalc1!$L$4:$L$28,A160)*$C160^3+INDEX(BGCalc1!$M$4:$M$28,A160)*$C160^2+INDEX(BGCalc1!$N$4:$N$28,A160)*$C160+INDEX(BGCalc1!$O$4:$O$28,A160)+INDEX('Bulk Graph'!$E$6:$E$30,A160)</f>
        <v>#N/A</v>
      </c>
      <c r="I160" s="14" t="e" cm="1">
        <f t="array" aca="1" ref="I160" ca="1">INDEX(BGCalc1!$H$4:$H$28,A160)*$C160^3+INDEX(BGCalc1!$I$4:$I$28,A160)*$C160^2+INDEX(BGCalc1!$J$4:$J$28,A160)*$C160+INDEX(BGCalc1!$K$4:$K$28,A160)</f>
        <v>#N/A</v>
      </c>
      <c r="J160" s="9" t="e">
        <f t="shared" ca="1" si="26"/>
        <v>#N/A</v>
      </c>
      <c r="K160" s="12" t="e">
        <f t="shared" ca="1" si="27"/>
        <v>#N/A</v>
      </c>
      <c r="L160" s="12" t="e">
        <f t="shared" ca="1" si="28"/>
        <v>#N/A</v>
      </c>
      <c r="M160" s="12" t="e" cm="1">
        <f t="array" aca="1" ref="M160" ca="1">I160*S160*INDEX(BGCalc1!$B$4:$B$28,A160)</f>
        <v>#N/A</v>
      </c>
      <c r="N160" s="12" t="e">
        <f t="shared" ca="1" si="34"/>
        <v>#N/A</v>
      </c>
      <c r="O160" s="12" t="e">
        <f t="shared" ca="1" si="29"/>
        <v>#N/A</v>
      </c>
      <c r="P160" s="12" t="e">
        <f ca="1">CHOOSE(BGCalc1!$C$1,BGCalc1!$D$1,BGCalc1!$D$1+R160*G160)</f>
        <v>#N/A</v>
      </c>
      <c r="Q160" s="85">
        <f>CHOOSE(BGCalc1!$C$1,NA(),BGCalc1!$D$1)</f>
        <v>25</v>
      </c>
      <c r="R160" s="3" t="e">
        <f ca="1">C160*(H160+(BGCalc1!$D$1-E160)*F160)</f>
        <v>#N/A</v>
      </c>
      <c r="S160" s="3" t="e">
        <f t="shared" ca="1" si="30"/>
        <v>#N/A</v>
      </c>
    </row>
    <row r="161" spans="1:19">
      <c r="A161" s="354">
        <v>4</v>
      </c>
      <c r="B161" s="354">
        <v>5</v>
      </c>
      <c r="C161" s="9" t="e" cm="1">
        <f t="array" aca="1" ref="C161" ca="1">INDEX(BGCalc1!$F$4:$F$28,A161)+(INDEX(BGCalc1!$G$4:$G$28,A161)-INDEX(BGCalc1!$F$4:$F$28,A161))/50*B161</f>
        <v>#N/A</v>
      </c>
      <c r="D161" t="e">
        <f t="shared" ca="1" si="35"/>
        <v>#N/A</v>
      </c>
      <c r="E161" t="e">
        <f t="shared" ca="1" si="31"/>
        <v>#N/A</v>
      </c>
      <c r="F161" t="e">
        <f t="shared" ca="1" si="32"/>
        <v>#N/A</v>
      </c>
      <c r="G161" t="e">
        <f t="shared" ca="1" si="33"/>
        <v>#N/A</v>
      </c>
      <c r="H161" s="14" t="e" cm="1">
        <f t="array" aca="1" ref="H161" ca="1">INDEX(BGCalc1!$L$4:$L$28,A161)*$C161^3+INDEX(BGCalc1!$M$4:$M$28,A161)*$C161^2+INDEX(BGCalc1!$N$4:$N$28,A161)*$C161+INDEX(BGCalc1!$O$4:$O$28,A161)+INDEX('Bulk Graph'!$E$6:$E$30,A161)</f>
        <v>#N/A</v>
      </c>
      <c r="I161" s="14" t="e" cm="1">
        <f t="array" aca="1" ref="I161" ca="1">INDEX(BGCalc1!$H$4:$H$28,A161)*$C161^3+INDEX(BGCalc1!$I$4:$I$28,A161)*$C161^2+INDEX(BGCalc1!$J$4:$J$28,A161)*$C161+INDEX(BGCalc1!$K$4:$K$28,A161)</f>
        <v>#N/A</v>
      </c>
      <c r="J161" s="9" t="e">
        <f t="shared" ca="1" si="26"/>
        <v>#N/A</v>
      </c>
      <c r="K161" s="12" t="e">
        <f t="shared" ca="1" si="27"/>
        <v>#N/A</v>
      </c>
      <c r="L161" s="12" t="e">
        <f t="shared" ca="1" si="28"/>
        <v>#N/A</v>
      </c>
      <c r="M161" s="12" t="e" cm="1">
        <f t="array" aca="1" ref="M161" ca="1">I161*S161*INDEX(BGCalc1!$B$4:$B$28,A161)</f>
        <v>#N/A</v>
      </c>
      <c r="N161" s="12" t="e">
        <f t="shared" ca="1" si="34"/>
        <v>#N/A</v>
      </c>
      <c r="O161" s="12" t="e">
        <f t="shared" ca="1" si="29"/>
        <v>#N/A</v>
      </c>
      <c r="P161" s="12" t="e">
        <f ca="1">CHOOSE(BGCalc1!$C$1,BGCalc1!$D$1,BGCalc1!$D$1+R161*G161)</f>
        <v>#N/A</v>
      </c>
      <c r="Q161" s="85">
        <f>CHOOSE(BGCalc1!$C$1,NA(),BGCalc1!$D$1)</f>
        <v>25</v>
      </c>
      <c r="R161" s="3" t="e">
        <f ca="1">C161*(H161+(BGCalc1!$D$1-E161)*F161)</f>
        <v>#N/A</v>
      </c>
      <c r="S161" s="3" t="e">
        <f t="shared" ca="1" si="30"/>
        <v>#N/A</v>
      </c>
    </row>
    <row r="162" spans="1:19">
      <c r="A162" s="354">
        <v>4</v>
      </c>
      <c r="B162" s="354">
        <v>6</v>
      </c>
      <c r="C162" s="9" t="e" cm="1">
        <f t="array" aca="1" ref="C162" ca="1">INDEX(BGCalc1!$F$4:$F$28,A162)+(INDEX(BGCalc1!$G$4:$G$28,A162)-INDEX(BGCalc1!$F$4:$F$28,A162))/50*B162</f>
        <v>#N/A</v>
      </c>
      <c r="D162" t="e">
        <f t="shared" ca="1" si="35"/>
        <v>#N/A</v>
      </c>
      <c r="E162" t="e">
        <f t="shared" ca="1" si="31"/>
        <v>#N/A</v>
      </c>
      <c r="F162" t="e">
        <f t="shared" ca="1" si="32"/>
        <v>#N/A</v>
      </c>
      <c r="G162" t="e">
        <f t="shared" ca="1" si="33"/>
        <v>#N/A</v>
      </c>
      <c r="H162" s="14" t="e" cm="1">
        <f t="array" aca="1" ref="H162" ca="1">INDEX(BGCalc1!$L$4:$L$28,A162)*$C162^3+INDEX(BGCalc1!$M$4:$M$28,A162)*$C162^2+INDEX(BGCalc1!$N$4:$N$28,A162)*$C162+INDEX(BGCalc1!$O$4:$O$28,A162)+INDEX('Bulk Graph'!$E$6:$E$30,A162)</f>
        <v>#N/A</v>
      </c>
      <c r="I162" s="14" t="e" cm="1">
        <f t="array" aca="1" ref="I162" ca="1">INDEX(BGCalc1!$H$4:$H$28,A162)*$C162^3+INDEX(BGCalc1!$I$4:$I$28,A162)*$C162^2+INDEX(BGCalc1!$J$4:$J$28,A162)*$C162+INDEX(BGCalc1!$K$4:$K$28,A162)</f>
        <v>#N/A</v>
      </c>
      <c r="J162" s="9" t="e">
        <f t="shared" ca="1" si="26"/>
        <v>#N/A</v>
      </c>
      <c r="K162" s="12" t="e">
        <f t="shared" ca="1" si="27"/>
        <v>#N/A</v>
      </c>
      <c r="L162" s="12" t="e">
        <f t="shared" ca="1" si="28"/>
        <v>#N/A</v>
      </c>
      <c r="M162" s="12" t="e" cm="1">
        <f t="array" aca="1" ref="M162" ca="1">I162*S162*INDEX(BGCalc1!$B$4:$B$28,A162)</f>
        <v>#N/A</v>
      </c>
      <c r="N162" s="12" t="e">
        <f t="shared" ca="1" si="34"/>
        <v>#N/A</v>
      </c>
      <c r="O162" s="12" t="e">
        <f t="shared" ca="1" si="29"/>
        <v>#N/A</v>
      </c>
      <c r="P162" s="12" t="e">
        <f ca="1">CHOOSE(BGCalc1!$C$1,BGCalc1!$D$1,BGCalc1!$D$1+R162*G162)</f>
        <v>#N/A</v>
      </c>
      <c r="Q162" s="85">
        <f>CHOOSE(BGCalc1!$C$1,NA(),BGCalc1!$D$1)</f>
        <v>25</v>
      </c>
      <c r="R162" s="3" t="e">
        <f ca="1">C162*(H162+(BGCalc1!$D$1-E162)*F162)</f>
        <v>#N/A</v>
      </c>
      <c r="S162" s="3" t="e">
        <f t="shared" ca="1" si="30"/>
        <v>#N/A</v>
      </c>
    </row>
    <row r="163" spans="1:19">
      <c r="A163" s="354">
        <v>4</v>
      </c>
      <c r="B163" s="354">
        <v>7</v>
      </c>
      <c r="C163" s="9" t="e" cm="1">
        <f t="array" aca="1" ref="C163" ca="1">INDEX(BGCalc1!$F$4:$F$28,A163)+(INDEX(BGCalc1!$G$4:$G$28,A163)-INDEX(BGCalc1!$F$4:$F$28,A163))/50*B163</f>
        <v>#N/A</v>
      </c>
      <c r="D163" t="e">
        <f t="shared" ca="1" si="35"/>
        <v>#N/A</v>
      </c>
      <c r="E163" t="e">
        <f t="shared" ca="1" si="31"/>
        <v>#N/A</v>
      </c>
      <c r="F163" t="e">
        <f t="shared" ca="1" si="32"/>
        <v>#N/A</v>
      </c>
      <c r="G163" t="e">
        <f t="shared" ca="1" si="33"/>
        <v>#N/A</v>
      </c>
      <c r="H163" s="14" t="e" cm="1">
        <f t="array" aca="1" ref="H163" ca="1">INDEX(BGCalc1!$L$4:$L$28,A163)*$C163^3+INDEX(BGCalc1!$M$4:$M$28,A163)*$C163^2+INDEX(BGCalc1!$N$4:$N$28,A163)*$C163+INDEX(BGCalc1!$O$4:$O$28,A163)+INDEX('Bulk Graph'!$E$6:$E$30,A163)</f>
        <v>#N/A</v>
      </c>
      <c r="I163" s="14" t="e" cm="1">
        <f t="array" aca="1" ref="I163" ca="1">INDEX(BGCalc1!$H$4:$H$28,A163)*$C163^3+INDEX(BGCalc1!$I$4:$I$28,A163)*$C163^2+INDEX(BGCalc1!$J$4:$J$28,A163)*$C163+INDEX(BGCalc1!$K$4:$K$28,A163)</f>
        <v>#N/A</v>
      </c>
      <c r="J163" s="9" t="e">
        <f t="shared" ca="1" si="26"/>
        <v>#N/A</v>
      </c>
      <c r="K163" s="12" t="e">
        <f t="shared" ca="1" si="27"/>
        <v>#N/A</v>
      </c>
      <c r="L163" s="12" t="e">
        <f t="shared" ca="1" si="28"/>
        <v>#N/A</v>
      </c>
      <c r="M163" s="12" t="e" cm="1">
        <f t="array" aca="1" ref="M163" ca="1">I163*S163*INDEX(BGCalc1!$B$4:$B$28,A163)</f>
        <v>#N/A</v>
      </c>
      <c r="N163" s="12" t="e">
        <f t="shared" ca="1" si="34"/>
        <v>#N/A</v>
      </c>
      <c r="O163" s="12" t="e">
        <f t="shared" ca="1" si="29"/>
        <v>#N/A</v>
      </c>
      <c r="P163" s="12" t="e">
        <f ca="1">CHOOSE(BGCalc1!$C$1,BGCalc1!$D$1,BGCalc1!$D$1+R163*G163)</f>
        <v>#N/A</v>
      </c>
      <c r="Q163" s="85">
        <f>CHOOSE(BGCalc1!$C$1,NA(),BGCalc1!$D$1)</f>
        <v>25</v>
      </c>
      <c r="R163" s="3" t="e">
        <f ca="1">C163*(H163+(BGCalc1!$D$1-E163)*F163)</f>
        <v>#N/A</v>
      </c>
      <c r="S163" s="3" t="e">
        <f t="shared" ca="1" si="30"/>
        <v>#N/A</v>
      </c>
    </row>
    <row r="164" spans="1:19">
      <c r="A164" s="354">
        <v>4</v>
      </c>
      <c r="B164" s="354">
        <v>8</v>
      </c>
      <c r="C164" s="9" t="e" cm="1">
        <f t="array" aca="1" ref="C164" ca="1">INDEX(BGCalc1!$F$4:$F$28,A164)+(INDEX(BGCalc1!$G$4:$G$28,A164)-INDEX(BGCalc1!$F$4:$F$28,A164))/50*B164</f>
        <v>#N/A</v>
      </c>
      <c r="D164" t="e">
        <f t="shared" ca="1" si="35"/>
        <v>#N/A</v>
      </c>
      <c r="E164" t="e">
        <f t="shared" ca="1" si="31"/>
        <v>#N/A</v>
      </c>
      <c r="F164" t="e">
        <f t="shared" ca="1" si="32"/>
        <v>#N/A</v>
      </c>
      <c r="G164" t="e">
        <f t="shared" ca="1" si="33"/>
        <v>#N/A</v>
      </c>
      <c r="H164" s="14" t="e" cm="1">
        <f t="array" aca="1" ref="H164" ca="1">INDEX(BGCalc1!$L$4:$L$28,A164)*$C164^3+INDEX(BGCalc1!$M$4:$M$28,A164)*$C164^2+INDEX(BGCalc1!$N$4:$N$28,A164)*$C164+INDEX(BGCalc1!$O$4:$O$28,A164)+INDEX('Bulk Graph'!$E$6:$E$30,A164)</f>
        <v>#N/A</v>
      </c>
      <c r="I164" s="14" t="e" cm="1">
        <f t="array" aca="1" ref="I164" ca="1">INDEX(BGCalc1!$H$4:$H$28,A164)*$C164^3+INDEX(BGCalc1!$I$4:$I$28,A164)*$C164^2+INDEX(BGCalc1!$J$4:$J$28,A164)*$C164+INDEX(BGCalc1!$K$4:$K$28,A164)</f>
        <v>#N/A</v>
      </c>
      <c r="J164" s="9" t="e">
        <f t="shared" ca="1" si="26"/>
        <v>#N/A</v>
      </c>
      <c r="K164" s="12" t="e">
        <f t="shared" ca="1" si="27"/>
        <v>#N/A</v>
      </c>
      <c r="L164" s="12" t="e">
        <f t="shared" ca="1" si="28"/>
        <v>#N/A</v>
      </c>
      <c r="M164" s="12" t="e" cm="1">
        <f t="array" aca="1" ref="M164" ca="1">I164*S164*INDEX(BGCalc1!$B$4:$B$28,A164)</f>
        <v>#N/A</v>
      </c>
      <c r="N164" s="12" t="e">
        <f t="shared" ca="1" si="34"/>
        <v>#N/A</v>
      </c>
      <c r="O164" s="12" t="e">
        <f t="shared" ca="1" si="29"/>
        <v>#N/A</v>
      </c>
      <c r="P164" s="12" t="e">
        <f ca="1">CHOOSE(BGCalc1!$C$1,BGCalc1!$D$1,BGCalc1!$D$1+R164*G164)</f>
        <v>#N/A</v>
      </c>
      <c r="Q164" s="85">
        <f>CHOOSE(BGCalc1!$C$1,NA(),BGCalc1!$D$1)</f>
        <v>25</v>
      </c>
      <c r="R164" s="3" t="e">
        <f ca="1">C164*(H164+(BGCalc1!$D$1-E164)*F164)</f>
        <v>#N/A</v>
      </c>
      <c r="S164" s="3" t="e">
        <f t="shared" ca="1" si="30"/>
        <v>#N/A</v>
      </c>
    </row>
    <row r="165" spans="1:19">
      <c r="A165" s="354">
        <v>4</v>
      </c>
      <c r="B165" s="354">
        <v>9</v>
      </c>
      <c r="C165" s="9" t="e" cm="1">
        <f t="array" aca="1" ref="C165" ca="1">INDEX(BGCalc1!$F$4:$F$28,A165)+(INDEX(BGCalc1!$G$4:$G$28,A165)-INDEX(BGCalc1!$F$4:$F$28,A165))/50*B165</f>
        <v>#N/A</v>
      </c>
      <c r="D165" t="e">
        <f t="shared" ca="1" si="35"/>
        <v>#N/A</v>
      </c>
      <c r="E165" t="e">
        <f t="shared" ca="1" si="31"/>
        <v>#N/A</v>
      </c>
      <c r="F165" t="e">
        <f t="shared" ca="1" si="32"/>
        <v>#N/A</v>
      </c>
      <c r="G165" t="e">
        <f t="shared" ca="1" si="33"/>
        <v>#N/A</v>
      </c>
      <c r="H165" s="14" t="e" cm="1">
        <f t="array" aca="1" ref="H165" ca="1">INDEX(BGCalc1!$L$4:$L$28,A165)*$C165^3+INDEX(BGCalc1!$M$4:$M$28,A165)*$C165^2+INDEX(BGCalc1!$N$4:$N$28,A165)*$C165+INDEX(BGCalc1!$O$4:$O$28,A165)+INDEX('Bulk Graph'!$E$6:$E$30,A165)</f>
        <v>#N/A</v>
      </c>
      <c r="I165" s="14" t="e" cm="1">
        <f t="array" aca="1" ref="I165" ca="1">INDEX(BGCalc1!$H$4:$H$28,A165)*$C165^3+INDEX(BGCalc1!$I$4:$I$28,A165)*$C165^2+INDEX(BGCalc1!$J$4:$J$28,A165)*$C165+INDEX(BGCalc1!$K$4:$K$28,A165)</f>
        <v>#N/A</v>
      </c>
      <c r="J165" s="9" t="e">
        <f t="shared" ca="1" si="26"/>
        <v>#N/A</v>
      </c>
      <c r="K165" s="12" t="e">
        <f t="shared" ca="1" si="27"/>
        <v>#N/A</v>
      </c>
      <c r="L165" s="12" t="e">
        <f t="shared" ca="1" si="28"/>
        <v>#N/A</v>
      </c>
      <c r="M165" s="12" t="e" cm="1">
        <f t="array" aca="1" ref="M165" ca="1">I165*S165*INDEX(BGCalc1!$B$4:$B$28,A165)</f>
        <v>#N/A</v>
      </c>
      <c r="N165" s="12" t="e">
        <f t="shared" ca="1" si="34"/>
        <v>#N/A</v>
      </c>
      <c r="O165" s="12" t="e">
        <f t="shared" ca="1" si="29"/>
        <v>#N/A</v>
      </c>
      <c r="P165" s="12" t="e">
        <f ca="1">CHOOSE(BGCalc1!$C$1,BGCalc1!$D$1,BGCalc1!$D$1+R165*G165)</f>
        <v>#N/A</v>
      </c>
      <c r="Q165" s="85">
        <f>CHOOSE(BGCalc1!$C$1,NA(),BGCalc1!$D$1)</f>
        <v>25</v>
      </c>
      <c r="R165" s="3" t="e">
        <f ca="1">C165*(H165+(BGCalc1!$D$1-E165)*F165)</f>
        <v>#N/A</v>
      </c>
      <c r="S165" s="3" t="e">
        <f t="shared" ca="1" si="30"/>
        <v>#N/A</v>
      </c>
    </row>
    <row r="166" spans="1:19">
      <c r="A166" s="354">
        <v>4</v>
      </c>
      <c r="B166" s="354">
        <v>10</v>
      </c>
      <c r="C166" s="9" t="e" cm="1">
        <f t="array" aca="1" ref="C166" ca="1">INDEX(BGCalc1!$F$4:$F$28,A166)+(INDEX(BGCalc1!$G$4:$G$28,A166)-INDEX(BGCalc1!$F$4:$F$28,A166))/50*B166</f>
        <v>#N/A</v>
      </c>
      <c r="D166" t="e">
        <f t="shared" ca="1" si="35"/>
        <v>#N/A</v>
      </c>
      <c r="E166" t="e">
        <f t="shared" ca="1" si="31"/>
        <v>#N/A</v>
      </c>
      <c r="F166" t="e">
        <f t="shared" ca="1" si="32"/>
        <v>#N/A</v>
      </c>
      <c r="G166" t="e">
        <f t="shared" ca="1" si="33"/>
        <v>#N/A</v>
      </c>
      <c r="H166" s="14" t="e" cm="1">
        <f t="array" aca="1" ref="H166" ca="1">INDEX(BGCalc1!$L$4:$L$28,A166)*$C166^3+INDEX(BGCalc1!$M$4:$M$28,A166)*$C166^2+INDEX(BGCalc1!$N$4:$N$28,A166)*$C166+INDEX(BGCalc1!$O$4:$O$28,A166)+INDEX('Bulk Graph'!$E$6:$E$30,A166)</f>
        <v>#N/A</v>
      </c>
      <c r="I166" s="14" t="e" cm="1">
        <f t="array" aca="1" ref="I166" ca="1">INDEX(BGCalc1!$H$4:$H$28,A166)*$C166^3+INDEX(BGCalc1!$I$4:$I$28,A166)*$C166^2+INDEX(BGCalc1!$J$4:$J$28,A166)*$C166+INDEX(BGCalc1!$K$4:$K$28,A166)</f>
        <v>#N/A</v>
      </c>
      <c r="J166" s="9" t="e">
        <f t="shared" ca="1" si="26"/>
        <v>#N/A</v>
      </c>
      <c r="K166" s="12" t="e">
        <f t="shared" ca="1" si="27"/>
        <v>#N/A</v>
      </c>
      <c r="L166" s="12" t="e">
        <f t="shared" ca="1" si="28"/>
        <v>#N/A</v>
      </c>
      <c r="M166" s="12" t="e" cm="1">
        <f t="array" aca="1" ref="M166" ca="1">I166*S166*INDEX(BGCalc1!$B$4:$B$28,A166)</f>
        <v>#N/A</v>
      </c>
      <c r="N166" s="12" t="e">
        <f t="shared" ca="1" si="34"/>
        <v>#N/A</v>
      </c>
      <c r="O166" s="12" t="e">
        <f t="shared" ca="1" si="29"/>
        <v>#N/A</v>
      </c>
      <c r="P166" s="12" t="e">
        <f ca="1">CHOOSE(BGCalc1!$C$1,BGCalc1!$D$1,BGCalc1!$D$1+R166*G166)</f>
        <v>#N/A</v>
      </c>
      <c r="Q166" s="85">
        <f>CHOOSE(BGCalc1!$C$1,NA(),BGCalc1!$D$1)</f>
        <v>25</v>
      </c>
      <c r="R166" s="3" t="e">
        <f ca="1">C166*(H166+(BGCalc1!$D$1-E166)*F166)</f>
        <v>#N/A</v>
      </c>
      <c r="S166" s="3" t="e">
        <f t="shared" ca="1" si="30"/>
        <v>#N/A</v>
      </c>
    </row>
    <row r="167" spans="1:19">
      <c r="A167" s="354">
        <v>4</v>
      </c>
      <c r="B167" s="354">
        <v>11</v>
      </c>
      <c r="C167" s="9" t="e" cm="1">
        <f t="array" aca="1" ref="C167" ca="1">INDEX(BGCalc1!$F$4:$F$28,A167)+(INDEX(BGCalc1!$G$4:$G$28,A167)-INDEX(BGCalc1!$F$4:$F$28,A167))/50*B167</f>
        <v>#N/A</v>
      </c>
      <c r="D167" t="e">
        <f t="shared" ca="1" si="35"/>
        <v>#N/A</v>
      </c>
      <c r="E167" t="e">
        <f t="shared" ca="1" si="31"/>
        <v>#N/A</v>
      </c>
      <c r="F167" t="e">
        <f t="shared" ca="1" si="32"/>
        <v>#N/A</v>
      </c>
      <c r="G167" t="e">
        <f t="shared" ca="1" si="33"/>
        <v>#N/A</v>
      </c>
      <c r="H167" s="14" t="e" cm="1">
        <f t="array" aca="1" ref="H167" ca="1">INDEX(BGCalc1!$L$4:$L$28,A167)*$C167^3+INDEX(BGCalc1!$M$4:$M$28,A167)*$C167^2+INDEX(BGCalc1!$N$4:$N$28,A167)*$C167+INDEX(BGCalc1!$O$4:$O$28,A167)+INDEX('Bulk Graph'!$E$6:$E$30,A167)</f>
        <v>#N/A</v>
      </c>
      <c r="I167" s="14" t="e" cm="1">
        <f t="array" aca="1" ref="I167" ca="1">INDEX(BGCalc1!$H$4:$H$28,A167)*$C167^3+INDEX(BGCalc1!$I$4:$I$28,A167)*$C167^2+INDEX(BGCalc1!$J$4:$J$28,A167)*$C167+INDEX(BGCalc1!$K$4:$K$28,A167)</f>
        <v>#N/A</v>
      </c>
      <c r="J167" s="9" t="e">
        <f t="shared" ca="1" si="26"/>
        <v>#N/A</v>
      </c>
      <c r="K167" s="12" t="e">
        <f t="shared" ca="1" si="27"/>
        <v>#N/A</v>
      </c>
      <c r="L167" s="12" t="e">
        <f t="shared" ca="1" si="28"/>
        <v>#N/A</v>
      </c>
      <c r="M167" s="12" t="e" cm="1">
        <f t="array" aca="1" ref="M167" ca="1">I167*S167*INDEX(BGCalc1!$B$4:$B$28,A167)</f>
        <v>#N/A</v>
      </c>
      <c r="N167" s="12" t="e">
        <f t="shared" ca="1" si="34"/>
        <v>#N/A</v>
      </c>
      <c r="O167" s="12" t="e">
        <f t="shared" ca="1" si="29"/>
        <v>#N/A</v>
      </c>
      <c r="P167" s="12" t="e">
        <f ca="1">CHOOSE(BGCalc1!$C$1,BGCalc1!$D$1,BGCalc1!$D$1+R167*G167)</f>
        <v>#N/A</v>
      </c>
      <c r="Q167" s="85">
        <f>CHOOSE(BGCalc1!$C$1,NA(),BGCalc1!$D$1)</f>
        <v>25</v>
      </c>
      <c r="R167" s="3" t="e">
        <f ca="1">C167*(H167+(BGCalc1!$D$1-E167)*F167)</f>
        <v>#N/A</v>
      </c>
      <c r="S167" s="3" t="e">
        <f t="shared" ca="1" si="30"/>
        <v>#N/A</v>
      </c>
    </row>
    <row r="168" spans="1:19">
      <c r="A168" s="354">
        <v>4</v>
      </c>
      <c r="B168" s="354">
        <v>12</v>
      </c>
      <c r="C168" s="9" t="e" cm="1">
        <f t="array" aca="1" ref="C168" ca="1">INDEX(BGCalc1!$F$4:$F$28,A168)+(INDEX(BGCalc1!$G$4:$G$28,A168)-INDEX(BGCalc1!$F$4:$F$28,A168))/50*B168</f>
        <v>#N/A</v>
      </c>
      <c r="D168" t="e">
        <f t="shared" ca="1" si="35"/>
        <v>#N/A</v>
      </c>
      <c r="E168" t="e">
        <f t="shared" ca="1" si="31"/>
        <v>#N/A</v>
      </c>
      <c r="F168" t="e">
        <f t="shared" ca="1" si="32"/>
        <v>#N/A</v>
      </c>
      <c r="G168" t="e">
        <f t="shared" ca="1" si="33"/>
        <v>#N/A</v>
      </c>
      <c r="H168" s="14" t="e" cm="1">
        <f t="array" aca="1" ref="H168" ca="1">INDEX(BGCalc1!$L$4:$L$28,A168)*$C168^3+INDEX(BGCalc1!$M$4:$M$28,A168)*$C168^2+INDEX(BGCalc1!$N$4:$N$28,A168)*$C168+INDEX(BGCalc1!$O$4:$O$28,A168)+INDEX('Bulk Graph'!$E$6:$E$30,A168)</f>
        <v>#N/A</v>
      </c>
      <c r="I168" s="14" t="e" cm="1">
        <f t="array" aca="1" ref="I168" ca="1">INDEX(BGCalc1!$H$4:$H$28,A168)*$C168^3+INDEX(BGCalc1!$I$4:$I$28,A168)*$C168^2+INDEX(BGCalc1!$J$4:$J$28,A168)*$C168+INDEX(BGCalc1!$K$4:$K$28,A168)</f>
        <v>#N/A</v>
      </c>
      <c r="J168" s="9" t="e">
        <f t="shared" ca="1" si="26"/>
        <v>#N/A</v>
      </c>
      <c r="K168" s="12" t="e">
        <f t="shared" ca="1" si="27"/>
        <v>#N/A</v>
      </c>
      <c r="L168" s="12" t="e">
        <f t="shared" ca="1" si="28"/>
        <v>#N/A</v>
      </c>
      <c r="M168" s="12" t="e" cm="1">
        <f t="array" aca="1" ref="M168" ca="1">I168*S168*INDEX(BGCalc1!$B$4:$B$28,A168)</f>
        <v>#N/A</v>
      </c>
      <c r="N168" s="12" t="e">
        <f t="shared" ca="1" si="34"/>
        <v>#N/A</v>
      </c>
      <c r="O168" s="12" t="e">
        <f t="shared" ca="1" si="29"/>
        <v>#N/A</v>
      </c>
      <c r="P168" s="12" t="e">
        <f ca="1">CHOOSE(BGCalc1!$C$1,BGCalc1!$D$1,BGCalc1!$D$1+R168*G168)</f>
        <v>#N/A</v>
      </c>
      <c r="Q168" s="85">
        <f>CHOOSE(BGCalc1!$C$1,NA(),BGCalc1!$D$1)</f>
        <v>25</v>
      </c>
      <c r="R168" s="3" t="e">
        <f ca="1">C168*(H168+(BGCalc1!$D$1-E168)*F168)</f>
        <v>#N/A</v>
      </c>
      <c r="S168" s="3" t="e">
        <f t="shared" ca="1" si="30"/>
        <v>#N/A</v>
      </c>
    </row>
    <row r="169" spans="1:19">
      <c r="A169" s="354">
        <v>4</v>
      </c>
      <c r="B169" s="354">
        <v>13</v>
      </c>
      <c r="C169" s="9" t="e" cm="1">
        <f t="array" aca="1" ref="C169" ca="1">INDEX(BGCalc1!$F$4:$F$28,A169)+(INDEX(BGCalc1!$G$4:$G$28,A169)-INDEX(BGCalc1!$F$4:$F$28,A169))/50*B169</f>
        <v>#N/A</v>
      </c>
      <c r="D169" t="e">
        <f t="shared" ca="1" si="35"/>
        <v>#N/A</v>
      </c>
      <c r="E169" t="e">
        <f t="shared" ca="1" si="31"/>
        <v>#N/A</v>
      </c>
      <c r="F169" t="e">
        <f t="shared" ca="1" si="32"/>
        <v>#N/A</v>
      </c>
      <c r="G169" t="e">
        <f t="shared" ca="1" si="33"/>
        <v>#N/A</v>
      </c>
      <c r="H169" s="14" t="e" cm="1">
        <f t="array" aca="1" ref="H169" ca="1">INDEX(BGCalc1!$L$4:$L$28,A169)*$C169^3+INDEX(BGCalc1!$M$4:$M$28,A169)*$C169^2+INDEX(BGCalc1!$N$4:$N$28,A169)*$C169+INDEX(BGCalc1!$O$4:$O$28,A169)+INDEX('Bulk Graph'!$E$6:$E$30,A169)</f>
        <v>#N/A</v>
      </c>
      <c r="I169" s="14" t="e" cm="1">
        <f t="array" aca="1" ref="I169" ca="1">INDEX(BGCalc1!$H$4:$H$28,A169)*$C169^3+INDEX(BGCalc1!$I$4:$I$28,A169)*$C169^2+INDEX(BGCalc1!$J$4:$J$28,A169)*$C169+INDEX(BGCalc1!$K$4:$K$28,A169)</f>
        <v>#N/A</v>
      </c>
      <c r="J169" s="9" t="e">
        <f t="shared" ca="1" si="26"/>
        <v>#N/A</v>
      </c>
      <c r="K169" s="12" t="e">
        <f t="shared" ca="1" si="27"/>
        <v>#N/A</v>
      </c>
      <c r="L169" s="12" t="e">
        <f t="shared" ca="1" si="28"/>
        <v>#N/A</v>
      </c>
      <c r="M169" s="12" t="e" cm="1">
        <f t="array" aca="1" ref="M169" ca="1">I169*S169*INDEX(BGCalc1!$B$4:$B$28,A169)</f>
        <v>#N/A</v>
      </c>
      <c r="N169" s="12" t="e">
        <f t="shared" ca="1" si="34"/>
        <v>#N/A</v>
      </c>
      <c r="O169" s="12" t="e">
        <f t="shared" ca="1" si="29"/>
        <v>#N/A</v>
      </c>
      <c r="P169" s="12" t="e">
        <f ca="1">CHOOSE(BGCalc1!$C$1,BGCalc1!$D$1,BGCalc1!$D$1+R169*G169)</f>
        <v>#N/A</v>
      </c>
      <c r="Q169" s="85">
        <f>CHOOSE(BGCalc1!$C$1,NA(),BGCalc1!$D$1)</f>
        <v>25</v>
      </c>
      <c r="R169" s="3" t="e">
        <f ca="1">C169*(H169+(BGCalc1!$D$1-E169)*F169)</f>
        <v>#N/A</v>
      </c>
      <c r="S169" s="3" t="e">
        <f t="shared" ca="1" si="30"/>
        <v>#N/A</v>
      </c>
    </row>
    <row r="170" spans="1:19">
      <c r="A170" s="354">
        <v>4</v>
      </c>
      <c r="B170" s="354">
        <v>14</v>
      </c>
      <c r="C170" s="9" t="e" cm="1">
        <f t="array" aca="1" ref="C170" ca="1">INDEX(BGCalc1!$F$4:$F$28,A170)+(INDEX(BGCalc1!$G$4:$G$28,A170)-INDEX(BGCalc1!$F$4:$F$28,A170))/50*B170</f>
        <v>#N/A</v>
      </c>
      <c r="D170" t="e">
        <f t="shared" ca="1" si="35"/>
        <v>#N/A</v>
      </c>
      <c r="E170" t="e">
        <f t="shared" ca="1" si="31"/>
        <v>#N/A</v>
      </c>
      <c r="F170" t="e">
        <f t="shared" ca="1" si="32"/>
        <v>#N/A</v>
      </c>
      <c r="G170" t="e">
        <f t="shared" ca="1" si="33"/>
        <v>#N/A</v>
      </c>
      <c r="H170" s="14" t="e" cm="1">
        <f t="array" aca="1" ref="H170" ca="1">INDEX(BGCalc1!$L$4:$L$28,A170)*$C170^3+INDEX(BGCalc1!$M$4:$M$28,A170)*$C170^2+INDEX(BGCalc1!$N$4:$N$28,A170)*$C170+INDEX(BGCalc1!$O$4:$O$28,A170)+INDEX('Bulk Graph'!$E$6:$E$30,A170)</f>
        <v>#N/A</v>
      </c>
      <c r="I170" s="14" t="e" cm="1">
        <f t="array" aca="1" ref="I170" ca="1">INDEX(BGCalc1!$H$4:$H$28,A170)*$C170^3+INDEX(BGCalc1!$I$4:$I$28,A170)*$C170^2+INDEX(BGCalc1!$J$4:$J$28,A170)*$C170+INDEX(BGCalc1!$K$4:$K$28,A170)</f>
        <v>#N/A</v>
      </c>
      <c r="J170" s="9" t="e">
        <f t="shared" ca="1" si="26"/>
        <v>#N/A</v>
      </c>
      <c r="K170" s="12" t="e">
        <f t="shared" ca="1" si="27"/>
        <v>#N/A</v>
      </c>
      <c r="L170" s="12" t="e">
        <f t="shared" ca="1" si="28"/>
        <v>#N/A</v>
      </c>
      <c r="M170" s="12" t="e" cm="1">
        <f t="array" aca="1" ref="M170" ca="1">I170*S170*INDEX(BGCalc1!$B$4:$B$28,A170)</f>
        <v>#N/A</v>
      </c>
      <c r="N170" s="12" t="e">
        <f t="shared" ca="1" si="34"/>
        <v>#N/A</v>
      </c>
      <c r="O170" s="12" t="e">
        <f t="shared" ca="1" si="29"/>
        <v>#N/A</v>
      </c>
      <c r="P170" s="12" t="e">
        <f ca="1">CHOOSE(BGCalc1!$C$1,BGCalc1!$D$1,BGCalc1!$D$1+R170*G170)</f>
        <v>#N/A</v>
      </c>
      <c r="Q170" s="85">
        <f>CHOOSE(BGCalc1!$C$1,NA(),BGCalc1!$D$1)</f>
        <v>25</v>
      </c>
      <c r="R170" s="3" t="e">
        <f ca="1">C170*(H170+(BGCalc1!$D$1-E170)*F170)</f>
        <v>#N/A</v>
      </c>
      <c r="S170" s="3" t="e">
        <f t="shared" ca="1" si="30"/>
        <v>#N/A</v>
      </c>
    </row>
    <row r="171" spans="1:19">
      <c r="A171" s="354">
        <v>4</v>
      </c>
      <c r="B171" s="354">
        <v>15</v>
      </c>
      <c r="C171" s="9" t="e" cm="1">
        <f t="array" aca="1" ref="C171" ca="1">INDEX(BGCalc1!$F$4:$F$28,A171)+(INDEX(BGCalc1!$G$4:$G$28,A171)-INDEX(BGCalc1!$F$4:$F$28,A171))/50*B171</f>
        <v>#N/A</v>
      </c>
      <c r="D171" t="e">
        <f t="shared" ca="1" si="35"/>
        <v>#N/A</v>
      </c>
      <c r="E171" t="e">
        <f t="shared" ca="1" si="31"/>
        <v>#N/A</v>
      </c>
      <c r="F171" t="e">
        <f t="shared" ca="1" si="32"/>
        <v>#N/A</v>
      </c>
      <c r="G171" t="e">
        <f t="shared" ca="1" si="33"/>
        <v>#N/A</v>
      </c>
      <c r="H171" s="14" t="e" cm="1">
        <f t="array" aca="1" ref="H171" ca="1">INDEX(BGCalc1!$L$4:$L$28,A171)*$C171^3+INDEX(BGCalc1!$M$4:$M$28,A171)*$C171^2+INDEX(BGCalc1!$N$4:$N$28,A171)*$C171+INDEX(BGCalc1!$O$4:$O$28,A171)+INDEX('Bulk Graph'!$E$6:$E$30,A171)</f>
        <v>#N/A</v>
      </c>
      <c r="I171" s="14" t="e" cm="1">
        <f t="array" aca="1" ref="I171" ca="1">INDEX(BGCalc1!$H$4:$H$28,A171)*$C171^3+INDEX(BGCalc1!$I$4:$I$28,A171)*$C171^2+INDEX(BGCalc1!$J$4:$J$28,A171)*$C171+INDEX(BGCalc1!$K$4:$K$28,A171)</f>
        <v>#N/A</v>
      </c>
      <c r="J171" s="9" t="e">
        <f t="shared" ca="1" si="26"/>
        <v>#N/A</v>
      </c>
      <c r="K171" s="12" t="e">
        <f t="shared" ca="1" si="27"/>
        <v>#N/A</v>
      </c>
      <c r="L171" s="12" t="e">
        <f t="shared" ca="1" si="28"/>
        <v>#N/A</v>
      </c>
      <c r="M171" s="12" t="e" cm="1">
        <f t="array" aca="1" ref="M171" ca="1">I171*S171*INDEX(BGCalc1!$B$4:$B$28,A171)</f>
        <v>#N/A</v>
      </c>
      <c r="N171" s="12" t="e">
        <f t="shared" ca="1" si="34"/>
        <v>#N/A</v>
      </c>
      <c r="O171" s="12" t="e">
        <f t="shared" ca="1" si="29"/>
        <v>#N/A</v>
      </c>
      <c r="P171" s="12" t="e">
        <f ca="1">CHOOSE(BGCalc1!$C$1,BGCalc1!$D$1,BGCalc1!$D$1+R171*G171)</f>
        <v>#N/A</v>
      </c>
      <c r="Q171" s="85">
        <f>CHOOSE(BGCalc1!$C$1,NA(),BGCalc1!$D$1)</f>
        <v>25</v>
      </c>
      <c r="R171" s="3" t="e">
        <f ca="1">C171*(H171+(BGCalc1!$D$1-E171)*F171)</f>
        <v>#N/A</v>
      </c>
      <c r="S171" s="3" t="e">
        <f t="shared" ca="1" si="30"/>
        <v>#N/A</v>
      </c>
    </row>
    <row r="172" spans="1:19">
      <c r="A172" s="354">
        <v>4</v>
      </c>
      <c r="B172" s="354">
        <v>16</v>
      </c>
      <c r="C172" s="9" t="e" cm="1">
        <f t="array" aca="1" ref="C172" ca="1">INDEX(BGCalc1!$F$4:$F$28,A172)+(INDEX(BGCalc1!$G$4:$G$28,A172)-INDEX(BGCalc1!$F$4:$F$28,A172))/50*B172</f>
        <v>#N/A</v>
      </c>
      <c r="D172" t="e">
        <f t="shared" ca="1" si="35"/>
        <v>#N/A</v>
      </c>
      <c r="E172" t="e">
        <f t="shared" ca="1" si="31"/>
        <v>#N/A</v>
      </c>
      <c r="F172" t="e">
        <f t="shared" ca="1" si="32"/>
        <v>#N/A</v>
      </c>
      <c r="G172" t="e">
        <f t="shared" ca="1" si="33"/>
        <v>#N/A</v>
      </c>
      <c r="H172" s="14" t="e" cm="1">
        <f t="array" aca="1" ref="H172" ca="1">INDEX(BGCalc1!$L$4:$L$28,A172)*$C172^3+INDEX(BGCalc1!$M$4:$M$28,A172)*$C172^2+INDEX(BGCalc1!$N$4:$N$28,A172)*$C172+INDEX(BGCalc1!$O$4:$O$28,A172)+INDEX('Bulk Graph'!$E$6:$E$30,A172)</f>
        <v>#N/A</v>
      </c>
      <c r="I172" s="14" t="e" cm="1">
        <f t="array" aca="1" ref="I172" ca="1">INDEX(BGCalc1!$H$4:$H$28,A172)*$C172^3+INDEX(BGCalc1!$I$4:$I$28,A172)*$C172^2+INDEX(BGCalc1!$J$4:$J$28,A172)*$C172+INDEX(BGCalc1!$K$4:$K$28,A172)</f>
        <v>#N/A</v>
      </c>
      <c r="J172" s="9" t="e">
        <f t="shared" ca="1" si="26"/>
        <v>#N/A</v>
      </c>
      <c r="K172" s="12" t="e">
        <f t="shared" ca="1" si="27"/>
        <v>#N/A</v>
      </c>
      <c r="L172" s="12" t="e">
        <f t="shared" ca="1" si="28"/>
        <v>#N/A</v>
      </c>
      <c r="M172" s="12" t="e" cm="1">
        <f t="array" aca="1" ref="M172" ca="1">I172*S172*INDEX(BGCalc1!$B$4:$B$28,A172)</f>
        <v>#N/A</v>
      </c>
      <c r="N172" s="12" t="e">
        <f t="shared" ca="1" si="34"/>
        <v>#N/A</v>
      </c>
      <c r="O172" s="12" t="e">
        <f t="shared" ca="1" si="29"/>
        <v>#N/A</v>
      </c>
      <c r="P172" s="12" t="e">
        <f ca="1">CHOOSE(BGCalc1!$C$1,BGCalc1!$D$1,BGCalc1!$D$1+R172*G172)</f>
        <v>#N/A</v>
      </c>
      <c r="Q172" s="85">
        <f>CHOOSE(BGCalc1!$C$1,NA(),BGCalc1!$D$1)</f>
        <v>25</v>
      </c>
      <c r="R172" s="3" t="e">
        <f ca="1">C172*(H172+(BGCalc1!$D$1-E172)*F172)</f>
        <v>#N/A</v>
      </c>
      <c r="S172" s="3" t="e">
        <f t="shared" ca="1" si="30"/>
        <v>#N/A</v>
      </c>
    </row>
    <row r="173" spans="1:19">
      <c r="A173" s="354">
        <v>4</v>
      </c>
      <c r="B173" s="354">
        <v>17</v>
      </c>
      <c r="C173" s="9" t="e" cm="1">
        <f t="array" aca="1" ref="C173" ca="1">INDEX(BGCalc1!$F$4:$F$28,A173)+(INDEX(BGCalc1!$G$4:$G$28,A173)-INDEX(BGCalc1!$F$4:$F$28,A173))/50*B173</f>
        <v>#N/A</v>
      </c>
      <c r="D173" t="e">
        <f t="shared" ca="1" si="35"/>
        <v>#N/A</v>
      </c>
      <c r="E173" t="e">
        <f t="shared" ca="1" si="31"/>
        <v>#N/A</v>
      </c>
      <c r="F173" t="e">
        <f t="shared" ca="1" si="32"/>
        <v>#N/A</v>
      </c>
      <c r="G173" t="e">
        <f t="shared" ca="1" si="33"/>
        <v>#N/A</v>
      </c>
      <c r="H173" s="14" t="e" cm="1">
        <f t="array" aca="1" ref="H173" ca="1">INDEX(BGCalc1!$L$4:$L$28,A173)*$C173^3+INDEX(BGCalc1!$M$4:$M$28,A173)*$C173^2+INDEX(BGCalc1!$N$4:$N$28,A173)*$C173+INDEX(BGCalc1!$O$4:$O$28,A173)+INDEX('Bulk Graph'!$E$6:$E$30,A173)</f>
        <v>#N/A</v>
      </c>
      <c r="I173" s="14" t="e" cm="1">
        <f t="array" aca="1" ref="I173" ca="1">INDEX(BGCalc1!$H$4:$H$28,A173)*$C173^3+INDEX(BGCalc1!$I$4:$I$28,A173)*$C173^2+INDEX(BGCalc1!$J$4:$J$28,A173)*$C173+INDEX(BGCalc1!$K$4:$K$28,A173)</f>
        <v>#N/A</v>
      </c>
      <c r="J173" s="9" t="e">
        <f t="shared" ca="1" si="26"/>
        <v>#N/A</v>
      </c>
      <c r="K173" s="12" t="e">
        <f t="shared" ca="1" si="27"/>
        <v>#N/A</v>
      </c>
      <c r="L173" s="12" t="e">
        <f t="shared" ca="1" si="28"/>
        <v>#N/A</v>
      </c>
      <c r="M173" s="12" t="e" cm="1">
        <f t="array" aca="1" ref="M173" ca="1">I173*S173*INDEX(BGCalc1!$B$4:$B$28,A173)</f>
        <v>#N/A</v>
      </c>
      <c r="N173" s="12" t="e">
        <f t="shared" ca="1" si="34"/>
        <v>#N/A</v>
      </c>
      <c r="O173" s="12" t="e">
        <f t="shared" ca="1" si="29"/>
        <v>#N/A</v>
      </c>
      <c r="P173" s="12" t="e">
        <f ca="1">CHOOSE(BGCalc1!$C$1,BGCalc1!$D$1,BGCalc1!$D$1+R173*G173)</f>
        <v>#N/A</v>
      </c>
      <c r="Q173" s="85">
        <f>CHOOSE(BGCalc1!$C$1,NA(),BGCalc1!$D$1)</f>
        <v>25</v>
      </c>
      <c r="R173" s="3" t="e">
        <f ca="1">C173*(H173+(BGCalc1!$D$1-E173)*F173)</f>
        <v>#N/A</v>
      </c>
      <c r="S173" s="3" t="e">
        <f t="shared" ca="1" si="30"/>
        <v>#N/A</v>
      </c>
    </row>
    <row r="174" spans="1:19">
      <c r="A174" s="354">
        <v>4</v>
      </c>
      <c r="B174" s="354">
        <v>18</v>
      </c>
      <c r="C174" s="9" t="e" cm="1">
        <f t="array" aca="1" ref="C174" ca="1">INDEX(BGCalc1!$F$4:$F$28,A174)+(INDEX(BGCalc1!$G$4:$G$28,A174)-INDEX(BGCalc1!$F$4:$F$28,A174))/50*B174</f>
        <v>#N/A</v>
      </c>
      <c r="D174" t="e">
        <f t="shared" ca="1" si="35"/>
        <v>#N/A</v>
      </c>
      <c r="E174" t="e">
        <f t="shared" ca="1" si="31"/>
        <v>#N/A</v>
      </c>
      <c r="F174" t="e">
        <f t="shared" ca="1" si="32"/>
        <v>#N/A</v>
      </c>
      <c r="G174" t="e">
        <f t="shared" ca="1" si="33"/>
        <v>#N/A</v>
      </c>
      <c r="H174" s="14" t="e" cm="1">
        <f t="array" aca="1" ref="H174" ca="1">INDEX(BGCalc1!$L$4:$L$28,A174)*$C174^3+INDEX(BGCalc1!$M$4:$M$28,A174)*$C174^2+INDEX(BGCalc1!$N$4:$N$28,A174)*$C174+INDEX(BGCalc1!$O$4:$O$28,A174)+INDEX('Bulk Graph'!$E$6:$E$30,A174)</f>
        <v>#N/A</v>
      </c>
      <c r="I174" s="14" t="e" cm="1">
        <f t="array" aca="1" ref="I174" ca="1">INDEX(BGCalc1!$H$4:$H$28,A174)*$C174^3+INDEX(BGCalc1!$I$4:$I$28,A174)*$C174^2+INDEX(BGCalc1!$J$4:$J$28,A174)*$C174+INDEX(BGCalc1!$K$4:$K$28,A174)</f>
        <v>#N/A</v>
      </c>
      <c r="J174" s="9" t="e">
        <f t="shared" ca="1" si="26"/>
        <v>#N/A</v>
      </c>
      <c r="K174" s="12" t="e">
        <f t="shared" ca="1" si="27"/>
        <v>#N/A</v>
      </c>
      <c r="L174" s="12" t="e">
        <f t="shared" ca="1" si="28"/>
        <v>#N/A</v>
      </c>
      <c r="M174" s="12" t="e" cm="1">
        <f t="array" aca="1" ref="M174" ca="1">I174*S174*INDEX(BGCalc1!$B$4:$B$28,A174)</f>
        <v>#N/A</v>
      </c>
      <c r="N174" s="12" t="e">
        <f t="shared" ca="1" si="34"/>
        <v>#N/A</v>
      </c>
      <c r="O174" s="12" t="e">
        <f t="shared" ca="1" si="29"/>
        <v>#N/A</v>
      </c>
      <c r="P174" s="12" t="e">
        <f ca="1">CHOOSE(BGCalc1!$C$1,BGCalc1!$D$1,BGCalc1!$D$1+R174*G174)</f>
        <v>#N/A</v>
      </c>
      <c r="Q174" s="85">
        <f>CHOOSE(BGCalc1!$C$1,NA(),BGCalc1!$D$1)</f>
        <v>25</v>
      </c>
      <c r="R174" s="3" t="e">
        <f ca="1">C174*(H174+(BGCalc1!$D$1-E174)*F174)</f>
        <v>#N/A</v>
      </c>
      <c r="S174" s="3" t="e">
        <f t="shared" ca="1" si="30"/>
        <v>#N/A</v>
      </c>
    </row>
    <row r="175" spans="1:19">
      <c r="A175" s="354">
        <v>4</v>
      </c>
      <c r="B175" s="354">
        <v>19</v>
      </c>
      <c r="C175" s="9" t="e" cm="1">
        <f t="array" aca="1" ref="C175" ca="1">INDEX(BGCalc1!$F$4:$F$28,A175)+(INDEX(BGCalc1!$G$4:$G$28,A175)-INDEX(BGCalc1!$F$4:$F$28,A175))/50*B175</f>
        <v>#N/A</v>
      </c>
      <c r="D175" t="e">
        <f t="shared" ca="1" si="35"/>
        <v>#N/A</v>
      </c>
      <c r="E175" t="e">
        <f t="shared" ca="1" si="31"/>
        <v>#N/A</v>
      </c>
      <c r="F175" t="e">
        <f t="shared" ca="1" si="32"/>
        <v>#N/A</v>
      </c>
      <c r="G175" t="e">
        <f t="shared" ca="1" si="33"/>
        <v>#N/A</v>
      </c>
      <c r="H175" s="14" t="e" cm="1">
        <f t="array" aca="1" ref="H175" ca="1">INDEX(BGCalc1!$L$4:$L$28,A175)*$C175^3+INDEX(BGCalc1!$M$4:$M$28,A175)*$C175^2+INDEX(BGCalc1!$N$4:$N$28,A175)*$C175+INDEX(BGCalc1!$O$4:$O$28,A175)+INDEX('Bulk Graph'!$E$6:$E$30,A175)</f>
        <v>#N/A</v>
      </c>
      <c r="I175" s="14" t="e" cm="1">
        <f t="array" aca="1" ref="I175" ca="1">INDEX(BGCalc1!$H$4:$H$28,A175)*$C175^3+INDEX(BGCalc1!$I$4:$I$28,A175)*$C175^2+INDEX(BGCalc1!$J$4:$J$28,A175)*$C175+INDEX(BGCalc1!$K$4:$K$28,A175)</f>
        <v>#N/A</v>
      </c>
      <c r="J175" s="9" t="e">
        <f t="shared" ca="1" si="26"/>
        <v>#N/A</v>
      </c>
      <c r="K175" s="12" t="e">
        <f t="shared" ca="1" si="27"/>
        <v>#N/A</v>
      </c>
      <c r="L175" s="12" t="e">
        <f t="shared" ca="1" si="28"/>
        <v>#N/A</v>
      </c>
      <c r="M175" s="12" t="e" cm="1">
        <f t="array" aca="1" ref="M175" ca="1">I175*S175*INDEX(BGCalc1!$B$4:$B$28,A175)</f>
        <v>#N/A</v>
      </c>
      <c r="N175" s="12" t="e">
        <f t="shared" ca="1" si="34"/>
        <v>#N/A</v>
      </c>
      <c r="O175" s="12" t="e">
        <f t="shared" ca="1" si="29"/>
        <v>#N/A</v>
      </c>
      <c r="P175" s="12" t="e">
        <f ca="1">CHOOSE(BGCalc1!$C$1,BGCalc1!$D$1,BGCalc1!$D$1+R175*G175)</f>
        <v>#N/A</v>
      </c>
      <c r="Q175" s="85">
        <f>CHOOSE(BGCalc1!$C$1,NA(),BGCalc1!$D$1)</f>
        <v>25</v>
      </c>
      <c r="R175" s="3" t="e">
        <f ca="1">C175*(H175+(BGCalc1!$D$1-E175)*F175)</f>
        <v>#N/A</v>
      </c>
      <c r="S175" s="3" t="e">
        <f t="shared" ca="1" si="30"/>
        <v>#N/A</v>
      </c>
    </row>
    <row r="176" spans="1:19">
      <c r="A176" s="354">
        <v>4</v>
      </c>
      <c r="B176" s="354">
        <v>20</v>
      </c>
      <c r="C176" s="9" t="e" cm="1">
        <f t="array" aca="1" ref="C176" ca="1">INDEX(BGCalc1!$F$4:$F$28,A176)+(INDEX(BGCalc1!$G$4:$G$28,A176)-INDEX(BGCalc1!$F$4:$F$28,A176))/50*B176</f>
        <v>#N/A</v>
      </c>
      <c r="D176" t="e">
        <f t="shared" ca="1" si="35"/>
        <v>#N/A</v>
      </c>
      <c r="E176" t="e">
        <f t="shared" ca="1" si="31"/>
        <v>#N/A</v>
      </c>
      <c r="F176" t="e">
        <f t="shared" ca="1" si="32"/>
        <v>#N/A</v>
      </c>
      <c r="G176" t="e">
        <f t="shared" ca="1" si="33"/>
        <v>#N/A</v>
      </c>
      <c r="H176" s="14" t="e" cm="1">
        <f t="array" aca="1" ref="H176" ca="1">INDEX(BGCalc1!$L$4:$L$28,A176)*$C176^3+INDEX(BGCalc1!$M$4:$M$28,A176)*$C176^2+INDEX(BGCalc1!$N$4:$N$28,A176)*$C176+INDEX(BGCalc1!$O$4:$O$28,A176)+INDEX('Bulk Graph'!$E$6:$E$30,A176)</f>
        <v>#N/A</v>
      </c>
      <c r="I176" s="14" t="e" cm="1">
        <f t="array" aca="1" ref="I176" ca="1">INDEX(BGCalc1!$H$4:$H$28,A176)*$C176^3+INDEX(BGCalc1!$I$4:$I$28,A176)*$C176^2+INDEX(BGCalc1!$J$4:$J$28,A176)*$C176+INDEX(BGCalc1!$K$4:$K$28,A176)</f>
        <v>#N/A</v>
      </c>
      <c r="J176" s="9" t="e">
        <f t="shared" ca="1" si="26"/>
        <v>#N/A</v>
      </c>
      <c r="K176" s="12" t="e">
        <f t="shared" ca="1" si="27"/>
        <v>#N/A</v>
      </c>
      <c r="L176" s="12" t="e">
        <f t="shared" ca="1" si="28"/>
        <v>#N/A</v>
      </c>
      <c r="M176" s="12" t="e" cm="1">
        <f t="array" aca="1" ref="M176" ca="1">I176*S176*INDEX(BGCalc1!$B$4:$B$28,A176)</f>
        <v>#N/A</v>
      </c>
      <c r="N176" s="12" t="e">
        <f t="shared" ca="1" si="34"/>
        <v>#N/A</v>
      </c>
      <c r="O176" s="12" t="e">
        <f t="shared" ca="1" si="29"/>
        <v>#N/A</v>
      </c>
      <c r="P176" s="12" t="e">
        <f ca="1">CHOOSE(BGCalc1!$C$1,BGCalc1!$D$1,BGCalc1!$D$1+R176*G176)</f>
        <v>#N/A</v>
      </c>
      <c r="Q176" s="85">
        <f>CHOOSE(BGCalc1!$C$1,NA(),BGCalc1!$D$1)</f>
        <v>25</v>
      </c>
      <c r="R176" s="3" t="e">
        <f ca="1">C176*(H176+(BGCalc1!$D$1-E176)*F176)</f>
        <v>#N/A</v>
      </c>
      <c r="S176" s="3" t="e">
        <f t="shared" ca="1" si="30"/>
        <v>#N/A</v>
      </c>
    </row>
    <row r="177" spans="1:19">
      <c r="A177" s="354">
        <v>4</v>
      </c>
      <c r="B177" s="354">
        <v>21</v>
      </c>
      <c r="C177" s="9" t="e" cm="1">
        <f t="array" aca="1" ref="C177" ca="1">INDEX(BGCalc1!$F$4:$F$28,A177)+(INDEX(BGCalc1!$G$4:$G$28,A177)-INDEX(BGCalc1!$F$4:$F$28,A177))/50*B177</f>
        <v>#N/A</v>
      </c>
      <c r="D177" t="e">
        <f t="shared" ca="1" si="35"/>
        <v>#N/A</v>
      </c>
      <c r="E177" t="e">
        <f t="shared" ca="1" si="31"/>
        <v>#N/A</v>
      </c>
      <c r="F177" t="e">
        <f t="shared" ca="1" si="32"/>
        <v>#N/A</v>
      </c>
      <c r="G177" t="e">
        <f t="shared" ca="1" si="33"/>
        <v>#N/A</v>
      </c>
      <c r="H177" s="14" t="e" cm="1">
        <f t="array" aca="1" ref="H177" ca="1">INDEX(BGCalc1!$L$4:$L$28,A177)*$C177^3+INDEX(BGCalc1!$M$4:$M$28,A177)*$C177^2+INDEX(BGCalc1!$N$4:$N$28,A177)*$C177+INDEX(BGCalc1!$O$4:$O$28,A177)+INDEX('Bulk Graph'!$E$6:$E$30,A177)</f>
        <v>#N/A</v>
      </c>
      <c r="I177" s="14" t="e" cm="1">
        <f t="array" aca="1" ref="I177" ca="1">INDEX(BGCalc1!$H$4:$H$28,A177)*$C177^3+INDEX(BGCalc1!$I$4:$I$28,A177)*$C177^2+INDEX(BGCalc1!$J$4:$J$28,A177)*$C177+INDEX(BGCalc1!$K$4:$K$28,A177)</f>
        <v>#N/A</v>
      </c>
      <c r="J177" s="9" t="e">
        <f t="shared" ca="1" si="26"/>
        <v>#N/A</v>
      </c>
      <c r="K177" s="12" t="e">
        <f t="shared" ca="1" si="27"/>
        <v>#N/A</v>
      </c>
      <c r="L177" s="12" t="e">
        <f t="shared" ca="1" si="28"/>
        <v>#N/A</v>
      </c>
      <c r="M177" s="12" t="e" cm="1">
        <f t="array" aca="1" ref="M177" ca="1">I177*S177*INDEX(BGCalc1!$B$4:$B$28,A177)</f>
        <v>#N/A</v>
      </c>
      <c r="N177" s="12" t="e">
        <f t="shared" ca="1" si="34"/>
        <v>#N/A</v>
      </c>
      <c r="O177" s="12" t="e">
        <f t="shared" ca="1" si="29"/>
        <v>#N/A</v>
      </c>
      <c r="P177" s="12" t="e">
        <f ca="1">CHOOSE(BGCalc1!$C$1,BGCalc1!$D$1,BGCalc1!$D$1+R177*G177)</f>
        <v>#N/A</v>
      </c>
      <c r="Q177" s="85">
        <f>CHOOSE(BGCalc1!$C$1,NA(),BGCalc1!$D$1)</f>
        <v>25</v>
      </c>
      <c r="R177" s="3" t="e">
        <f ca="1">C177*(H177+(BGCalc1!$D$1-E177)*F177)</f>
        <v>#N/A</v>
      </c>
      <c r="S177" s="3" t="e">
        <f t="shared" ca="1" si="30"/>
        <v>#N/A</v>
      </c>
    </row>
    <row r="178" spans="1:19">
      <c r="A178" s="354">
        <v>4</v>
      </c>
      <c r="B178" s="354">
        <v>22</v>
      </c>
      <c r="C178" s="9" t="e" cm="1">
        <f t="array" aca="1" ref="C178" ca="1">INDEX(BGCalc1!$F$4:$F$28,A178)+(INDEX(BGCalc1!$G$4:$G$28,A178)-INDEX(BGCalc1!$F$4:$F$28,A178))/50*B178</f>
        <v>#N/A</v>
      </c>
      <c r="D178" t="e">
        <f t="shared" ca="1" si="35"/>
        <v>#N/A</v>
      </c>
      <c r="E178" t="e">
        <f t="shared" ca="1" si="31"/>
        <v>#N/A</v>
      </c>
      <c r="F178" t="e">
        <f t="shared" ca="1" si="32"/>
        <v>#N/A</v>
      </c>
      <c r="G178" t="e">
        <f t="shared" ca="1" si="33"/>
        <v>#N/A</v>
      </c>
      <c r="H178" s="14" t="e" cm="1">
        <f t="array" aca="1" ref="H178" ca="1">INDEX(BGCalc1!$L$4:$L$28,A178)*$C178^3+INDEX(BGCalc1!$M$4:$M$28,A178)*$C178^2+INDEX(BGCalc1!$N$4:$N$28,A178)*$C178+INDEX(BGCalc1!$O$4:$O$28,A178)+INDEX('Bulk Graph'!$E$6:$E$30,A178)</f>
        <v>#N/A</v>
      </c>
      <c r="I178" s="14" t="e" cm="1">
        <f t="array" aca="1" ref="I178" ca="1">INDEX(BGCalc1!$H$4:$H$28,A178)*$C178^3+INDEX(BGCalc1!$I$4:$I$28,A178)*$C178^2+INDEX(BGCalc1!$J$4:$J$28,A178)*$C178+INDEX(BGCalc1!$K$4:$K$28,A178)</f>
        <v>#N/A</v>
      </c>
      <c r="J178" s="9" t="e">
        <f t="shared" ca="1" si="26"/>
        <v>#N/A</v>
      </c>
      <c r="K178" s="12" t="e">
        <f t="shared" ca="1" si="27"/>
        <v>#N/A</v>
      </c>
      <c r="L178" s="12" t="e">
        <f t="shared" ca="1" si="28"/>
        <v>#N/A</v>
      </c>
      <c r="M178" s="12" t="e" cm="1">
        <f t="array" aca="1" ref="M178" ca="1">I178*S178*INDEX(BGCalc1!$B$4:$B$28,A178)</f>
        <v>#N/A</v>
      </c>
      <c r="N178" s="12" t="e">
        <f t="shared" ca="1" si="34"/>
        <v>#N/A</v>
      </c>
      <c r="O178" s="12" t="e">
        <f t="shared" ca="1" si="29"/>
        <v>#N/A</v>
      </c>
      <c r="P178" s="12" t="e">
        <f ca="1">CHOOSE(BGCalc1!$C$1,BGCalc1!$D$1,BGCalc1!$D$1+R178*G178)</f>
        <v>#N/A</v>
      </c>
      <c r="Q178" s="85">
        <f>CHOOSE(BGCalc1!$C$1,NA(),BGCalc1!$D$1)</f>
        <v>25</v>
      </c>
      <c r="R178" s="3" t="e">
        <f ca="1">C178*(H178+(BGCalc1!$D$1-E178)*F178)</f>
        <v>#N/A</v>
      </c>
      <c r="S178" s="3" t="e">
        <f t="shared" ca="1" si="30"/>
        <v>#N/A</v>
      </c>
    </row>
    <row r="179" spans="1:19">
      <c r="A179" s="354">
        <v>4</v>
      </c>
      <c r="B179" s="354">
        <v>23</v>
      </c>
      <c r="C179" s="9" t="e" cm="1">
        <f t="array" aca="1" ref="C179" ca="1">INDEX(BGCalc1!$F$4:$F$28,A179)+(INDEX(BGCalc1!$G$4:$G$28,A179)-INDEX(BGCalc1!$F$4:$F$28,A179))/50*B179</f>
        <v>#N/A</v>
      </c>
      <c r="D179" t="e">
        <f t="shared" ca="1" si="35"/>
        <v>#N/A</v>
      </c>
      <c r="E179" t="e">
        <f t="shared" ca="1" si="31"/>
        <v>#N/A</v>
      </c>
      <c r="F179" t="e">
        <f t="shared" ca="1" si="32"/>
        <v>#N/A</v>
      </c>
      <c r="G179" t="e">
        <f t="shared" ca="1" si="33"/>
        <v>#N/A</v>
      </c>
      <c r="H179" s="14" t="e" cm="1">
        <f t="array" aca="1" ref="H179" ca="1">INDEX(BGCalc1!$L$4:$L$28,A179)*$C179^3+INDEX(BGCalc1!$M$4:$M$28,A179)*$C179^2+INDEX(BGCalc1!$N$4:$N$28,A179)*$C179+INDEX(BGCalc1!$O$4:$O$28,A179)+INDEX('Bulk Graph'!$E$6:$E$30,A179)</f>
        <v>#N/A</v>
      </c>
      <c r="I179" s="14" t="e" cm="1">
        <f t="array" aca="1" ref="I179" ca="1">INDEX(BGCalc1!$H$4:$H$28,A179)*$C179^3+INDEX(BGCalc1!$I$4:$I$28,A179)*$C179^2+INDEX(BGCalc1!$J$4:$J$28,A179)*$C179+INDEX(BGCalc1!$K$4:$K$28,A179)</f>
        <v>#N/A</v>
      </c>
      <c r="J179" s="9" t="e">
        <f t="shared" ca="1" si="26"/>
        <v>#N/A</v>
      </c>
      <c r="K179" s="12" t="e">
        <f t="shared" ca="1" si="27"/>
        <v>#N/A</v>
      </c>
      <c r="L179" s="12" t="e">
        <f t="shared" ca="1" si="28"/>
        <v>#N/A</v>
      </c>
      <c r="M179" s="12" t="e" cm="1">
        <f t="array" aca="1" ref="M179" ca="1">I179*S179*INDEX(BGCalc1!$B$4:$B$28,A179)</f>
        <v>#N/A</v>
      </c>
      <c r="N179" s="12" t="e">
        <f t="shared" ca="1" si="34"/>
        <v>#N/A</v>
      </c>
      <c r="O179" s="12" t="e">
        <f t="shared" ca="1" si="29"/>
        <v>#N/A</v>
      </c>
      <c r="P179" s="12" t="e">
        <f ca="1">CHOOSE(BGCalc1!$C$1,BGCalc1!$D$1,BGCalc1!$D$1+R179*G179)</f>
        <v>#N/A</v>
      </c>
      <c r="Q179" s="85">
        <f>CHOOSE(BGCalc1!$C$1,NA(),BGCalc1!$D$1)</f>
        <v>25</v>
      </c>
      <c r="R179" s="3" t="e">
        <f ca="1">C179*(H179+(BGCalc1!$D$1-E179)*F179)</f>
        <v>#N/A</v>
      </c>
      <c r="S179" s="3" t="e">
        <f t="shared" ca="1" si="30"/>
        <v>#N/A</v>
      </c>
    </row>
    <row r="180" spans="1:19">
      <c r="A180" s="354">
        <v>4</v>
      </c>
      <c r="B180" s="354">
        <v>24</v>
      </c>
      <c r="C180" s="9" t="e" cm="1">
        <f t="array" aca="1" ref="C180" ca="1">INDEX(BGCalc1!$F$4:$F$28,A180)+(INDEX(BGCalc1!$G$4:$G$28,A180)-INDEX(BGCalc1!$F$4:$F$28,A180))/50*B180</f>
        <v>#N/A</v>
      </c>
      <c r="D180" t="e">
        <f t="shared" ca="1" si="35"/>
        <v>#N/A</v>
      </c>
      <c r="E180" t="e">
        <f t="shared" ca="1" si="31"/>
        <v>#N/A</v>
      </c>
      <c r="F180" t="e">
        <f t="shared" ca="1" si="32"/>
        <v>#N/A</v>
      </c>
      <c r="G180" t="e">
        <f t="shared" ca="1" si="33"/>
        <v>#N/A</v>
      </c>
      <c r="H180" s="14" t="e" cm="1">
        <f t="array" aca="1" ref="H180" ca="1">INDEX(BGCalc1!$L$4:$L$28,A180)*$C180^3+INDEX(BGCalc1!$M$4:$M$28,A180)*$C180^2+INDEX(BGCalc1!$N$4:$N$28,A180)*$C180+INDEX(BGCalc1!$O$4:$O$28,A180)+INDEX('Bulk Graph'!$E$6:$E$30,A180)</f>
        <v>#N/A</v>
      </c>
      <c r="I180" s="14" t="e" cm="1">
        <f t="array" aca="1" ref="I180" ca="1">INDEX(BGCalc1!$H$4:$H$28,A180)*$C180^3+INDEX(BGCalc1!$I$4:$I$28,A180)*$C180^2+INDEX(BGCalc1!$J$4:$J$28,A180)*$C180+INDEX(BGCalc1!$K$4:$K$28,A180)</f>
        <v>#N/A</v>
      </c>
      <c r="J180" s="9" t="e">
        <f t="shared" ca="1" si="26"/>
        <v>#N/A</v>
      </c>
      <c r="K180" s="12" t="e">
        <f t="shared" ca="1" si="27"/>
        <v>#N/A</v>
      </c>
      <c r="L180" s="12" t="e">
        <f t="shared" ca="1" si="28"/>
        <v>#N/A</v>
      </c>
      <c r="M180" s="12" t="e" cm="1">
        <f t="array" aca="1" ref="M180" ca="1">I180*S180*INDEX(BGCalc1!$B$4:$B$28,A180)</f>
        <v>#N/A</v>
      </c>
      <c r="N180" s="12" t="e">
        <f t="shared" ca="1" si="34"/>
        <v>#N/A</v>
      </c>
      <c r="O180" s="12" t="e">
        <f t="shared" ca="1" si="29"/>
        <v>#N/A</v>
      </c>
      <c r="P180" s="12" t="e">
        <f ca="1">CHOOSE(BGCalc1!$C$1,BGCalc1!$D$1,BGCalc1!$D$1+R180*G180)</f>
        <v>#N/A</v>
      </c>
      <c r="Q180" s="85">
        <f>CHOOSE(BGCalc1!$C$1,NA(),BGCalc1!$D$1)</f>
        <v>25</v>
      </c>
      <c r="R180" s="3" t="e">
        <f ca="1">C180*(H180+(BGCalc1!$D$1-E180)*F180)</f>
        <v>#N/A</v>
      </c>
      <c r="S180" s="3" t="e">
        <f t="shared" ca="1" si="30"/>
        <v>#N/A</v>
      </c>
    </row>
    <row r="181" spans="1:19">
      <c r="A181" s="354">
        <v>4</v>
      </c>
      <c r="B181" s="354">
        <v>25</v>
      </c>
      <c r="C181" s="9" t="e" cm="1">
        <f t="array" aca="1" ref="C181" ca="1">INDEX(BGCalc1!$F$4:$F$28,A181)+(INDEX(BGCalc1!$G$4:$G$28,A181)-INDEX(BGCalc1!$F$4:$F$28,A181))/50*B181</f>
        <v>#N/A</v>
      </c>
      <c r="D181" t="e">
        <f t="shared" ca="1" si="35"/>
        <v>#N/A</v>
      </c>
      <c r="E181" t="e">
        <f t="shared" ca="1" si="31"/>
        <v>#N/A</v>
      </c>
      <c r="F181" t="e">
        <f t="shared" ca="1" si="32"/>
        <v>#N/A</v>
      </c>
      <c r="G181" t="e">
        <f t="shared" ca="1" si="33"/>
        <v>#N/A</v>
      </c>
      <c r="H181" s="14" t="e" cm="1">
        <f t="array" aca="1" ref="H181" ca="1">INDEX(BGCalc1!$L$4:$L$28,A181)*$C181^3+INDEX(BGCalc1!$M$4:$M$28,A181)*$C181^2+INDEX(BGCalc1!$N$4:$N$28,A181)*$C181+INDEX(BGCalc1!$O$4:$O$28,A181)+INDEX('Bulk Graph'!$E$6:$E$30,A181)</f>
        <v>#N/A</v>
      </c>
      <c r="I181" s="14" t="e" cm="1">
        <f t="array" aca="1" ref="I181" ca="1">INDEX(BGCalc1!$H$4:$H$28,A181)*$C181^3+INDEX(BGCalc1!$I$4:$I$28,A181)*$C181^2+INDEX(BGCalc1!$J$4:$J$28,A181)*$C181+INDEX(BGCalc1!$K$4:$K$28,A181)</f>
        <v>#N/A</v>
      </c>
      <c r="J181" s="9" t="e">
        <f t="shared" ca="1" si="26"/>
        <v>#N/A</v>
      </c>
      <c r="K181" s="12" t="e">
        <f t="shared" ca="1" si="27"/>
        <v>#N/A</v>
      </c>
      <c r="L181" s="12" t="e">
        <f t="shared" ca="1" si="28"/>
        <v>#N/A</v>
      </c>
      <c r="M181" s="12" t="e" cm="1">
        <f t="array" aca="1" ref="M181" ca="1">I181*S181*INDEX(BGCalc1!$B$4:$B$28,A181)</f>
        <v>#N/A</v>
      </c>
      <c r="N181" s="12" t="e">
        <f t="shared" ca="1" si="34"/>
        <v>#N/A</v>
      </c>
      <c r="O181" s="12" t="e">
        <f t="shared" ca="1" si="29"/>
        <v>#N/A</v>
      </c>
      <c r="P181" s="12" t="e">
        <f ca="1">CHOOSE(BGCalc1!$C$1,BGCalc1!$D$1,BGCalc1!$D$1+R181*G181)</f>
        <v>#N/A</v>
      </c>
      <c r="Q181" s="85">
        <f>CHOOSE(BGCalc1!$C$1,NA(),BGCalc1!$D$1)</f>
        <v>25</v>
      </c>
      <c r="R181" s="3" t="e">
        <f ca="1">C181*(H181+(BGCalc1!$D$1-E181)*F181)</f>
        <v>#N/A</v>
      </c>
      <c r="S181" s="3" t="e">
        <f t="shared" ca="1" si="30"/>
        <v>#N/A</v>
      </c>
    </row>
    <row r="182" spans="1:19">
      <c r="A182" s="354">
        <v>4</v>
      </c>
      <c r="B182" s="354">
        <v>26</v>
      </c>
      <c r="C182" s="9" t="e" cm="1">
        <f t="array" aca="1" ref="C182" ca="1">INDEX(BGCalc1!$F$4:$F$28,A182)+(INDEX(BGCalc1!$G$4:$G$28,A182)-INDEX(BGCalc1!$F$4:$F$28,A182))/50*B182</f>
        <v>#N/A</v>
      </c>
      <c r="D182" t="e">
        <f t="shared" ca="1" si="35"/>
        <v>#N/A</v>
      </c>
      <c r="E182" t="e">
        <f t="shared" ca="1" si="31"/>
        <v>#N/A</v>
      </c>
      <c r="F182" t="e">
        <f t="shared" ca="1" si="32"/>
        <v>#N/A</v>
      </c>
      <c r="G182" t="e">
        <f t="shared" ca="1" si="33"/>
        <v>#N/A</v>
      </c>
      <c r="H182" s="14" t="e" cm="1">
        <f t="array" aca="1" ref="H182" ca="1">INDEX(BGCalc1!$L$4:$L$28,A182)*$C182^3+INDEX(BGCalc1!$M$4:$M$28,A182)*$C182^2+INDEX(BGCalc1!$N$4:$N$28,A182)*$C182+INDEX(BGCalc1!$O$4:$O$28,A182)+INDEX('Bulk Graph'!$E$6:$E$30,A182)</f>
        <v>#N/A</v>
      </c>
      <c r="I182" s="14" t="e" cm="1">
        <f t="array" aca="1" ref="I182" ca="1">INDEX(BGCalc1!$H$4:$H$28,A182)*$C182^3+INDEX(BGCalc1!$I$4:$I$28,A182)*$C182^2+INDEX(BGCalc1!$J$4:$J$28,A182)*$C182+INDEX(BGCalc1!$K$4:$K$28,A182)</f>
        <v>#N/A</v>
      </c>
      <c r="J182" s="9" t="e">
        <f t="shared" ca="1" si="26"/>
        <v>#N/A</v>
      </c>
      <c r="K182" s="12" t="e">
        <f t="shared" ca="1" si="27"/>
        <v>#N/A</v>
      </c>
      <c r="L182" s="12" t="e">
        <f t="shared" ca="1" si="28"/>
        <v>#N/A</v>
      </c>
      <c r="M182" s="12" t="e" cm="1">
        <f t="array" aca="1" ref="M182" ca="1">I182*S182*INDEX(BGCalc1!$B$4:$B$28,A182)</f>
        <v>#N/A</v>
      </c>
      <c r="N182" s="12" t="e">
        <f t="shared" ca="1" si="34"/>
        <v>#N/A</v>
      </c>
      <c r="O182" s="12" t="e">
        <f t="shared" ca="1" si="29"/>
        <v>#N/A</v>
      </c>
      <c r="P182" s="12" t="e">
        <f ca="1">CHOOSE(BGCalc1!$C$1,BGCalc1!$D$1,BGCalc1!$D$1+R182*G182)</f>
        <v>#N/A</v>
      </c>
      <c r="Q182" s="85">
        <f>CHOOSE(BGCalc1!$C$1,NA(),BGCalc1!$D$1)</f>
        <v>25</v>
      </c>
      <c r="R182" s="3" t="e">
        <f ca="1">C182*(H182+(BGCalc1!$D$1-E182)*F182)</f>
        <v>#N/A</v>
      </c>
      <c r="S182" s="3" t="e">
        <f t="shared" ca="1" si="30"/>
        <v>#N/A</v>
      </c>
    </row>
    <row r="183" spans="1:19">
      <c r="A183" s="354">
        <v>4</v>
      </c>
      <c r="B183" s="354">
        <v>27</v>
      </c>
      <c r="C183" s="9" t="e" cm="1">
        <f t="array" aca="1" ref="C183" ca="1">INDEX(BGCalc1!$F$4:$F$28,A183)+(INDEX(BGCalc1!$G$4:$G$28,A183)-INDEX(BGCalc1!$F$4:$F$28,A183))/50*B183</f>
        <v>#N/A</v>
      </c>
      <c r="D183" t="e">
        <f t="shared" ca="1" si="35"/>
        <v>#N/A</v>
      </c>
      <c r="E183" t="e">
        <f t="shared" ca="1" si="31"/>
        <v>#N/A</v>
      </c>
      <c r="F183" t="e">
        <f t="shared" ca="1" si="32"/>
        <v>#N/A</v>
      </c>
      <c r="G183" t="e">
        <f t="shared" ca="1" si="33"/>
        <v>#N/A</v>
      </c>
      <c r="H183" s="14" t="e" cm="1">
        <f t="array" aca="1" ref="H183" ca="1">INDEX(BGCalc1!$L$4:$L$28,A183)*$C183^3+INDEX(BGCalc1!$M$4:$M$28,A183)*$C183^2+INDEX(BGCalc1!$N$4:$N$28,A183)*$C183+INDEX(BGCalc1!$O$4:$O$28,A183)+INDEX('Bulk Graph'!$E$6:$E$30,A183)</f>
        <v>#N/A</v>
      </c>
      <c r="I183" s="14" t="e" cm="1">
        <f t="array" aca="1" ref="I183" ca="1">INDEX(BGCalc1!$H$4:$H$28,A183)*$C183^3+INDEX(BGCalc1!$I$4:$I$28,A183)*$C183^2+INDEX(BGCalc1!$J$4:$J$28,A183)*$C183+INDEX(BGCalc1!$K$4:$K$28,A183)</f>
        <v>#N/A</v>
      </c>
      <c r="J183" s="9" t="e">
        <f t="shared" ca="1" si="26"/>
        <v>#N/A</v>
      </c>
      <c r="K183" s="12" t="e">
        <f t="shared" ca="1" si="27"/>
        <v>#N/A</v>
      </c>
      <c r="L183" s="12" t="e">
        <f t="shared" ca="1" si="28"/>
        <v>#N/A</v>
      </c>
      <c r="M183" s="12" t="e" cm="1">
        <f t="array" aca="1" ref="M183" ca="1">I183*S183*INDEX(BGCalc1!$B$4:$B$28,A183)</f>
        <v>#N/A</v>
      </c>
      <c r="N183" s="12" t="e">
        <f t="shared" ca="1" si="34"/>
        <v>#N/A</v>
      </c>
      <c r="O183" s="12" t="e">
        <f t="shared" ca="1" si="29"/>
        <v>#N/A</v>
      </c>
      <c r="P183" s="12" t="e">
        <f ca="1">CHOOSE(BGCalc1!$C$1,BGCalc1!$D$1,BGCalc1!$D$1+R183*G183)</f>
        <v>#N/A</v>
      </c>
      <c r="Q183" s="85">
        <f>CHOOSE(BGCalc1!$C$1,NA(),BGCalc1!$D$1)</f>
        <v>25</v>
      </c>
      <c r="R183" s="3" t="e">
        <f ca="1">C183*(H183+(BGCalc1!$D$1-E183)*F183)</f>
        <v>#N/A</v>
      </c>
      <c r="S183" s="3" t="e">
        <f t="shared" ca="1" si="30"/>
        <v>#N/A</v>
      </c>
    </row>
    <row r="184" spans="1:19">
      <c r="A184" s="354">
        <v>4</v>
      </c>
      <c r="B184" s="354">
        <v>28</v>
      </c>
      <c r="C184" s="9" t="e" cm="1">
        <f t="array" aca="1" ref="C184" ca="1">INDEX(BGCalc1!$F$4:$F$28,A184)+(INDEX(BGCalc1!$G$4:$G$28,A184)-INDEX(BGCalc1!$F$4:$F$28,A184))/50*B184</f>
        <v>#N/A</v>
      </c>
      <c r="D184" t="e">
        <f t="shared" ca="1" si="35"/>
        <v>#N/A</v>
      </c>
      <c r="E184" t="e">
        <f t="shared" ca="1" si="31"/>
        <v>#N/A</v>
      </c>
      <c r="F184" t="e">
        <f t="shared" ca="1" si="32"/>
        <v>#N/A</v>
      </c>
      <c r="G184" t="e">
        <f t="shared" ca="1" si="33"/>
        <v>#N/A</v>
      </c>
      <c r="H184" s="14" t="e" cm="1">
        <f t="array" aca="1" ref="H184" ca="1">INDEX(BGCalc1!$L$4:$L$28,A184)*$C184^3+INDEX(BGCalc1!$M$4:$M$28,A184)*$C184^2+INDEX(BGCalc1!$N$4:$N$28,A184)*$C184+INDEX(BGCalc1!$O$4:$O$28,A184)+INDEX('Bulk Graph'!$E$6:$E$30,A184)</f>
        <v>#N/A</v>
      </c>
      <c r="I184" s="14" t="e" cm="1">
        <f t="array" aca="1" ref="I184" ca="1">INDEX(BGCalc1!$H$4:$H$28,A184)*$C184^3+INDEX(BGCalc1!$I$4:$I$28,A184)*$C184^2+INDEX(BGCalc1!$J$4:$J$28,A184)*$C184+INDEX(BGCalc1!$K$4:$K$28,A184)</f>
        <v>#N/A</v>
      </c>
      <c r="J184" s="9" t="e">
        <f t="shared" ca="1" si="26"/>
        <v>#N/A</v>
      </c>
      <c r="K184" s="12" t="e">
        <f t="shared" ca="1" si="27"/>
        <v>#N/A</v>
      </c>
      <c r="L184" s="12" t="e">
        <f t="shared" ca="1" si="28"/>
        <v>#N/A</v>
      </c>
      <c r="M184" s="12" t="e" cm="1">
        <f t="array" aca="1" ref="M184" ca="1">I184*S184*INDEX(BGCalc1!$B$4:$B$28,A184)</f>
        <v>#N/A</v>
      </c>
      <c r="N184" s="12" t="e">
        <f t="shared" ca="1" si="34"/>
        <v>#N/A</v>
      </c>
      <c r="O184" s="12" t="e">
        <f t="shared" ca="1" si="29"/>
        <v>#N/A</v>
      </c>
      <c r="P184" s="12" t="e">
        <f ca="1">CHOOSE(BGCalc1!$C$1,BGCalc1!$D$1,BGCalc1!$D$1+R184*G184)</f>
        <v>#N/A</v>
      </c>
      <c r="Q184" s="85">
        <f>CHOOSE(BGCalc1!$C$1,NA(),BGCalc1!$D$1)</f>
        <v>25</v>
      </c>
      <c r="R184" s="3" t="e">
        <f ca="1">C184*(H184+(BGCalc1!$D$1-E184)*F184)</f>
        <v>#N/A</v>
      </c>
      <c r="S184" s="3" t="e">
        <f t="shared" ca="1" si="30"/>
        <v>#N/A</v>
      </c>
    </row>
    <row r="185" spans="1:19">
      <c r="A185" s="354">
        <v>4</v>
      </c>
      <c r="B185" s="354">
        <v>29</v>
      </c>
      <c r="C185" s="9" t="e" cm="1">
        <f t="array" aca="1" ref="C185" ca="1">INDEX(BGCalc1!$F$4:$F$28,A185)+(INDEX(BGCalc1!$G$4:$G$28,A185)-INDEX(BGCalc1!$F$4:$F$28,A185))/50*B185</f>
        <v>#N/A</v>
      </c>
      <c r="D185" t="e">
        <f t="shared" ca="1" si="35"/>
        <v>#N/A</v>
      </c>
      <c r="E185" t="e">
        <f t="shared" ca="1" si="31"/>
        <v>#N/A</v>
      </c>
      <c r="F185" t="e">
        <f t="shared" ca="1" si="32"/>
        <v>#N/A</v>
      </c>
      <c r="G185" t="e">
        <f t="shared" ca="1" si="33"/>
        <v>#N/A</v>
      </c>
      <c r="H185" s="14" t="e" cm="1">
        <f t="array" aca="1" ref="H185" ca="1">INDEX(BGCalc1!$L$4:$L$28,A185)*$C185^3+INDEX(BGCalc1!$M$4:$M$28,A185)*$C185^2+INDEX(BGCalc1!$N$4:$N$28,A185)*$C185+INDEX(BGCalc1!$O$4:$O$28,A185)+INDEX('Bulk Graph'!$E$6:$E$30,A185)</f>
        <v>#N/A</v>
      </c>
      <c r="I185" s="14" t="e" cm="1">
        <f t="array" aca="1" ref="I185" ca="1">INDEX(BGCalc1!$H$4:$H$28,A185)*$C185^3+INDEX(BGCalc1!$I$4:$I$28,A185)*$C185^2+INDEX(BGCalc1!$J$4:$J$28,A185)*$C185+INDEX(BGCalc1!$K$4:$K$28,A185)</f>
        <v>#N/A</v>
      </c>
      <c r="J185" s="9" t="e">
        <f t="shared" ca="1" si="26"/>
        <v>#N/A</v>
      </c>
      <c r="K185" s="12" t="e">
        <f t="shared" ca="1" si="27"/>
        <v>#N/A</v>
      </c>
      <c r="L185" s="12" t="e">
        <f t="shared" ca="1" si="28"/>
        <v>#N/A</v>
      </c>
      <c r="M185" s="12" t="e" cm="1">
        <f t="array" aca="1" ref="M185" ca="1">I185*S185*INDEX(BGCalc1!$B$4:$B$28,A185)</f>
        <v>#N/A</v>
      </c>
      <c r="N185" s="12" t="e">
        <f t="shared" ca="1" si="34"/>
        <v>#N/A</v>
      </c>
      <c r="O185" s="12" t="e">
        <f t="shared" ca="1" si="29"/>
        <v>#N/A</v>
      </c>
      <c r="P185" s="12" t="e">
        <f ca="1">CHOOSE(BGCalc1!$C$1,BGCalc1!$D$1,BGCalc1!$D$1+R185*G185)</f>
        <v>#N/A</v>
      </c>
      <c r="Q185" s="85">
        <f>CHOOSE(BGCalc1!$C$1,NA(),BGCalc1!$D$1)</f>
        <v>25</v>
      </c>
      <c r="R185" s="3" t="e">
        <f ca="1">C185*(H185+(BGCalc1!$D$1-E185)*F185)</f>
        <v>#N/A</v>
      </c>
      <c r="S185" s="3" t="e">
        <f t="shared" ca="1" si="30"/>
        <v>#N/A</v>
      </c>
    </row>
    <row r="186" spans="1:19">
      <c r="A186" s="354">
        <v>4</v>
      </c>
      <c r="B186" s="354">
        <v>30</v>
      </c>
      <c r="C186" s="9" t="e" cm="1">
        <f t="array" aca="1" ref="C186" ca="1">INDEX(BGCalc1!$F$4:$F$28,A186)+(INDEX(BGCalc1!$G$4:$G$28,A186)-INDEX(BGCalc1!$F$4:$F$28,A186))/50*B186</f>
        <v>#N/A</v>
      </c>
      <c r="D186" t="e">
        <f t="shared" ca="1" si="35"/>
        <v>#N/A</v>
      </c>
      <c r="E186" t="e">
        <f t="shared" ca="1" si="31"/>
        <v>#N/A</v>
      </c>
      <c r="F186" t="e">
        <f t="shared" ca="1" si="32"/>
        <v>#N/A</v>
      </c>
      <c r="G186" t="e">
        <f t="shared" ca="1" si="33"/>
        <v>#N/A</v>
      </c>
      <c r="H186" s="14" t="e" cm="1">
        <f t="array" aca="1" ref="H186" ca="1">INDEX(BGCalc1!$L$4:$L$28,A186)*$C186^3+INDEX(BGCalc1!$M$4:$M$28,A186)*$C186^2+INDEX(BGCalc1!$N$4:$N$28,A186)*$C186+INDEX(BGCalc1!$O$4:$O$28,A186)+INDEX('Bulk Graph'!$E$6:$E$30,A186)</f>
        <v>#N/A</v>
      </c>
      <c r="I186" s="14" t="e" cm="1">
        <f t="array" aca="1" ref="I186" ca="1">INDEX(BGCalc1!$H$4:$H$28,A186)*$C186^3+INDEX(BGCalc1!$I$4:$I$28,A186)*$C186^2+INDEX(BGCalc1!$J$4:$J$28,A186)*$C186+INDEX(BGCalc1!$K$4:$K$28,A186)</f>
        <v>#N/A</v>
      </c>
      <c r="J186" s="9" t="e">
        <f t="shared" ca="1" si="26"/>
        <v>#N/A</v>
      </c>
      <c r="K186" s="12" t="e">
        <f t="shared" ca="1" si="27"/>
        <v>#N/A</v>
      </c>
      <c r="L186" s="12" t="e">
        <f t="shared" ca="1" si="28"/>
        <v>#N/A</v>
      </c>
      <c r="M186" s="12" t="e" cm="1">
        <f t="array" aca="1" ref="M186" ca="1">I186*S186*INDEX(BGCalc1!$B$4:$B$28,A186)</f>
        <v>#N/A</v>
      </c>
      <c r="N186" s="12" t="e">
        <f t="shared" ca="1" si="34"/>
        <v>#N/A</v>
      </c>
      <c r="O186" s="12" t="e">
        <f t="shared" ca="1" si="29"/>
        <v>#N/A</v>
      </c>
      <c r="P186" s="12" t="e">
        <f ca="1">CHOOSE(BGCalc1!$C$1,BGCalc1!$D$1,BGCalc1!$D$1+R186*G186)</f>
        <v>#N/A</v>
      </c>
      <c r="Q186" s="85">
        <f>CHOOSE(BGCalc1!$C$1,NA(),BGCalc1!$D$1)</f>
        <v>25</v>
      </c>
      <c r="R186" s="3" t="e">
        <f ca="1">C186*(H186+(BGCalc1!$D$1-E186)*F186)</f>
        <v>#N/A</v>
      </c>
      <c r="S186" s="3" t="e">
        <f t="shared" ca="1" si="30"/>
        <v>#N/A</v>
      </c>
    </row>
    <row r="187" spans="1:19">
      <c r="A187" s="354">
        <v>4</v>
      </c>
      <c r="B187" s="354">
        <v>31</v>
      </c>
      <c r="C187" s="9" t="e" cm="1">
        <f t="array" aca="1" ref="C187" ca="1">INDEX(BGCalc1!$F$4:$F$28,A187)+(INDEX(BGCalc1!$G$4:$G$28,A187)-INDEX(BGCalc1!$F$4:$F$28,A187))/50*B187</f>
        <v>#N/A</v>
      </c>
      <c r="D187" t="e">
        <f t="shared" ca="1" si="35"/>
        <v>#N/A</v>
      </c>
      <c r="E187" t="e">
        <f t="shared" ca="1" si="31"/>
        <v>#N/A</v>
      </c>
      <c r="F187" t="e">
        <f t="shared" ca="1" si="32"/>
        <v>#N/A</v>
      </c>
      <c r="G187" t="e">
        <f t="shared" ca="1" si="33"/>
        <v>#N/A</v>
      </c>
      <c r="H187" s="14" t="e" cm="1">
        <f t="array" aca="1" ref="H187" ca="1">INDEX(BGCalc1!$L$4:$L$28,A187)*$C187^3+INDEX(BGCalc1!$M$4:$M$28,A187)*$C187^2+INDEX(BGCalc1!$N$4:$N$28,A187)*$C187+INDEX(BGCalc1!$O$4:$O$28,A187)+INDEX('Bulk Graph'!$E$6:$E$30,A187)</f>
        <v>#N/A</v>
      </c>
      <c r="I187" s="14" t="e" cm="1">
        <f t="array" aca="1" ref="I187" ca="1">INDEX(BGCalc1!$H$4:$H$28,A187)*$C187^3+INDEX(BGCalc1!$I$4:$I$28,A187)*$C187^2+INDEX(BGCalc1!$J$4:$J$28,A187)*$C187+INDEX(BGCalc1!$K$4:$K$28,A187)</f>
        <v>#N/A</v>
      </c>
      <c r="J187" s="9" t="e">
        <f t="shared" ca="1" si="26"/>
        <v>#N/A</v>
      </c>
      <c r="K187" s="12" t="e">
        <f t="shared" ca="1" si="27"/>
        <v>#N/A</v>
      </c>
      <c r="L187" s="12" t="e">
        <f t="shared" ca="1" si="28"/>
        <v>#N/A</v>
      </c>
      <c r="M187" s="12" t="e" cm="1">
        <f t="array" aca="1" ref="M187" ca="1">I187*S187*INDEX(BGCalc1!$B$4:$B$28,A187)</f>
        <v>#N/A</v>
      </c>
      <c r="N187" s="12" t="e">
        <f t="shared" ca="1" si="34"/>
        <v>#N/A</v>
      </c>
      <c r="O187" s="12" t="e">
        <f t="shared" ca="1" si="29"/>
        <v>#N/A</v>
      </c>
      <c r="P187" s="12" t="e">
        <f ca="1">CHOOSE(BGCalc1!$C$1,BGCalc1!$D$1,BGCalc1!$D$1+R187*G187)</f>
        <v>#N/A</v>
      </c>
      <c r="Q187" s="85">
        <f>CHOOSE(BGCalc1!$C$1,NA(),BGCalc1!$D$1)</f>
        <v>25</v>
      </c>
      <c r="R187" s="3" t="e">
        <f ca="1">C187*(H187+(BGCalc1!$D$1-E187)*F187)</f>
        <v>#N/A</v>
      </c>
      <c r="S187" s="3" t="e">
        <f t="shared" ca="1" si="30"/>
        <v>#N/A</v>
      </c>
    </row>
    <row r="188" spans="1:19">
      <c r="A188" s="354">
        <v>4</v>
      </c>
      <c r="B188" s="354">
        <v>32</v>
      </c>
      <c r="C188" s="9" t="e" cm="1">
        <f t="array" aca="1" ref="C188" ca="1">INDEX(BGCalc1!$F$4:$F$28,A188)+(INDEX(BGCalc1!$G$4:$G$28,A188)-INDEX(BGCalc1!$F$4:$F$28,A188))/50*B188</f>
        <v>#N/A</v>
      </c>
      <c r="D188" t="e">
        <f t="shared" ca="1" si="35"/>
        <v>#N/A</v>
      </c>
      <c r="E188" t="e">
        <f t="shared" ca="1" si="31"/>
        <v>#N/A</v>
      </c>
      <c r="F188" t="e">
        <f t="shared" ca="1" si="32"/>
        <v>#N/A</v>
      </c>
      <c r="G188" t="e">
        <f t="shared" ca="1" si="33"/>
        <v>#N/A</v>
      </c>
      <c r="H188" s="14" t="e" cm="1">
        <f t="array" aca="1" ref="H188" ca="1">INDEX(BGCalc1!$L$4:$L$28,A188)*$C188^3+INDEX(BGCalc1!$M$4:$M$28,A188)*$C188^2+INDEX(BGCalc1!$N$4:$N$28,A188)*$C188+INDEX(BGCalc1!$O$4:$O$28,A188)+INDEX('Bulk Graph'!$E$6:$E$30,A188)</f>
        <v>#N/A</v>
      </c>
      <c r="I188" s="14" t="e" cm="1">
        <f t="array" aca="1" ref="I188" ca="1">INDEX(BGCalc1!$H$4:$H$28,A188)*$C188^3+INDEX(BGCalc1!$I$4:$I$28,A188)*$C188^2+INDEX(BGCalc1!$J$4:$J$28,A188)*$C188+INDEX(BGCalc1!$K$4:$K$28,A188)</f>
        <v>#N/A</v>
      </c>
      <c r="J188" s="9" t="e">
        <f t="shared" ca="1" si="26"/>
        <v>#N/A</v>
      </c>
      <c r="K188" s="12" t="e">
        <f t="shared" ca="1" si="27"/>
        <v>#N/A</v>
      </c>
      <c r="L188" s="12" t="e">
        <f t="shared" ca="1" si="28"/>
        <v>#N/A</v>
      </c>
      <c r="M188" s="12" t="e" cm="1">
        <f t="array" aca="1" ref="M188" ca="1">I188*S188*INDEX(BGCalc1!$B$4:$B$28,A188)</f>
        <v>#N/A</v>
      </c>
      <c r="N188" s="12" t="e">
        <f t="shared" ca="1" si="34"/>
        <v>#N/A</v>
      </c>
      <c r="O188" s="12" t="e">
        <f t="shared" ca="1" si="29"/>
        <v>#N/A</v>
      </c>
      <c r="P188" s="12" t="e">
        <f ca="1">CHOOSE(BGCalc1!$C$1,BGCalc1!$D$1,BGCalc1!$D$1+R188*G188)</f>
        <v>#N/A</v>
      </c>
      <c r="Q188" s="85">
        <f>CHOOSE(BGCalc1!$C$1,NA(),BGCalc1!$D$1)</f>
        <v>25</v>
      </c>
      <c r="R188" s="3" t="e">
        <f ca="1">C188*(H188+(BGCalc1!$D$1-E188)*F188)</f>
        <v>#N/A</v>
      </c>
      <c r="S188" s="3" t="e">
        <f t="shared" ca="1" si="30"/>
        <v>#N/A</v>
      </c>
    </row>
    <row r="189" spans="1:19">
      <c r="A189" s="354">
        <v>4</v>
      </c>
      <c r="B189" s="354">
        <v>33</v>
      </c>
      <c r="C189" s="9" t="e" cm="1">
        <f t="array" aca="1" ref="C189" ca="1">INDEX(BGCalc1!$F$4:$F$28,A189)+(INDEX(BGCalc1!$G$4:$G$28,A189)-INDEX(BGCalc1!$F$4:$F$28,A189))/50*B189</f>
        <v>#N/A</v>
      </c>
      <c r="D189" t="e">
        <f t="shared" ca="1" si="35"/>
        <v>#N/A</v>
      </c>
      <c r="E189" t="e">
        <f t="shared" ca="1" si="31"/>
        <v>#N/A</v>
      </c>
      <c r="F189" t="e">
        <f t="shared" ca="1" si="32"/>
        <v>#N/A</v>
      </c>
      <c r="G189" t="e">
        <f t="shared" ca="1" si="33"/>
        <v>#N/A</v>
      </c>
      <c r="H189" s="14" t="e" cm="1">
        <f t="array" aca="1" ref="H189" ca="1">INDEX(BGCalc1!$L$4:$L$28,A189)*$C189^3+INDEX(BGCalc1!$M$4:$M$28,A189)*$C189^2+INDEX(BGCalc1!$N$4:$N$28,A189)*$C189+INDEX(BGCalc1!$O$4:$O$28,A189)+INDEX('Bulk Graph'!$E$6:$E$30,A189)</f>
        <v>#N/A</v>
      </c>
      <c r="I189" s="14" t="e" cm="1">
        <f t="array" aca="1" ref="I189" ca="1">INDEX(BGCalc1!$H$4:$H$28,A189)*$C189^3+INDEX(BGCalc1!$I$4:$I$28,A189)*$C189^2+INDEX(BGCalc1!$J$4:$J$28,A189)*$C189+INDEX(BGCalc1!$K$4:$K$28,A189)</f>
        <v>#N/A</v>
      </c>
      <c r="J189" s="9" t="e">
        <f t="shared" ca="1" si="26"/>
        <v>#N/A</v>
      </c>
      <c r="K189" s="12" t="e">
        <f t="shared" ca="1" si="27"/>
        <v>#N/A</v>
      </c>
      <c r="L189" s="12" t="e">
        <f t="shared" ca="1" si="28"/>
        <v>#N/A</v>
      </c>
      <c r="M189" s="12" t="e" cm="1">
        <f t="array" aca="1" ref="M189" ca="1">I189*S189*INDEX(BGCalc1!$B$4:$B$28,A189)</f>
        <v>#N/A</v>
      </c>
      <c r="N189" s="12" t="e">
        <f t="shared" ca="1" si="34"/>
        <v>#N/A</v>
      </c>
      <c r="O189" s="12" t="e">
        <f t="shared" ca="1" si="29"/>
        <v>#N/A</v>
      </c>
      <c r="P189" s="12" t="e">
        <f ca="1">CHOOSE(BGCalc1!$C$1,BGCalc1!$D$1,BGCalc1!$D$1+R189*G189)</f>
        <v>#N/A</v>
      </c>
      <c r="Q189" s="85">
        <f>CHOOSE(BGCalc1!$C$1,NA(),BGCalc1!$D$1)</f>
        <v>25</v>
      </c>
      <c r="R189" s="3" t="e">
        <f ca="1">C189*(H189+(BGCalc1!$D$1-E189)*F189)</f>
        <v>#N/A</v>
      </c>
      <c r="S189" s="3" t="e">
        <f t="shared" ca="1" si="30"/>
        <v>#N/A</v>
      </c>
    </row>
    <row r="190" spans="1:19">
      <c r="A190" s="354">
        <v>4</v>
      </c>
      <c r="B190" s="354">
        <v>34</v>
      </c>
      <c r="C190" s="9" t="e" cm="1">
        <f t="array" aca="1" ref="C190" ca="1">INDEX(BGCalc1!$F$4:$F$28,A190)+(INDEX(BGCalc1!$G$4:$G$28,A190)-INDEX(BGCalc1!$F$4:$F$28,A190))/50*B190</f>
        <v>#N/A</v>
      </c>
      <c r="D190" t="e">
        <f t="shared" ca="1" si="35"/>
        <v>#N/A</v>
      </c>
      <c r="E190" t="e">
        <f t="shared" ca="1" si="31"/>
        <v>#N/A</v>
      </c>
      <c r="F190" t="e">
        <f t="shared" ca="1" si="32"/>
        <v>#N/A</v>
      </c>
      <c r="G190" t="e">
        <f t="shared" ca="1" si="33"/>
        <v>#N/A</v>
      </c>
      <c r="H190" s="14" t="e" cm="1">
        <f t="array" aca="1" ref="H190" ca="1">INDEX(BGCalc1!$L$4:$L$28,A190)*$C190^3+INDEX(BGCalc1!$M$4:$M$28,A190)*$C190^2+INDEX(BGCalc1!$N$4:$N$28,A190)*$C190+INDEX(BGCalc1!$O$4:$O$28,A190)+INDEX('Bulk Graph'!$E$6:$E$30,A190)</f>
        <v>#N/A</v>
      </c>
      <c r="I190" s="14" t="e" cm="1">
        <f t="array" aca="1" ref="I190" ca="1">INDEX(BGCalc1!$H$4:$H$28,A190)*$C190^3+INDEX(BGCalc1!$I$4:$I$28,A190)*$C190^2+INDEX(BGCalc1!$J$4:$J$28,A190)*$C190+INDEX(BGCalc1!$K$4:$K$28,A190)</f>
        <v>#N/A</v>
      </c>
      <c r="J190" s="9" t="e">
        <f t="shared" ca="1" si="26"/>
        <v>#N/A</v>
      </c>
      <c r="K190" s="12" t="e">
        <f t="shared" ca="1" si="27"/>
        <v>#N/A</v>
      </c>
      <c r="L190" s="12" t="e">
        <f t="shared" ca="1" si="28"/>
        <v>#N/A</v>
      </c>
      <c r="M190" s="12" t="e" cm="1">
        <f t="array" aca="1" ref="M190" ca="1">I190*S190*INDEX(BGCalc1!$B$4:$B$28,A190)</f>
        <v>#N/A</v>
      </c>
      <c r="N190" s="12" t="e">
        <f t="shared" ca="1" si="34"/>
        <v>#N/A</v>
      </c>
      <c r="O190" s="12" t="e">
        <f t="shared" ca="1" si="29"/>
        <v>#N/A</v>
      </c>
      <c r="P190" s="12" t="e">
        <f ca="1">CHOOSE(BGCalc1!$C$1,BGCalc1!$D$1,BGCalc1!$D$1+R190*G190)</f>
        <v>#N/A</v>
      </c>
      <c r="Q190" s="85">
        <f>CHOOSE(BGCalc1!$C$1,NA(),BGCalc1!$D$1)</f>
        <v>25</v>
      </c>
      <c r="R190" s="3" t="e">
        <f ca="1">C190*(H190+(BGCalc1!$D$1-E190)*F190)</f>
        <v>#N/A</v>
      </c>
      <c r="S190" s="3" t="e">
        <f t="shared" ca="1" si="30"/>
        <v>#N/A</v>
      </c>
    </row>
    <row r="191" spans="1:19">
      <c r="A191" s="354">
        <v>4</v>
      </c>
      <c r="B191" s="354">
        <v>35</v>
      </c>
      <c r="C191" s="9" t="e" cm="1">
        <f t="array" aca="1" ref="C191" ca="1">INDEX(BGCalc1!$F$4:$F$28,A191)+(INDEX(BGCalc1!$G$4:$G$28,A191)-INDEX(BGCalc1!$F$4:$F$28,A191))/50*B191</f>
        <v>#N/A</v>
      </c>
      <c r="D191" t="e">
        <f t="shared" ca="1" si="35"/>
        <v>#N/A</v>
      </c>
      <c r="E191" t="e">
        <f t="shared" ca="1" si="31"/>
        <v>#N/A</v>
      </c>
      <c r="F191" t="e">
        <f t="shared" ca="1" si="32"/>
        <v>#N/A</v>
      </c>
      <c r="G191" t="e">
        <f t="shared" ca="1" si="33"/>
        <v>#N/A</v>
      </c>
      <c r="H191" s="14" t="e" cm="1">
        <f t="array" aca="1" ref="H191" ca="1">INDEX(BGCalc1!$L$4:$L$28,A191)*$C191^3+INDEX(BGCalc1!$M$4:$M$28,A191)*$C191^2+INDEX(BGCalc1!$N$4:$N$28,A191)*$C191+INDEX(BGCalc1!$O$4:$O$28,A191)+INDEX('Bulk Graph'!$E$6:$E$30,A191)</f>
        <v>#N/A</v>
      </c>
      <c r="I191" s="14" t="e" cm="1">
        <f t="array" aca="1" ref="I191" ca="1">INDEX(BGCalc1!$H$4:$H$28,A191)*$C191^3+INDEX(BGCalc1!$I$4:$I$28,A191)*$C191^2+INDEX(BGCalc1!$J$4:$J$28,A191)*$C191+INDEX(BGCalc1!$K$4:$K$28,A191)</f>
        <v>#N/A</v>
      </c>
      <c r="J191" s="9" t="e">
        <f t="shared" ca="1" si="26"/>
        <v>#N/A</v>
      </c>
      <c r="K191" s="12" t="e">
        <f t="shared" ca="1" si="27"/>
        <v>#N/A</v>
      </c>
      <c r="L191" s="12" t="e">
        <f t="shared" ca="1" si="28"/>
        <v>#N/A</v>
      </c>
      <c r="M191" s="12" t="e" cm="1">
        <f t="array" aca="1" ref="M191" ca="1">I191*S191*INDEX(BGCalc1!$B$4:$B$28,A191)</f>
        <v>#N/A</v>
      </c>
      <c r="N191" s="12" t="e">
        <f t="shared" ca="1" si="34"/>
        <v>#N/A</v>
      </c>
      <c r="O191" s="12" t="e">
        <f t="shared" ca="1" si="29"/>
        <v>#N/A</v>
      </c>
      <c r="P191" s="12" t="e">
        <f ca="1">CHOOSE(BGCalc1!$C$1,BGCalc1!$D$1,BGCalc1!$D$1+R191*G191)</f>
        <v>#N/A</v>
      </c>
      <c r="Q191" s="85">
        <f>CHOOSE(BGCalc1!$C$1,NA(),BGCalc1!$D$1)</f>
        <v>25</v>
      </c>
      <c r="R191" s="3" t="e">
        <f ca="1">C191*(H191+(BGCalc1!$D$1-E191)*F191)</f>
        <v>#N/A</v>
      </c>
      <c r="S191" s="3" t="e">
        <f t="shared" ca="1" si="30"/>
        <v>#N/A</v>
      </c>
    </row>
    <row r="192" spans="1:19">
      <c r="A192" s="354">
        <v>4</v>
      </c>
      <c r="B192" s="354">
        <v>36</v>
      </c>
      <c r="C192" s="9" t="e" cm="1">
        <f t="array" aca="1" ref="C192" ca="1">INDEX(BGCalc1!$F$4:$F$28,A192)+(INDEX(BGCalc1!$G$4:$G$28,A192)-INDEX(BGCalc1!$F$4:$F$28,A192))/50*B192</f>
        <v>#N/A</v>
      </c>
      <c r="D192" t="e">
        <f t="shared" ca="1" si="35"/>
        <v>#N/A</v>
      </c>
      <c r="E192" t="e">
        <f t="shared" ca="1" si="31"/>
        <v>#N/A</v>
      </c>
      <c r="F192" t="e">
        <f t="shared" ca="1" si="32"/>
        <v>#N/A</v>
      </c>
      <c r="G192" t="e">
        <f t="shared" ca="1" si="33"/>
        <v>#N/A</v>
      </c>
      <c r="H192" s="14" t="e" cm="1">
        <f t="array" aca="1" ref="H192" ca="1">INDEX(BGCalc1!$L$4:$L$28,A192)*$C192^3+INDEX(BGCalc1!$M$4:$M$28,A192)*$C192^2+INDEX(BGCalc1!$N$4:$N$28,A192)*$C192+INDEX(BGCalc1!$O$4:$O$28,A192)+INDEX('Bulk Graph'!$E$6:$E$30,A192)</f>
        <v>#N/A</v>
      </c>
      <c r="I192" s="14" t="e" cm="1">
        <f t="array" aca="1" ref="I192" ca="1">INDEX(BGCalc1!$H$4:$H$28,A192)*$C192^3+INDEX(BGCalc1!$I$4:$I$28,A192)*$C192^2+INDEX(BGCalc1!$J$4:$J$28,A192)*$C192+INDEX(BGCalc1!$K$4:$K$28,A192)</f>
        <v>#N/A</v>
      </c>
      <c r="J192" s="9" t="e">
        <f t="shared" ca="1" si="26"/>
        <v>#N/A</v>
      </c>
      <c r="K192" s="12" t="e">
        <f t="shared" ca="1" si="27"/>
        <v>#N/A</v>
      </c>
      <c r="L192" s="12" t="e">
        <f t="shared" ca="1" si="28"/>
        <v>#N/A</v>
      </c>
      <c r="M192" s="12" t="e" cm="1">
        <f t="array" aca="1" ref="M192" ca="1">I192*S192*INDEX(BGCalc1!$B$4:$B$28,A192)</f>
        <v>#N/A</v>
      </c>
      <c r="N192" s="12" t="e">
        <f t="shared" ca="1" si="34"/>
        <v>#N/A</v>
      </c>
      <c r="O192" s="12" t="e">
        <f t="shared" ca="1" si="29"/>
        <v>#N/A</v>
      </c>
      <c r="P192" s="12" t="e">
        <f ca="1">CHOOSE(BGCalc1!$C$1,BGCalc1!$D$1,BGCalc1!$D$1+R192*G192)</f>
        <v>#N/A</v>
      </c>
      <c r="Q192" s="85">
        <f>CHOOSE(BGCalc1!$C$1,NA(),BGCalc1!$D$1)</f>
        <v>25</v>
      </c>
      <c r="R192" s="3" t="e">
        <f ca="1">C192*(H192+(BGCalc1!$D$1-E192)*F192)</f>
        <v>#N/A</v>
      </c>
      <c r="S192" s="3" t="e">
        <f t="shared" ca="1" si="30"/>
        <v>#N/A</v>
      </c>
    </row>
    <row r="193" spans="1:19">
      <c r="A193" s="354">
        <v>4</v>
      </c>
      <c r="B193" s="354">
        <v>37</v>
      </c>
      <c r="C193" s="9" t="e" cm="1">
        <f t="array" aca="1" ref="C193" ca="1">INDEX(BGCalc1!$F$4:$F$28,A193)+(INDEX(BGCalc1!$G$4:$G$28,A193)-INDEX(BGCalc1!$F$4:$F$28,A193))/50*B193</f>
        <v>#N/A</v>
      </c>
      <c r="D193" t="e">
        <f t="shared" ca="1" si="35"/>
        <v>#N/A</v>
      </c>
      <c r="E193" t="e">
        <f t="shared" ca="1" si="31"/>
        <v>#N/A</v>
      </c>
      <c r="F193" t="e">
        <f t="shared" ca="1" si="32"/>
        <v>#N/A</v>
      </c>
      <c r="G193" t="e">
        <f t="shared" ca="1" si="33"/>
        <v>#N/A</v>
      </c>
      <c r="H193" s="14" t="e" cm="1">
        <f t="array" aca="1" ref="H193" ca="1">INDEX(BGCalc1!$L$4:$L$28,A193)*$C193^3+INDEX(BGCalc1!$M$4:$M$28,A193)*$C193^2+INDEX(BGCalc1!$N$4:$N$28,A193)*$C193+INDEX(BGCalc1!$O$4:$O$28,A193)+INDEX('Bulk Graph'!$E$6:$E$30,A193)</f>
        <v>#N/A</v>
      </c>
      <c r="I193" s="14" t="e" cm="1">
        <f t="array" aca="1" ref="I193" ca="1">INDEX(BGCalc1!$H$4:$H$28,A193)*$C193^3+INDEX(BGCalc1!$I$4:$I$28,A193)*$C193^2+INDEX(BGCalc1!$J$4:$J$28,A193)*$C193+INDEX(BGCalc1!$K$4:$K$28,A193)</f>
        <v>#N/A</v>
      </c>
      <c r="J193" s="9" t="e">
        <f t="shared" ca="1" si="26"/>
        <v>#N/A</v>
      </c>
      <c r="K193" s="12" t="e">
        <f t="shared" ca="1" si="27"/>
        <v>#N/A</v>
      </c>
      <c r="L193" s="12" t="e">
        <f t="shared" ca="1" si="28"/>
        <v>#N/A</v>
      </c>
      <c r="M193" s="12" t="e" cm="1">
        <f t="array" aca="1" ref="M193" ca="1">I193*S193*INDEX(BGCalc1!$B$4:$B$28,A193)</f>
        <v>#N/A</v>
      </c>
      <c r="N193" s="12" t="e">
        <f t="shared" ca="1" si="34"/>
        <v>#N/A</v>
      </c>
      <c r="O193" s="12" t="e">
        <f t="shared" ca="1" si="29"/>
        <v>#N/A</v>
      </c>
      <c r="P193" s="12" t="e">
        <f ca="1">CHOOSE(BGCalc1!$C$1,BGCalc1!$D$1,BGCalc1!$D$1+R193*G193)</f>
        <v>#N/A</v>
      </c>
      <c r="Q193" s="85">
        <f>CHOOSE(BGCalc1!$C$1,NA(),BGCalc1!$D$1)</f>
        <v>25</v>
      </c>
      <c r="R193" s="3" t="e">
        <f ca="1">C193*(H193+(BGCalc1!$D$1-E193)*F193)</f>
        <v>#N/A</v>
      </c>
      <c r="S193" s="3" t="e">
        <f t="shared" ca="1" si="30"/>
        <v>#N/A</v>
      </c>
    </row>
    <row r="194" spans="1:19">
      <c r="A194" s="354">
        <v>4</v>
      </c>
      <c r="B194" s="354">
        <v>38</v>
      </c>
      <c r="C194" s="9" t="e" cm="1">
        <f t="array" aca="1" ref="C194" ca="1">INDEX(BGCalc1!$F$4:$F$28,A194)+(INDEX(BGCalc1!$G$4:$G$28,A194)-INDEX(BGCalc1!$F$4:$F$28,A194))/50*B194</f>
        <v>#N/A</v>
      </c>
      <c r="D194" t="e">
        <f t="shared" ca="1" si="35"/>
        <v>#N/A</v>
      </c>
      <c r="E194" t="e">
        <f t="shared" ca="1" si="31"/>
        <v>#N/A</v>
      </c>
      <c r="F194" t="e">
        <f t="shared" ca="1" si="32"/>
        <v>#N/A</v>
      </c>
      <c r="G194" t="e">
        <f t="shared" ca="1" si="33"/>
        <v>#N/A</v>
      </c>
      <c r="H194" s="14" t="e" cm="1">
        <f t="array" aca="1" ref="H194" ca="1">INDEX(BGCalc1!$L$4:$L$28,A194)*$C194^3+INDEX(BGCalc1!$M$4:$M$28,A194)*$C194^2+INDEX(BGCalc1!$N$4:$N$28,A194)*$C194+INDEX(BGCalc1!$O$4:$O$28,A194)+INDEX('Bulk Graph'!$E$6:$E$30,A194)</f>
        <v>#N/A</v>
      </c>
      <c r="I194" s="14" t="e" cm="1">
        <f t="array" aca="1" ref="I194" ca="1">INDEX(BGCalc1!$H$4:$H$28,A194)*$C194^3+INDEX(BGCalc1!$I$4:$I$28,A194)*$C194^2+INDEX(BGCalc1!$J$4:$J$28,A194)*$C194+INDEX(BGCalc1!$K$4:$K$28,A194)</f>
        <v>#N/A</v>
      </c>
      <c r="J194" s="9" t="e">
        <f t="shared" ca="1" si="26"/>
        <v>#N/A</v>
      </c>
      <c r="K194" s="12" t="e">
        <f t="shared" ca="1" si="27"/>
        <v>#N/A</v>
      </c>
      <c r="L194" s="12" t="e">
        <f t="shared" ca="1" si="28"/>
        <v>#N/A</v>
      </c>
      <c r="M194" s="12" t="e" cm="1">
        <f t="array" aca="1" ref="M194" ca="1">I194*S194*INDEX(BGCalc1!$B$4:$B$28,A194)</f>
        <v>#N/A</v>
      </c>
      <c r="N194" s="12" t="e">
        <f t="shared" ca="1" si="34"/>
        <v>#N/A</v>
      </c>
      <c r="O194" s="12" t="e">
        <f t="shared" ca="1" si="29"/>
        <v>#N/A</v>
      </c>
      <c r="P194" s="12" t="e">
        <f ca="1">CHOOSE(BGCalc1!$C$1,BGCalc1!$D$1,BGCalc1!$D$1+R194*G194)</f>
        <v>#N/A</v>
      </c>
      <c r="Q194" s="85">
        <f>CHOOSE(BGCalc1!$C$1,NA(),BGCalc1!$D$1)</f>
        <v>25</v>
      </c>
      <c r="R194" s="3" t="e">
        <f ca="1">C194*(H194+(BGCalc1!$D$1-E194)*F194)</f>
        <v>#N/A</v>
      </c>
      <c r="S194" s="3" t="e">
        <f t="shared" ca="1" si="30"/>
        <v>#N/A</v>
      </c>
    </row>
    <row r="195" spans="1:19">
      <c r="A195" s="354">
        <v>4</v>
      </c>
      <c r="B195" s="354">
        <v>39</v>
      </c>
      <c r="C195" s="9" t="e" cm="1">
        <f t="array" aca="1" ref="C195" ca="1">INDEX(BGCalc1!$F$4:$F$28,A195)+(INDEX(BGCalc1!$G$4:$G$28,A195)-INDEX(BGCalc1!$F$4:$F$28,A195))/50*B195</f>
        <v>#N/A</v>
      </c>
      <c r="D195" t="e">
        <f t="shared" ca="1" si="35"/>
        <v>#N/A</v>
      </c>
      <c r="E195" t="e">
        <f t="shared" ca="1" si="31"/>
        <v>#N/A</v>
      </c>
      <c r="F195" t="e">
        <f t="shared" ca="1" si="32"/>
        <v>#N/A</v>
      </c>
      <c r="G195" t="e">
        <f t="shared" ca="1" si="33"/>
        <v>#N/A</v>
      </c>
      <c r="H195" s="14" t="e" cm="1">
        <f t="array" aca="1" ref="H195" ca="1">INDEX(BGCalc1!$L$4:$L$28,A195)*$C195^3+INDEX(BGCalc1!$M$4:$M$28,A195)*$C195^2+INDEX(BGCalc1!$N$4:$N$28,A195)*$C195+INDEX(BGCalc1!$O$4:$O$28,A195)+INDEX('Bulk Graph'!$E$6:$E$30,A195)</f>
        <v>#N/A</v>
      </c>
      <c r="I195" s="14" t="e" cm="1">
        <f t="array" aca="1" ref="I195" ca="1">INDEX(BGCalc1!$H$4:$H$28,A195)*$C195^3+INDEX(BGCalc1!$I$4:$I$28,A195)*$C195^2+INDEX(BGCalc1!$J$4:$J$28,A195)*$C195+INDEX(BGCalc1!$K$4:$K$28,A195)</f>
        <v>#N/A</v>
      </c>
      <c r="J195" s="9" t="e">
        <f t="shared" ref="J195:J258" ca="1" si="36">C195</f>
        <v>#N/A</v>
      </c>
      <c r="K195" s="12" t="e">
        <f t="shared" ref="K195:K258" ca="1" si="37">H195+(P195-E195)*F195</f>
        <v>#N/A</v>
      </c>
      <c r="L195" s="12" t="e">
        <f t="shared" ref="L195:L258" ca="1" si="38">C195*K195</f>
        <v>#N/A</v>
      </c>
      <c r="M195" s="12" t="e" cm="1">
        <f t="array" aca="1" ref="M195" ca="1">I195*S195*INDEX(BGCalc1!$B$4:$B$28,A195)</f>
        <v>#N/A</v>
      </c>
      <c r="N195" s="12" t="e">
        <f t="shared" ca="1" si="34"/>
        <v>#N/A</v>
      </c>
      <c r="O195" s="12" t="e">
        <f t="shared" ref="O195:O257" ca="1" si="39">I195*S195</f>
        <v>#N/A</v>
      </c>
      <c r="P195" s="12" t="e">
        <f ca="1">CHOOSE(BGCalc1!$C$1,BGCalc1!$D$1,BGCalc1!$D$1+R195*G195)</f>
        <v>#N/A</v>
      </c>
      <c r="Q195" s="85">
        <f>CHOOSE(BGCalc1!$C$1,NA(),BGCalc1!$D$1)</f>
        <v>25</v>
      </c>
      <c r="R195" s="3" t="e">
        <f ca="1">C195*(H195+(BGCalc1!$D$1-E195)*F195)</f>
        <v>#N/A</v>
      </c>
      <c r="S195" s="3" t="e">
        <f t="shared" ref="S195:S258" ca="1" si="40">1+(P195-E195)*D195</f>
        <v>#N/A</v>
      </c>
    </row>
    <row r="196" spans="1:19">
      <c r="A196" s="354">
        <v>4</v>
      </c>
      <c r="B196" s="354">
        <v>40</v>
      </c>
      <c r="C196" s="9" t="e" cm="1">
        <f t="array" aca="1" ref="C196" ca="1">INDEX(BGCalc1!$F$4:$F$28,A196)+(INDEX(BGCalc1!$G$4:$G$28,A196)-INDEX(BGCalc1!$F$4:$F$28,A196))/50*B196</f>
        <v>#N/A</v>
      </c>
      <c r="D196" t="e">
        <f t="shared" ca="1" si="35"/>
        <v>#N/A</v>
      </c>
      <c r="E196" t="e">
        <f t="shared" ca="1" si="31"/>
        <v>#N/A</v>
      </c>
      <c r="F196" t="e">
        <f t="shared" ca="1" si="32"/>
        <v>#N/A</v>
      </c>
      <c r="G196" t="e">
        <f t="shared" ca="1" si="33"/>
        <v>#N/A</v>
      </c>
      <c r="H196" s="14" t="e" cm="1">
        <f t="array" aca="1" ref="H196" ca="1">INDEX(BGCalc1!$L$4:$L$28,A196)*$C196^3+INDEX(BGCalc1!$M$4:$M$28,A196)*$C196^2+INDEX(BGCalc1!$N$4:$N$28,A196)*$C196+INDEX(BGCalc1!$O$4:$O$28,A196)+INDEX('Bulk Graph'!$E$6:$E$30,A196)</f>
        <v>#N/A</v>
      </c>
      <c r="I196" s="14" t="e" cm="1">
        <f t="array" aca="1" ref="I196" ca="1">INDEX(BGCalc1!$H$4:$H$28,A196)*$C196^3+INDEX(BGCalc1!$I$4:$I$28,A196)*$C196^2+INDEX(BGCalc1!$J$4:$J$28,A196)*$C196+INDEX(BGCalc1!$K$4:$K$28,A196)</f>
        <v>#N/A</v>
      </c>
      <c r="J196" s="9" t="e">
        <f t="shared" ca="1" si="36"/>
        <v>#N/A</v>
      </c>
      <c r="K196" s="12" t="e">
        <f t="shared" ca="1" si="37"/>
        <v>#N/A</v>
      </c>
      <c r="L196" s="12" t="e">
        <f t="shared" ca="1" si="38"/>
        <v>#N/A</v>
      </c>
      <c r="M196" s="12" t="e" cm="1">
        <f t="array" aca="1" ref="M196" ca="1">I196*S196*INDEX(BGCalc1!$B$4:$B$28,A196)</f>
        <v>#N/A</v>
      </c>
      <c r="N196" s="12" t="e">
        <f t="shared" ca="1" si="34"/>
        <v>#N/A</v>
      </c>
      <c r="O196" s="12" t="e">
        <f t="shared" ca="1" si="39"/>
        <v>#N/A</v>
      </c>
      <c r="P196" s="12" t="e">
        <f ca="1">CHOOSE(BGCalc1!$C$1,BGCalc1!$D$1,BGCalc1!$D$1+R196*G196)</f>
        <v>#N/A</v>
      </c>
      <c r="Q196" s="85">
        <f>CHOOSE(BGCalc1!$C$1,NA(),BGCalc1!$D$1)</f>
        <v>25</v>
      </c>
      <c r="R196" s="3" t="e">
        <f ca="1">C196*(H196+(BGCalc1!$D$1-E196)*F196)</f>
        <v>#N/A</v>
      </c>
      <c r="S196" s="3" t="e">
        <f t="shared" ca="1" si="40"/>
        <v>#N/A</v>
      </c>
    </row>
    <row r="197" spans="1:19">
      <c r="A197" s="354">
        <v>4</v>
      </c>
      <c r="B197" s="354">
        <v>41</v>
      </c>
      <c r="C197" s="9" t="e" cm="1">
        <f t="array" aca="1" ref="C197" ca="1">INDEX(BGCalc1!$F$4:$F$28,A197)+(INDEX(BGCalc1!$G$4:$G$28,A197)-INDEX(BGCalc1!$F$4:$F$28,A197))/50*B197</f>
        <v>#N/A</v>
      </c>
      <c r="D197" t="e">
        <f t="shared" ca="1" si="35"/>
        <v>#N/A</v>
      </c>
      <c r="E197" t="e">
        <f t="shared" ca="1" si="31"/>
        <v>#N/A</v>
      </c>
      <c r="F197" t="e">
        <f t="shared" ca="1" si="32"/>
        <v>#N/A</v>
      </c>
      <c r="G197" t="e">
        <f t="shared" ca="1" si="33"/>
        <v>#N/A</v>
      </c>
      <c r="H197" s="14" t="e" cm="1">
        <f t="array" aca="1" ref="H197" ca="1">INDEX(BGCalc1!$L$4:$L$28,A197)*$C197^3+INDEX(BGCalc1!$M$4:$M$28,A197)*$C197^2+INDEX(BGCalc1!$N$4:$N$28,A197)*$C197+INDEX(BGCalc1!$O$4:$O$28,A197)+INDEX('Bulk Graph'!$E$6:$E$30,A197)</f>
        <v>#N/A</v>
      </c>
      <c r="I197" s="14" t="e" cm="1">
        <f t="array" aca="1" ref="I197" ca="1">INDEX(BGCalc1!$H$4:$H$28,A197)*$C197^3+INDEX(BGCalc1!$I$4:$I$28,A197)*$C197^2+INDEX(BGCalc1!$J$4:$J$28,A197)*$C197+INDEX(BGCalc1!$K$4:$K$28,A197)</f>
        <v>#N/A</v>
      </c>
      <c r="J197" s="9" t="e">
        <f t="shared" ca="1" si="36"/>
        <v>#N/A</v>
      </c>
      <c r="K197" s="12" t="e">
        <f t="shared" ca="1" si="37"/>
        <v>#N/A</v>
      </c>
      <c r="L197" s="12" t="e">
        <f t="shared" ca="1" si="38"/>
        <v>#N/A</v>
      </c>
      <c r="M197" s="12" t="e" cm="1">
        <f t="array" aca="1" ref="M197" ca="1">I197*S197*INDEX(BGCalc1!$B$4:$B$28,A197)</f>
        <v>#N/A</v>
      </c>
      <c r="N197" s="12" t="e">
        <f t="shared" ca="1" si="34"/>
        <v>#N/A</v>
      </c>
      <c r="O197" s="12" t="e">
        <f t="shared" ca="1" si="39"/>
        <v>#N/A</v>
      </c>
      <c r="P197" s="12" t="e">
        <f ca="1">CHOOSE(BGCalc1!$C$1,BGCalc1!$D$1,BGCalc1!$D$1+R197*G197)</f>
        <v>#N/A</v>
      </c>
      <c r="Q197" s="85">
        <f>CHOOSE(BGCalc1!$C$1,NA(),BGCalc1!$D$1)</f>
        <v>25</v>
      </c>
      <c r="R197" s="3" t="e">
        <f ca="1">C197*(H197+(BGCalc1!$D$1-E197)*F197)</f>
        <v>#N/A</v>
      </c>
      <c r="S197" s="3" t="e">
        <f t="shared" ca="1" si="40"/>
        <v>#N/A</v>
      </c>
    </row>
    <row r="198" spans="1:19">
      <c r="A198" s="354">
        <v>4</v>
      </c>
      <c r="B198" s="354">
        <v>42</v>
      </c>
      <c r="C198" s="9" t="e" cm="1">
        <f t="array" aca="1" ref="C198" ca="1">INDEX(BGCalc1!$F$4:$F$28,A198)+(INDEX(BGCalc1!$G$4:$G$28,A198)-INDEX(BGCalc1!$F$4:$F$28,A198))/50*B198</f>
        <v>#N/A</v>
      </c>
      <c r="D198" t="e">
        <f t="shared" ca="1" si="35"/>
        <v>#N/A</v>
      </c>
      <c r="E198" t="e">
        <f t="shared" ca="1" si="31"/>
        <v>#N/A</v>
      </c>
      <c r="F198" t="e">
        <f t="shared" ca="1" si="32"/>
        <v>#N/A</v>
      </c>
      <c r="G198" t="e">
        <f t="shared" ca="1" si="33"/>
        <v>#N/A</v>
      </c>
      <c r="H198" s="14" t="e" cm="1">
        <f t="array" aca="1" ref="H198" ca="1">INDEX(BGCalc1!$L$4:$L$28,A198)*$C198^3+INDEX(BGCalc1!$M$4:$M$28,A198)*$C198^2+INDEX(BGCalc1!$N$4:$N$28,A198)*$C198+INDEX(BGCalc1!$O$4:$O$28,A198)+INDEX('Bulk Graph'!$E$6:$E$30,A198)</f>
        <v>#N/A</v>
      </c>
      <c r="I198" s="14" t="e" cm="1">
        <f t="array" aca="1" ref="I198" ca="1">INDEX(BGCalc1!$H$4:$H$28,A198)*$C198^3+INDEX(BGCalc1!$I$4:$I$28,A198)*$C198^2+INDEX(BGCalc1!$J$4:$J$28,A198)*$C198+INDEX(BGCalc1!$K$4:$K$28,A198)</f>
        <v>#N/A</v>
      </c>
      <c r="J198" s="9" t="e">
        <f t="shared" ca="1" si="36"/>
        <v>#N/A</v>
      </c>
      <c r="K198" s="12" t="e">
        <f t="shared" ca="1" si="37"/>
        <v>#N/A</v>
      </c>
      <c r="L198" s="12" t="e">
        <f t="shared" ca="1" si="38"/>
        <v>#N/A</v>
      </c>
      <c r="M198" s="12" t="e" cm="1">
        <f t="array" aca="1" ref="M198" ca="1">I198*S198*INDEX(BGCalc1!$B$4:$B$28,A198)</f>
        <v>#N/A</v>
      </c>
      <c r="N198" s="12" t="e">
        <f t="shared" ca="1" si="34"/>
        <v>#N/A</v>
      </c>
      <c r="O198" s="12" t="e">
        <f t="shared" ca="1" si="39"/>
        <v>#N/A</v>
      </c>
      <c r="P198" s="12" t="e">
        <f ca="1">CHOOSE(BGCalc1!$C$1,BGCalc1!$D$1,BGCalc1!$D$1+R198*G198)</f>
        <v>#N/A</v>
      </c>
      <c r="Q198" s="85">
        <f>CHOOSE(BGCalc1!$C$1,NA(),BGCalc1!$D$1)</f>
        <v>25</v>
      </c>
      <c r="R198" s="3" t="e">
        <f ca="1">C198*(H198+(BGCalc1!$D$1-E198)*F198)</f>
        <v>#N/A</v>
      </c>
      <c r="S198" s="3" t="e">
        <f t="shared" ca="1" si="40"/>
        <v>#N/A</v>
      </c>
    </row>
    <row r="199" spans="1:19">
      <c r="A199" s="354">
        <v>4</v>
      </c>
      <c r="B199" s="354">
        <v>43</v>
      </c>
      <c r="C199" s="9" t="e" cm="1">
        <f t="array" aca="1" ref="C199" ca="1">INDEX(BGCalc1!$F$4:$F$28,A199)+(INDEX(BGCalc1!$G$4:$G$28,A199)-INDEX(BGCalc1!$F$4:$F$28,A199))/50*B199</f>
        <v>#N/A</v>
      </c>
      <c r="D199" t="e">
        <f t="shared" ca="1" si="35"/>
        <v>#N/A</v>
      </c>
      <c r="E199" t="e">
        <f t="shared" ca="1" si="31"/>
        <v>#N/A</v>
      </c>
      <c r="F199" t="e">
        <f t="shared" ca="1" si="32"/>
        <v>#N/A</v>
      </c>
      <c r="G199" t="e">
        <f t="shared" ca="1" si="33"/>
        <v>#N/A</v>
      </c>
      <c r="H199" s="14" t="e" cm="1">
        <f t="array" aca="1" ref="H199" ca="1">INDEX(BGCalc1!$L$4:$L$28,A199)*$C199^3+INDEX(BGCalc1!$M$4:$M$28,A199)*$C199^2+INDEX(BGCalc1!$N$4:$N$28,A199)*$C199+INDEX(BGCalc1!$O$4:$O$28,A199)+INDEX('Bulk Graph'!$E$6:$E$30,A199)</f>
        <v>#N/A</v>
      </c>
      <c r="I199" s="14" t="e" cm="1">
        <f t="array" aca="1" ref="I199" ca="1">INDEX(BGCalc1!$H$4:$H$28,A199)*$C199^3+INDEX(BGCalc1!$I$4:$I$28,A199)*$C199^2+INDEX(BGCalc1!$J$4:$J$28,A199)*$C199+INDEX(BGCalc1!$K$4:$K$28,A199)</f>
        <v>#N/A</v>
      </c>
      <c r="J199" s="9" t="e">
        <f t="shared" ca="1" si="36"/>
        <v>#N/A</v>
      </c>
      <c r="K199" s="12" t="e">
        <f t="shared" ca="1" si="37"/>
        <v>#N/A</v>
      </c>
      <c r="L199" s="12" t="e">
        <f t="shared" ca="1" si="38"/>
        <v>#N/A</v>
      </c>
      <c r="M199" s="12" t="e" cm="1">
        <f t="array" aca="1" ref="M199" ca="1">I199*S199*INDEX(BGCalc1!$B$4:$B$28,A199)</f>
        <v>#N/A</v>
      </c>
      <c r="N199" s="12" t="e">
        <f t="shared" ca="1" si="34"/>
        <v>#N/A</v>
      </c>
      <c r="O199" s="12" t="e">
        <f t="shared" ca="1" si="39"/>
        <v>#N/A</v>
      </c>
      <c r="P199" s="12" t="e">
        <f ca="1">CHOOSE(BGCalc1!$C$1,BGCalc1!$D$1,BGCalc1!$D$1+R199*G199)</f>
        <v>#N/A</v>
      </c>
      <c r="Q199" s="85">
        <f>CHOOSE(BGCalc1!$C$1,NA(),BGCalc1!$D$1)</f>
        <v>25</v>
      </c>
      <c r="R199" s="3" t="e">
        <f ca="1">C199*(H199+(BGCalc1!$D$1-E199)*F199)</f>
        <v>#N/A</v>
      </c>
      <c r="S199" s="3" t="e">
        <f t="shared" ca="1" si="40"/>
        <v>#N/A</v>
      </c>
    </row>
    <row r="200" spans="1:19">
      <c r="A200" s="354">
        <v>4</v>
      </c>
      <c r="B200" s="354">
        <v>44</v>
      </c>
      <c r="C200" s="9" t="e" cm="1">
        <f t="array" aca="1" ref="C200" ca="1">INDEX(BGCalc1!$F$4:$F$28,A200)+(INDEX(BGCalc1!$G$4:$G$28,A200)-INDEX(BGCalc1!$F$4:$F$28,A200))/50*B200</f>
        <v>#N/A</v>
      </c>
      <c r="D200" t="e">
        <f t="shared" ca="1" si="35"/>
        <v>#N/A</v>
      </c>
      <c r="E200" t="e">
        <f t="shared" ca="1" si="31"/>
        <v>#N/A</v>
      </c>
      <c r="F200" t="e">
        <f t="shared" ca="1" si="32"/>
        <v>#N/A</v>
      </c>
      <c r="G200" t="e">
        <f t="shared" ca="1" si="33"/>
        <v>#N/A</v>
      </c>
      <c r="H200" s="14" t="e" cm="1">
        <f t="array" aca="1" ref="H200" ca="1">INDEX(BGCalc1!$L$4:$L$28,A200)*$C200^3+INDEX(BGCalc1!$M$4:$M$28,A200)*$C200^2+INDEX(BGCalc1!$N$4:$N$28,A200)*$C200+INDEX(BGCalc1!$O$4:$O$28,A200)+INDEX('Bulk Graph'!$E$6:$E$30,A200)</f>
        <v>#N/A</v>
      </c>
      <c r="I200" s="14" t="e" cm="1">
        <f t="array" aca="1" ref="I200" ca="1">INDEX(BGCalc1!$H$4:$H$28,A200)*$C200^3+INDEX(BGCalc1!$I$4:$I$28,A200)*$C200^2+INDEX(BGCalc1!$J$4:$J$28,A200)*$C200+INDEX(BGCalc1!$K$4:$K$28,A200)</f>
        <v>#N/A</v>
      </c>
      <c r="J200" s="9" t="e">
        <f t="shared" ca="1" si="36"/>
        <v>#N/A</v>
      </c>
      <c r="K200" s="12" t="e">
        <f t="shared" ca="1" si="37"/>
        <v>#N/A</v>
      </c>
      <c r="L200" s="12" t="e">
        <f t="shared" ca="1" si="38"/>
        <v>#N/A</v>
      </c>
      <c r="M200" s="12" t="e" cm="1">
        <f t="array" aca="1" ref="M200" ca="1">I200*S200*INDEX(BGCalc1!$B$4:$B$28,A200)</f>
        <v>#N/A</v>
      </c>
      <c r="N200" s="12" t="e">
        <f t="shared" ca="1" si="34"/>
        <v>#N/A</v>
      </c>
      <c r="O200" s="12" t="e">
        <f t="shared" ca="1" si="39"/>
        <v>#N/A</v>
      </c>
      <c r="P200" s="12" t="e">
        <f ca="1">CHOOSE(BGCalc1!$C$1,BGCalc1!$D$1,BGCalc1!$D$1+R200*G200)</f>
        <v>#N/A</v>
      </c>
      <c r="Q200" s="85">
        <f>CHOOSE(BGCalc1!$C$1,NA(),BGCalc1!$D$1)</f>
        <v>25</v>
      </c>
      <c r="R200" s="3" t="e">
        <f ca="1">C200*(H200+(BGCalc1!$D$1-E200)*F200)</f>
        <v>#N/A</v>
      </c>
      <c r="S200" s="3" t="e">
        <f t="shared" ca="1" si="40"/>
        <v>#N/A</v>
      </c>
    </row>
    <row r="201" spans="1:19">
      <c r="A201" s="354">
        <v>4</v>
      </c>
      <c r="B201" s="354">
        <v>45</v>
      </c>
      <c r="C201" s="9" t="e" cm="1">
        <f t="array" aca="1" ref="C201" ca="1">INDEX(BGCalc1!$F$4:$F$28,A201)+(INDEX(BGCalc1!$G$4:$G$28,A201)-INDEX(BGCalc1!$F$4:$F$28,A201))/50*B201</f>
        <v>#N/A</v>
      </c>
      <c r="D201" t="e">
        <f t="shared" ca="1" si="35"/>
        <v>#N/A</v>
      </c>
      <c r="E201" t="e">
        <f t="shared" ca="1" si="31"/>
        <v>#N/A</v>
      </c>
      <c r="F201" t="e">
        <f t="shared" ca="1" si="32"/>
        <v>#N/A</v>
      </c>
      <c r="G201" t="e">
        <f t="shared" ca="1" si="33"/>
        <v>#N/A</v>
      </c>
      <c r="H201" s="14" t="e" cm="1">
        <f t="array" aca="1" ref="H201" ca="1">INDEX(BGCalc1!$L$4:$L$28,A201)*$C201^3+INDEX(BGCalc1!$M$4:$M$28,A201)*$C201^2+INDEX(BGCalc1!$N$4:$N$28,A201)*$C201+INDEX(BGCalc1!$O$4:$O$28,A201)+INDEX('Bulk Graph'!$E$6:$E$30,A201)</f>
        <v>#N/A</v>
      </c>
      <c r="I201" s="14" t="e" cm="1">
        <f t="array" aca="1" ref="I201" ca="1">INDEX(BGCalc1!$H$4:$H$28,A201)*$C201^3+INDEX(BGCalc1!$I$4:$I$28,A201)*$C201^2+INDEX(BGCalc1!$J$4:$J$28,A201)*$C201+INDEX(BGCalc1!$K$4:$K$28,A201)</f>
        <v>#N/A</v>
      </c>
      <c r="J201" s="9" t="e">
        <f t="shared" ca="1" si="36"/>
        <v>#N/A</v>
      </c>
      <c r="K201" s="12" t="e">
        <f t="shared" ca="1" si="37"/>
        <v>#N/A</v>
      </c>
      <c r="L201" s="12" t="e">
        <f t="shared" ca="1" si="38"/>
        <v>#N/A</v>
      </c>
      <c r="M201" s="12" t="e" cm="1">
        <f t="array" aca="1" ref="M201" ca="1">I201*S201*INDEX(BGCalc1!$B$4:$B$28,A201)</f>
        <v>#N/A</v>
      </c>
      <c r="N201" s="12" t="e">
        <f t="shared" ca="1" si="34"/>
        <v>#N/A</v>
      </c>
      <c r="O201" s="12" t="e">
        <f t="shared" ca="1" si="39"/>
        <v>#N/A</v>
      </c>
      <c r="P201" s="12" t="e">
        <f ca="1">CHOOSE(BGCalc1!$C$1,BGCalc1!$D$1,BGCalc1!$D$1+R201*G201)</f>
        <v>#N/A</v>
      </c>
      <c r="Q201" s="85">
        <f>CHOOSE(BGCalc1!$C$1,NA(),BGCalc1!$D$1)</f>
        <v>25</v>
      </c>
      <c r="R201" s="3" t="e">
        <f ca="1">C201*(H201+(BGCalc1!$D$1-E201)*F201)</f>
        <v>#N/A</v>
      </c>
      <c r="S201" s="3" t="e">
        <f t="shared" ca="1" si="40"/>
        <v>#N/A</v>
      </c>
    </row>
    <row r="202" spans="1:19">
      <c r="A202" s="354">
        <v>4</v>
      </c>
      <c r="B202" s="354">
        <v>46</v>
      </c>
      <c r="C202" s="9" t="e" cm="1">
        <f t="array" aca="1" ref="C202" ca="1">INDEX(BGCalc1!$F$4:$F$28,A202)+(INDEX(BGCalc1!$G$4:$G$28,A202)-INDEX(BGCalc1!$F$4:$F$28,A202))/50*B202</f>
        <v>#N/A</v>
      </c>
      <c r="D202" t="e">
        <f t="shared" ca="1" si="35"/>
        <v>#N/A</v>
      </c>
      <c r="E202" t="e">
        <f t="shared" ca="1" si="31"/>
        <v>#N/A</v>
      </c>
      <c r="F202" t="e">
        <f t="shared" ca="1" si="32"/>
        <v>#N/A</v>
      </c>
      <c r="G202" t="e">
        <f t="shared" ca="1" si="33"/>
        <v>#N/A</v>
      </c>
      <c r="H202" s="14" t="e" cm="1">
        <f t="array" aca="1" ref="H202" ca="1">INDEX(BGCalc1!$L$4:$L$28,A202)*$C202^3+INDEX(BGCalc1!$M$4:$M$28,A202)*$C202^2+INDEX(BGCalc1!$N$4:$N$28,A202)*$C202+INDEX(BGCalc1!$O$4:$O$28,A202)+INDEX('Bulk Graph'!$E$6:$E$30,A202)</f>
        <v>#N/A</v>
      </c>
      <c r="I202" s="14" t="e" cm="1">
        <f t="array" aca="1" ref="I202" ca="1">INDEX(BGCalc1!$H$4:$H$28,A202)*$C202^3+INDEX(BGCalc1!$I$4:$I$28,A202)*$C202^2+INDEX(BGCalc1!$J$4:$J$28,A202)*$C202+INDEX(BGCalc1!$K$4:$K$28,A202)</f>
        <v>#N/A</v>
      </c>
      <c r="J202" s="9" t="e">
        <f t="shared" ca="1" si="36"/>
        <v>#N/A</v>
      </c>
      <c r="K202" s="12" t="e">
        <f t="shared" ca="1" si="37"/>
        <v>#N/A</v>
      </c>
      <c r="L202" s="12" t="e">
        <f t="shared" ca="1" si="38"/>
        <v>#N/A</v>
      </c>
      <c r="M202" s="12" t="e" cm="1">
        <f t="array" aca="1" ref="M202" ca="1">I202*S202*INDEX(BGCalc1!$B$4:$B$28,A202)</f>
        <v>#N/A</v>
      </c>
      <c r="N202" s="12" t="e">
        <f t="shared" ca="1" si="34"/>
        <v>#N/A</v>
      </c>
      <c r="O202" s="12" t="e">
        <f t="shared" ca="1" si="39"/>
        <v>#N/A</v>
      </c>
      <c r="P202" s="12" t="e">
        <f ca="1">CHOOSE(BGCalc1!$C$1,BGCalc1!$D$1,BGCalc1!$D$1+R202*G202)</f>
        <v>#N/A</v>
      </c>
      <c r="Q202" s="85">
        <f>CHOOSE(BGCalc1!$C$1,NA(),BGCalc1!$D$1)</f>
        <v>25</v>
      </c>
      <c r="R202" s="3" t="e">
        <f ca="1">C202*(H202+(BGCalc1!$D$1-E202)*F202)</f>
        <v>#N/A</v>
      </c>
      <c r="S202" s="3" t="e">
        <f t="shared" ca="1" si="40"/>
        <v>#N/A</v>
      </c>
    </row>
    <row r="203" spans="1:19">
      <c r="A203" s="354">
        <v>4</v>
      </c>
      <c r="B203" s="354">
        <v>47</v>
      </c>
      <c r="C203" s="9" t="e" cm="1">
        <f t="array" aca="1" ref="C203" ca="1">INDEX(BGCalc1!$F$4:$F$28,A203)+(INDEX(BGCalc1!$G$4:$G$28,A203)-INDEX(BGCalc1!$F$4:$F$28,A203))/50*B203</f>
        <v>#N/A</v>
      </c>
      <c r="D203" t="e">
        <f t="shared" ca="1" si="35"/>
        <v>#N/A</v>
      </c>
      <c r="E203" t="e">
        <f t="shared" ca="1" si="31"/>
        <v>#N/A</v>
      </c>
      <c r="F203" t="e">
        <f t="shared" ca="1" si="32"/>
        <v>#N/A</v>
      </c>
      <c r="G203" t="e">
        <f t="shared" ca="1" si="33"/>
        <v>#N/A</v>
      </c>
      <c r="H203" s="14" t="e" cm="1">
        <f t="array" aca="1" ref="H203" ca="1">INDEX(BGCalc1!$L$4:$L$28,A203)*$C203^3+INDEX(BGCalc1!$M$4:$M$28,A203)*$C203^2+INDEX(BGCalc1!$N$4:$N$28,A203)*$C203+INDEX(BGCalc1!$O$4:$O$28,A203)+INDEX('Bulk Graph'!$E$6:$E$30,A203)</f>
        <v>#N/A</v>
      </c>
      <c r="I203" s="14" t="e" cm="1">
        <f t="array" aca="1" ref="I203" ca="1">INDEX(BGCalc1!$H$4:$H$28,A203)*$C203^3+INDEX(BGCalc1!$I$4:$I$28,A203)*$C203^2+INDEX(BGCalc1!$J$4:$J$28,A203)*$C203+INDEX(BGCalc1!$K$4:$K$28,A203)</f>
        <v>#N/A</v>
      </c>
      <c r="J203" s="9" t="e">
        <f t="shared" ca="1" si="36"/>
        <v>#N/A</v>
      </c>
      <c r="K203" s="12" t="e">
        <f t="shared" ca="1" si="37"/>
        <v>#N/A</v>
      </c>
      <c r="L203" s="12" t="e">
        <f t="shared" ca="1" si="38"/>
        <v>#N/A</v>
      </c>
      <c r="M203" s="12" t="e" cm="1">
        <f t="array" aca="1" ref="M203" ca="1">I203*S203*INDEX(BGCalc1!$B$4:$B$28,A203)</f>
        <v>#N/A</v>
      </c>
      <c r="N203" s="12" t="e">
        <f t="shared" ca="1" si="34"/>
        <v>#N/A</v>
      </c>
      <c r="O203" s="12" t="e">
        <f t="shared" ca="1" si="39"/>
        <v>#N/A</v>
      </c>
      <c r="P203" s="12" t="e">
        <f ca="1">CHOOSE(BGCalc1!$C$1,BGCalc1!$D$1,BGCalc1!$D$1+R203*G203)</f>
        <v>#N/A</v>
      </c>
      <c r="Q203" s="85">
        <f>CHOOSE(BGCalc1!$C$1,NA(),BGCalc1!$D$1)</f>
        <v>25</v>
      </c>
      <c r="R203" s="3" t="e">
        <f ca="1">C203*(H203+(BGCalc1!$D$1-E203)*F203)</f>
        <v>#N/A</v>
      </c>
      <c r="S203" s="3" t="e">
        <f t="shared" ca="1" si="40"/>
        <v>#N/A</v>
      </c>
    </row>
    <row r="204" spans="1:19">
      <c r="A204" s="354">
        <v>4</v>
      </c>
      <c r="B204" s="354">
        <v>48</v>
      </c>
      <c r="C204" s="9" t="e" cm="1">
        <f t="array" aca="1" ref="C204" ca="1">INDEX(BGCalc1!$F$4:$F$28,A204)+(INDEX(BGCalc1!$G$4:$G$28,A204)-INDEX(BGCalc1!$F$4:$F$28,A204))/50*B204</f>
        <v>#N/A</v>
      </c>
      <c r="D204" t="e">
        <f t="shared" ca="1" si="35"/>
        <v>#N/A</v>
      </c>
      <c r="E204" t="e">
        <f t="shared" ca="1" si="31"/>
        <v>#N/A</v>
      </c>
      <c r="F204" t="e">
        <f t="shared" ca="1" si="32"/>
        <v>#N/A</v>
      </c>
      <c r="G204" t="e">
        <f t="shared" ca="1" si="33"/>
        <v>#N/A</v>
      </c>
      <c r="H204" s="14" t="e" cm="1">
        <f t="array" aca="1" ref="H204" ca="1">INDEX(BGCalc1!$L$4:$L$28,A204)*$C204^3+INDEX(BGCalc1!$M$4:$M$28,A204)*$C204^2+INDEX(BGCalc1!$N$4:$N$28,A204)*$C204+INDEX(BGCalc1!$O$4:$O$28,A204)+INDEX('Bulk Graph'!$E$6:$E$30,A204)</f>
        <v>#N/A</v>
      </c>
      <c r="I204" s="14" t="e" cm="1">
        <f t="array" aca="1" ref="I204" ca="1">INDEX(BGCalc1!$H$4:$H$28,A204)*$C204^3+INDEX(BGCalc1!$I$4:$I$28,A204)*$C204^2+INDEX(BGCalc1!$J$4:$J$28,A204)*$C204+INDEX(BGCalc1!$K$4:$K$28,A204)</f>
        <v>#N/A</v>
      </c>
      <c r="J204" s="9" t="e">
        <f t="shared" ca="1" si="36"/>
        <v>#N/A</v>
      </c>
      <c r="K204" s="12" t="e">
        <f t="shared" ca="1" si="37"/>
        <v>#N/A</v>
      </c>
      <c r="L204" s="12" t="e">
        <f t="shared" ca="1" si="38"/>
        <v>#N/A</v>
      </c>
      <c r="M204" s="12" t="e" cm="1">
        <f t="array" aca="1" ref="M204" ca="1">I204*S204*INDEX(BGCalc1!$B$4:$B$28,A204)</f>
        <v>#N/A</v>
      </c>
      <c r="N204" s="12" t="e">
        <f t="shared" ca="1" si="34"/>
        <v>#N/A</v>
      </c>
      <c r="O204" s="12" t="e">
        <f t="shared" ca="1" si="39"/>
        <v>#N/A</v>
      </c>
      <c r="P204" s="12" t="e">
        <f ca="1">CHOOSE(BGCalc1!$C$1,BGCalc1!$D$1,BGCalc1!$D$1+R204*G204)</f>
        <v>#N/A</v>
      </c>
      <c r="Q204" s="85">
        <f>CHOOSE(BGCalc1!$C$1,NA(),BGCalc1!$D$1)</f>
        <v>25</v>
      </c>
      <c r="R204" s="3" t="e">
        <f ca="1">C204*(H204+(BGCalc1!$D$1-E204)*F204)</f>
        <v>#N/A</v>
      </c>
      <c r="S204" s="3" t="e">
        <f t="shared" ca="1" si="40"/>
        <v>#N/A</v>
      </c>
    </row>
    <row r="205" spans="1:19">
      <c r="A205" s="354">
        <v>4</v>
      </c>
      <c r="B205" s="354">
        <v>49</v>
      </c>
      <c r="C205" s="9" t="e" cm="1">
        <f t="array" aca="1" ref="C205" ca="1">INDEX(BGCalc1!$F$4:$F$28,A205)+(INDEX(BGCalc1!$G$4:$G$28,A205)-INDEX(BGCalc1!$F$4:$F$28,A205))/50*B205</f>
        <v>#N/A</v>
      </c>
      <c r="D205" t="e">
        <f t="shared" ca="1" si="35"/>
        <v>#N/A</v>
      </c>
      <c r="E205" t="e">
        <f t="shared" ca="1" si="31"/>
        <v>#N/A</v>
      </c>
      <c r="F205" t="e">
        <f t="shared" ca="1" si="32"/>
        <v>#N/A</v>
      </c>
      <c r="G205" t="e">
        <f t="shared" ca="1" si="33"/>
        <v>#N/A</v>
      </c>
      <c r="H205" s="14" t="e" cm="1">
        <f t="array" aca="1" ref="H205" ca="1">INDEX(BGCalc1!$L$4:$L$28,A205)*$C205^3+INDEX(BGCalc1!$M$4:$M$28,A205)*$C205^2+INDEX(BGCalc1!$N$4:$N$28,A205)*$C205+INDEX(BGCalc1!$O$4:$O$28,A205)+INDEX('Bulk Graph'!$E$6:$E$30,A205)</f>
        <v>#N/A</v>
      </c>
      <c r="I205" s="14" t="e" cm="1">
        <f t="array" aca="1" ref="I205" ca="1">INDEX(BGCalc1!$H$4:$H$28,A205)*$C205^3+INDEX(BGCalc1!$I$4:$I$28,A205)*$C205^2+INDEX(BGCalc1!$J$4:$J$28,A205)*$C205+INDEX(BGCalc1!$K$4:$K$28,A205)</f>
        <v>#N/A</v>
      </c>
      <c r="J205" s="9" t="e">
        <f t="shared" ca="1" si="36"/>
        <v>#N/A</v>
      </c>
      <c r="K205" s="12" t="e">
        <f t="shared" ca="1" si="37"/>
        <v>#N/A</v>
      </c>
      <c r="L205" s="12" t="e">
        <f t="shared" ca="1" si="38"/>
        <v>#N/A</v>
      </c>
      <c r="M205" s="12" t="e" cm="1">
        <f t="array" aca="1" ref="M205" ca="1">I205*S205*INDEX(BGCalc1!$B$4:$B$28,A205)</f>
        <v>#N/A</v>
      </c>
      <c r="N205" s="12" t="e">
        <f t="shared" ca="1" si="34"/>
        <v>#N/A</v>
      </c>
      <c r="O205" s="12" t="e">
        <f t="shared" ca="1" si="39"/>
        <v>#N/A</v>
      </c>
      <c r="P205" s="12" t="e">
        <f ca="1">CHOOSE(BGCalc1!$C$1,BGCalc1!$D$1,BGCalc1!$D$1+R205*G205)</f>
        <v>#N/A</v>
      </c>
      <c r="Q205" s="85">
        <f>CHOOSE(BGCalc1!$C$1,NA(),BGCalc1!$D$1)</f>
        <v>25</v>
      </c>
      <c r="R205" s="3" t="e">
        <f ca="1">C205*(H205+(BGCalc1!$D$1-E205)*F205)</f>
        <v>#N/A</v>
      </c>
      <c r="S205" s="3" t="e">
        <f t="shared" ca="1" si="40"/>
        <v>#N/A</v>
      </c>
    </row>
    <row r="206" spans="1:19" ht="13.5" thickBot="1">
      <c r="A206" s="355">
        <v>4</v>
      </c>
      <c r="B206" s="355">
        <v>50</v>
      </c>
      <c r="C206" s="89" t="e" cm="1">
        <f t="array" aca="1" ref="C206" ca="1">INDEX(BGCalc1!$F$4:$F$28,A206)+(INDEX(BGCalc1!$G$4:$G$28,A206)-INDEX(BGCalc1!$F$4:$F$28,A206))/50*B206</f>
        <v>#N/A</v>
      </c>
      <c r="D206" s="87" t="e">
        <f t="shared" ca="1" si="35"/>
        <v>#N/A</v>
      </c>
      <c r="E206" s="87" t="e">
        <f t="shared" ca="1" si="31"/>
        <v>#N/A</v>
      </c>
      <c r="F206" s="87" t="e">
        <f t="shared" ca="1" si="32"/>
        <v>#N/A</v>
      </c>
      <c r="G206" s="87" t="e">
        <f t="shared" ca="1" si="33"/>
        <v>#N/A</v>
      </c>
      <c r="H206" s="347" t="e" cm="1">
        <f t="array" aca="1" ref="H206" ca="1">INDEX(BGCalc1!$L$4:$L$28,A206)*$C206^3+INDEX(BGCalc1!$M$4:$M$28,A206)*$C206^2+INDEX(BGCalc1!$N$4:$N$28,A206)*$C206+INDEX(BGCalc1!$O$4:$O$28,A206)+INDEX('Bulk Graph'!$E$6:$E$30,A206)</f>
        <v>#N/A</v>
      </c>
      <c r="I206" s="347" t="e" cm="1">
        <f t="array" aca="1" ref="I206" ca="1">INDEX(BGCalc1!$H$4:$H$28,A206)*$C206^3+INDEX(BGCalc1!$I$4:$I$28,A206)*$C206^2+INDEX(BGCalc1!$J$4:$J$28,A206)*$C206+INDEX(BGCalc1!$K$4:$K$28,A206)</f>
        <v>#N/A</v>
      </c>
      <c r="J206" s="9" t="e">
        <f t="shared" ca="1" si="36"/>
        <v>#N/A</v>
      </c>
      <c r="K206" s="348" t="e">
        <f t="shared" ca="1" si="37"/>
        <v>#N/A</v>
      </c>
      <c r="L206" s="348" t="e">
        <f t="shared" ca="1" si="38"/>
        <v>#N/A</v>
      </c>
      <c r="M206" s="348" t="e" cm="1">
        <f t="array" aca="1" ref="M206" ca="1">I206*S206*INDEX(BGCalc1!$B$4:$B$28,A206)</f>
        <v>#N/A</v>
      </c>
      <c r="N206" s="348" t="e">
        <f t="shared" ca="1" si="34"/>
        <v>#N/A</v>
      </c>
      <c r="O206" s="348" t="e">
        <f t="shared" ca="1" si="39"/>
        <v>#N/A</v>
      </c>
      <c r="P206" s="348" t="e">
        <f ca="1">CHOOSE(BGCalc1!$C$1,BGCalc1!$D$1,BGCalc1!$D$1+R206*G206)</f>
        <v>#N/A</v>
      </c>
      <c r="Q206" s="349">
        <f>CHOOSE(BGCalc1!$C$1,NA(),BGCalc1!$D$1)</f>
        <v>25</v>
      </c>
      <c r="R206" s="350" t="e">
        <f ca="1">C206*(H206+(BGCalc1!$D$1-E206)*F206)</f>
        <v>#N/A</v>
      </c>
      <c r="S206" s="350" t="e">
        <f t="shared" ca="1" si="40"/>
        <v>#N/A</v>
      </c>
    </row>
    <row r="207" spans="1:19">
      <c r="A207" s="356">
        <v>5</v>
      </c>
      <c r="B207" s="356">
        <v>0</v>
      </c>
      <c r="C207" s="9" t="e" cm="1">
        <f t="array" aca="1" ref="C207" ca="1">INDEX(BGCalc1!$F$4:$F$28,A207)+(INDEX(BGCalc1!$G$4:$G$28,A207)-INDEX(BGCalc1!$F$4:$F$28,A207))/50*B207</f>
        <v>#N/A</v>
      </c>
      <c r="D207" t="e" cm="1">
        <f t="array" aca="1" ref="D207" ca="1">INDEX(BGCalc1!$P$4:$P$28,A207)</f>
        <v>#N/A</v>
      </c>
      <c r="E207" t="e" cm="1">
        <f t="array" aca="1" ref="E207" ca="1">INDEX(BGCalc1!$Q$4:$Q$28,A207)</f>
        <v>#N/A</v>
      </c>
      <c r="F207" t="e" cm="1">
        <f t="array" aca="1" ref="F207" ca="1">INDEX(BGCalc1!$R$4:$R$28,A207)</f>
        <v>#N/A</v>
      </c>
      <c r="G207" t="e" cm="1">
        <f t="array" aca="1" ref="G207" ca="1">INDEX(BGCalc1!$S$4:$S$28,A207)</f>
        <v>#N/A</v>
      </c>
      <c r="H207" s="343" t="e" cm="1">
        <f t="array" aca="1" ref="H207" ca="1">INDEX(BGCalc1!$L$4:$L$28,A207)*$C207^3+INDEX(BGCalc1!$M$4:$M$28,A207)*$C207^2+INDEX(BGCalc1!$N$4:$N$28,A207)*$C207+INDEX(BGCalc1!$O$4:$O$28,A207)+INDEX('Bulk Graph'!$E$6:$E$30,A207)</f>
        <v>#N/A</v>
      </c>
      <c r="I207" s="343" t="e" cm="1">
        <f t="array" aca="1" ref="I207" ca="1">INDEX(BGCalc1!$H$4:$H$28,A207)*$C207^3+INDEX(BGCalc1!$I$4:$I$28,A207)*$C207^2+INDEX(BGCalc1!$J$4:$J$28,A207)*$C207+INDEX(BGCalc1!$K$4:$K$28,A207)</f>
        <v>#N/A</v>
      </c>
      <c r="J207" s="9" t="e">
        <f t="shared" ca="1" si="36"/>
        <v>#N/A</v>
      </c>
      <c r="K207" s="344" t="e">
        <f t="shared" ca="1" si="37"/>
        <v>#N/A</v>
      </c>
      <c r="L207" s="344" t="e">
        <f t="shared" ca="1" si="38"/>
        <v>#N/A</v>
      </c>
      <c r="M207" s="344" t="e" cm="1">
        <f t="array" aca="1" ref="M207" ca="1">I207*S207*INDEX(BGCalc1!$B$4:$B$28,A207)</f>
        <v>#N/A</v>
      </c>
      <c r="N207" s="344" t="e">
        <f ca="1">M207/L207</f>
        <v>#N/A</v>
      </c>
      <c r="O207" s="344" t="e">
        <f t="shared" ca="1" si="39"/>
        <v>#N/A</v>
      </c>
      <c r="P207" s="344" t="e">
        <f ca="1">CHOOSE(BGCalc1!$C$1,BGCalc1!$D$1,BGCalc1!$D$1+R207*G207)</f>
        <v>#N/A</v>
      </c>
      <c r="Q207" s="345">
        <f>CHOOSE(BGCalc1!$C$1,NA(),BGCalc1!$D$1)</f>
        <v>25</v>
      </c>
      <c r="R207" s="3" t="e">
        <f ca="1">C207*(H207+(BGCalc1!$D$1-E207)*F207)</f>
        <v>#N/A</v>
      </c>
      <c r="S207" s="3" t="e">
        <f t="shared" ca="1" si="40"/>
        <v>#N/A</v>
      </c>
    </row>
    <row r="208" spans="1:19">
      <c r="A208" s="356">
        <v>5</v>
      </c>
      <c r="B208" s="356">
        <v>1</v>
      </c>
      <c r="C208" s="9" t="e" cm="1">
        <f t="array" aca="1" ref="C208" ca="1">INDEX(BGCalc1!$F$4:$F$28,A208)+(INDEX(BGCalc1!$G$4:$G$28,A208)-INDEX(BGCalc1!$F$4:$F$28,A208))/50*B208</f>
        <v>#N/A</v>
      </c>
      <c r="D208" t="e">
        <f ca="1">D207</f>
        <v>#N/A</v>
      </c>
      <c r="E208" t="e">
        <f t="shared" ref="E208:E467" ca="1" si="41">E207</f>
        <v>#N/A</v>
      </c>
      <c r="F208" t="e">
        <f t="shared" ref="F208:F467" ca="1" si="42">F207</f>
        <v>#N/A</v>
      </c>
      <c r="G208" t="e">
        <f t="shared" ref="G208:G467" ca="1" si="43">G207</f>
        <v>#N/A</v>
      </c>
      <c r="H208" s="14" t="e" cm="1">
        <f t="array" aca="1" ref="H208" ca="1">INDEX(BGCalc1!$L$4:$L$28,A208)*$C208^3+INDEX(BGCalc1!$M$4:$M$28,A208)*$C208^2+INDEX(BGCalc1!$N$4:$N$28,A208)*$C208+INDEX(BGCalc1!$O$4:$O$28,A208)+INDEX('Bulk Graph'!$E$6:$E$30,A208)</f>
        <v>#N/A</v>
      </c>
      <c r="I208" s="14" t="e" cm="1">
        <f t="array" aca="1" ref="I208" ca="1">INDEX(BGCalc1!$H$4:$H$28,A208)*$C208^3+INDEX(BGCalc1!$I$4:$I$28,A208)*$C208^2+INDEX(BGCalc1!$J$4:$J$28,A208)*$C208+INDEX(BGCalc1!$K$4:$K$28,A208)</f>
        <v>#N/A</v>
      </c>
      <c r="J208" s="9" t="e">
        <f t="shared" ca="1" si="36"/>
        <v>#N/A</v>
      </c>
      <c r="K208" s="12" t="e">
        <f t="shared" ca="1" si="37"/>
        <v>#N/A</v>
      </c>
      <c r="L208" s="12" t="e">
        <f t="shared" ca="1" si="38"/>
        <v>#N/A</v>
      </c>
      <c r="M208" s="12" t="e" cm="1">
        <f t="array" aca="1" ref="M208" ca="1">I208*S208*INDEX(BGCalc1!$B$4:$B$28,A208)</f>
        <v>#N/A</v>
      </c>
      <c r="N208" s="12" t="e">
        <f t="shared" ref="N208:N257" ca="1" si="44">M208/L208</f>
        <v>#N/A</v>
      </c>
      <c r="O208" s="12" t="e">
        <f t="shared" ca="1" si="39"/>
        <v>#N/A</v>
      </c>
      <c r="P208" s="12" t="e">
        <f ca="1">CHOOSE(BGCalc1!$C$1,BGCalc1!$D$1,BGCalc1!$D$1+R208*G208)</f>
        <v>#N/A</v>
      </c>
      <c r="Q208" s="85">
        <f>CHOOSE(BGCalc1!$C$1,NA(),BGCalc1!$D$1)</f>
        <v>25</v>
      </c>
      <c r="R208" s="3" t="e">
        <f ca="1">C208*(H208+(BGCalc1!$D$1-E208)*F208)</f>
        <v>#N/A</v>
      </c>
      <c r="S208" s="3" t="e">
        <f t="shared" ca="1" si="40"/>
        <v>#N/A</v>
      </c>
    </row>
    <row r="209" spans="1:19">
      <c r="A209" s="356">
        <v>5</v>
      </c>
      <c r="B209" s="356">
        <v>2</v>
      </c>
      <c r="C209" s="9" t="e" cm="1">
        <f t="array" aca="1" ref="C209" ca="1">INDEX(BGCalc1!$F$4:$F$28,A209)+(INDEX(BGCalc1!$G$4:$G$28,A209)-INDEX(BGCalc1!$F$4:$F$28,A209))/50*B209</f>
        <v>#N/A</v>
      </c>
      <c r="D209" t="e">
        <f t="shared" ref="D209:D257" ca="1" si="45">D208</f>
        <v>#N/A</v>
      </c>
      <c r="E209" t="e">
        <f t="shared" ca="1" si="41"/>
        <v>#N/A</v>
      </c>
      <c r="F209" t="e">
        <f t="shared" ca="1" si="42"/>
        <v>#N/A</v>
      </c>
      <c r="G209" t="e">
        <f t="shared" ca="1" si="43"/>
        <v>#N/A</v>
      </c>
      <c r="H209" s="14" t="e" cm="1">
        <f t="array" aca="1" ref="H209" ca="1">INDEX(BGCalc1!$L$4:$L$28,A209)*$C209^3+INDEX(BGCalc1!$M$4:$M$28,A209)*$C209^2+INDEX(BGCalc1!$N$4:$N$28,A209)*$C209+INDEX(BGCalc1!$O$4:$O$28,A209)+INDEX('Bulk Graph'!$E$6:$E$30,A209)</f>
        <v>#N/A</v>
      </c>
      <c r="I209" s="14" t="e" cm="1">
        <f t="array" aca="1" ref="I209" ca="1">INDEX(BGCalc1!$H$4:$H$28,A209)*$C209^3+INDEX(BGCalc1!$I$4:$I$28,A209)*$C209^2+INDEX(BGCalc1!$J$4:$J$28,A209)*$C209+INDEX(BGCalc1!$K$4:$K$28,A209)</f>
        <v>#N/A</v>
      </c>
      <c r="J209" s="9" t="e">
        <f t="shared" ca="1" si="36"/>
        <v>#N/A</v>
      </c>
      <c r="K209" s="12" t="e">
        <f t="shared" ca="1" si="37"/>
        <v>#N/A</v>
      </c>
      <c r="L209" s="12" t="e">
        <f t="shared" ca="1" si="38"/>
        <v>#N/A</v>
      </c>
      <c r="M209" s="12" t="e" cm="1">
        <f t="array" aca="1" ref="M209" ca="1">I209*S209*INDEX(BGCalc1!$B$4:$B$28,A209)</f>
        <v>#N/A</v>
      </c>
      <c r="N209" s="12" t="e">
        <f t="shared" ca="1" si="44"/>
        <v>#N/A</v>
      </c>
      <c r="O209" s="12" t="e">
        <f t="shared" ca="1" si="39"/>
        <v>#N/A</v>
      </c>
      <c r="P209" s="12" t="e">
        <f ca="1">CHOOSE(BGCalc1!$C$1,BGCalc1!$D$1,BGCalc1!$D$1+R209*G209)</f>
        <v>#N/A</v>
      </c>
      <c r="Q209" s="85">
        <f>CHOOSE(BGCalc1!$C$1,NA(),BGCalc1!$D$1)</f>
        <v>25</v>
      </c>
      <c r="R209" s="3" t="e">
        <f ca="1">C209*(H209+(BGCalc1!$D$1-E209)*F209)</f>
        <v>#N/A</v>
      </c>
      <c r="S209" s="3" t="e">
        <f t="shared" ca="1" si="40"/>
        <v>#N/A</v>
      </c>
    </row>
    <row r="210" spans="1:19">
      <c r="A210" s="356">
        <v>5</v>
      </c>
      <c r="B210" s="356">
        <v>3</v>
      </c>
      <c r="C210" s="9" t="e" cm="1">
        <f t="array" aca="1" ref="C210" ca="1">INDEX(BGCalc1!$F$4:$F$28,A210)+(INDEX(BGCalc1!$G$4:$G$28,A210)-INDEX(BGCalc1!$F$4:$F$28,A210))/50*B210</f>
        <v>#N/A</v>
      </c>
      <c r="D210" t="e">
        <f t="shared" ca="1" si="45"/>
        <v>#N/A</v>
      </c>
      <c r="E210" t="e">
        <f t="shared" ca="1" si="41"/>
        <v>#N/A</v>
      </c>
      <c r="F210" t="e">
        <f t="shared" ca="1" si="42"/>
        <v>#N/A</v>
      </c>
      <c r="G210" t="e">
        <f t="shared" ca="1" si="43"/>
        <v>#N/A</v>
      </c>
      <c r="H210" s="14" t="e" cm="1">
        <f t="array" aca="1" ref="H210" ca="1">INDEX(BGCalc1!$L$4:$L$28,A210)*$C210^3+INDEX(BGCalc1!$M$4:$M$28,A210)*$C210^2+INDEX(BGCalc1!$N$4:$N$28,A210)*$C210+INDEX(BGCalc1!$O$4:$O$28,A210)+INDEX('Bulk Graph'!$E$6:$E$30,A210)</f>
        <v>#N/A</v>
      </c>
      <c r="I210" s="14" t="e" cm="1">
        <f t="array" aca="1" ref="I210" ca="1">INDEX(BGCalc1!$H$4:$H$28,A210)*$C210^3+INDEX(BGCalc1!$I$4:$I$28,A210)*$C210^2+INDEX(BGCalc1!$J$4:$J$28,A210)*$C210+INDEX(BGCalc1!$K$4:$K$28,A210)</f>
        <v>#N/A</v>
      </c>
      <c r="J210" s="9" t="e">
        <f t="shared" ca="1" si="36"/>
        <v>#N/A</v>
      </c>
      <c r="K210" s="12" t="e">
        <f t="shared" ca="1" si="37"/>
        <v>#N/A</v>
      </c>
      <c r="L210" s="12" t="e">
        <f t="shared" ca="1" si="38"/>
        <v>#N/A</v>
      </c>
      <c r="M210" s="12" t="e" cm="1">
        <f t="array" aca="1" ref="M210" ca="1">I210*S210*INDEX(BGCalc1!$B$4:$B$28,A210)</f>
        <v>#N/A</v>
      </c>
      <c r="N210" s="12" t="e">
        <f t="shared" ca="1" si="44"/>
        <v>#N/A</v>
      </c>
      <c r="O210" s="12" t="e">
        <f t="shared" ca="1" si="39"/>
        <v>#N/A</v>
      </c>
      <c r="P210" s="12" t="e">
        <f ca="1">CHOOSE(BGCalc1!$C$1,BGCalc1!$D$1,BGCalc1!$D$1+R210*G210)</f>
        <v>#N/A</v>
      </c>
      <c r="Q210" s="85">
        <f>CHOOSE(BGCalc1!$C$1,NA(),BGCalc1!$D$1)</f>
        <v>25</v>
      </c>
      <c r="R210" s="3" t="e">
        <f ca="1">C210*(H210+(BGCalc1!$D$1-E210)*F210)</f>
        <v>#N/A</v>
      </c>
      <c r="S210" s="3" t="e">
        <f t="shared" ca="1" si="40"/>
        <v>#N/A</v>
      </c>
    </row>
    <row r="211" spans="1:19">
      <c r="A211" s="356">
        <v>5</v>
      </c>
      <c r="B211" s="356">
        <v>4</v>
      </c>
      <c r="C211" s="9" t="e" cm="1">
        <f t="array" aca="1" ref="C211" ca="1">INDEX(BGCalc1!$F$4:$F$28,A211)+(INDEX(BGCalc1!$G$4:$G$28,A211)-INDEX(BGCalc1!$F$4:$F$28,A211))/50*B211</f>
        <v>#N/A</v>
      </c>
      <c r="D211" t="e">
        <f t="shared" ca="1" si="45"/>
        <v>#N/A</v>
      </c>
      <c r="E211" t="e">
        <f t="shared" ca="1" si="41"/>
        <v>#N/A</v>
      </c>
      <c r="F211" t="e">
        <f t="shared" ca="1" si="42"/>
        <v>#N/A</v>
      </c>
      <c r="G211" t="e">
        <f t="shared" ca="1" si="43"/>
        <v>#N/A</v>
      </c>
      <c r="H211" s="14" t="e" cm="1">
        <f t="array" aca="1" ref="H211" ca="1">INDEX(BGCalc1!$L$4:$L$28,A211)*$C211^3+INDEX(BGCalc1!$M$4:$M$28,A211)*$C211^2+INDEX(BGCalc1!$N$4:$N$28,A211)*$C211+INDEX(BGCalc1!$O$4:$O$28,A211)+INDEX('Bulk Graph'!$E$6:$E$30,A211)</f>
        <v>#N/A</v>
      </c>
      <c r="I211" s="14" t="e" cm="1">
        <f t="array" aca="1" ref="I211" ca="1">INDEX(BGCalc1!$H$4:$H$28,A211)*$C211^3+INDEX(BGCalc1!$I$4:$I$28,A211)*$C211^2+INDEX(BGCalc1!$J$4:$J$28,A211)*$C211+INDEX(BGCalc1!$K$4:$K$28,A211)</f>
        <v>#N/A</v>
      </c>
      <c r="J211" s="9" t="e">
        <f t="shared" ca="1" si="36"/>
        <v>#N/A</v>
      </c>
      <c r="K211" s="12" t="e">
        <f t="shared" ca="1" si="37"/>
        <v>#N/A</v>
      </c>
      <c r="L211" s="12" t="e">
        <f t="shared" ca="1" si="38"/>
        <v>#N/A</v>
      </c>
      <c r="M211" s="12" t="e" cm="1">
        <f t="array" aca="1" ref="M211" ca="1">I211*S211*INDEX(BGCalc1!$B$4:$B$28,A211)</f>
        <v>#N/A</v>
      </c>
      <c r="N211" s="12" t="e">
        <f t="shared" ca="1" si="44"/>
        <v>#N/A</v>
      </c>
      <c r="O211" s="12" t="e">
        <f t="shared" ca="1" si="39"/>
        <v>#N/A</v>
      </c>
      <c r="P211" s="12" t="e">
        <f ca="1">CHOOSE(BGCalc1!$C$1,BGCalc1!$D$1,BGCalc1!$D$1+R211*G211)</f>
        <v>#N/A</v>
      </c>
      <c r="Q211" s="85">
        <f>CHOOSE(BGCalc1!$C$1,NA(),BGCalc1!$D$1)</f>
        <v>25</v>
      </c>
      <c r="R211" s="3" t="e">
        <f ca="1">C211*(H211+(BGCalc1!$D$1-E211)*F211)</f>
        <v>#N/A</v>
      </c>
      <c r="S211" s="3" t="e">
        <f t="shared" ca="1" si="40"/>
        <v>#N/A</v>
      </c>
    </row>
    <row r="212" spans="1:19">
      <c r="A212" s="356">
        <v>5</v>
      </c>
      <c r="B212" s="356">
        <v>5</v>
      </c>
      <c r="C212" s="9" t="e" cm="1">
        <f t="array" aca="1" ref="C212" ca="1">INDEX(BGCalc1!$F$4:$F$28,A212)+(INDEX(BGCalc1!$G$4:$G$28,A212)-INDEX(BGCalc1!$F$4:$F$28,A212))/50*B212</f>
        <v>#N/A</v>
      </c>
      <c r="D212" t="e">
        <f t="shared" ca="1" si="45"/>
        <v>#N/A</v>
      </c>
      <c r="E212" t="e">
        <f t="shared" ca="1" si="41"/>
        <v>#N/A</v>
      </c>
      <c r="F212" t="e">
        <f t="shared" ca="1" si="42"/>
        <v>#N/A</v>
      </c>
      <c r="G212" t="e">
        <f t="shared" ca="1" si="43"/>
        <v>#N/A</v>
      </c>
      <c r="H212" s="14" t="e" cm="1">
        <f t="array" aca="1" ref="H212" ca="1">INDEX(BGCalc1!$L$4:$L$28,A212)*$C212^3+INDEX(BGCalc1!$M$4:$M$28,A212)*$C212^2+INDEX(BGCalc1!$N$4:$N$28,A212)*$C212+INDEX(BGCalc1!$O$4:$O$28,A212)+INDEX('Bulk Graph'!$E$6:$E$30,A212)</f>
        <v>#N/A</v>
      </c>
      <c r="I212" s="14" t="e" cm="1">
        <f t="array" aca="1" ref="I212" ca="1">INDEX(BGCalc1!$H$4:$H$28,A212)*$C212^3+INDEX(BGCalc1!$I$4:$I$28,A212)*$C212^2+INDEX(BGCalc1!$J$4:$J$28,A212)*$C212+INDEX(BGCalc1!$K$4:$K$28,A212)</f>
        <v>#N/A</v>
      </c>
      <c r="J212" s="9" t="e">
        <f t="shared" ca="1" si="36"/>
        <v>#N/A</v>
      </c>
      <c r="K212" s="12" t="e">
        <f t="shared" ca="1" si="37"/>
        <v>#N/A</v>
      </c>
      <c r="L212" s="12" t="e">
        <f t="shared" ca="1" si="38"/>
        <v>#N/A</v>
      </c>
      <c r="M212" s="12" t="e" cm="1">
        <f t="array" aca="1" ref="M212" ca="1">I212*S212*INDEX(BGCalc1!$B$4:$B$28,A212)</f>
        <v>#N/A</v>
      </c>
      <c r="N212" s="12" t="e">
        <f t="shared" ca="1" si="44"/>
        <v>#N/A</v>
      </c>
      <c r="O212" s="12" t="e">
        <f t="shared" ca="1" si="39"/>
        <v>#N/A</v>
      </c>
      <c r="P212" s="12" t="e">
        <f ca="1">CHOOSE(BGCalc1!$C$1,BGCalc1!$D$1,BGCalc1!$D$1+R212*G212)</f>
        <v>#N/A</v>
      </c>
      <c r="Q212" s="85">
        <f>CHOOSE(BGCalc1!$C$1,NA(),BGCalc1!$D$1)</f>
        <v>25</v>
      </c>
      <c r="R212" s="3" t="e">
        <f ca="1">C212*(H212+(BGCalc1!$D$1-E212)*F212)</f>
        <v>#N/A</v>
      </c>
      <c r="S212" s="3" t="e">
        <f t="shared" ca="1" si="40"/>
        <v>#N/A</v>
      </c>
    </row>
    <row r="213" spans="1:19">
      <c r="A213" s="356">
        <v>5</v>
      </c>
      <c r="B213" s="356">
        <v>6</v>
      </c>
      <c r="C213" s="9" t="e" cm="1">
        <f t="array" aca="1" ref="C213" ca="1">INDEX(BGCalc1!$F$4:$F$28,A213)+(INDEX(BGCalc1!$G$4:$G$28,A213)-INDEX(BGCalc1!$F$4:$F$28,A213))/50*B213</f>
        <v>#N/A</v>
      </c>
      <c r="D213" t="e">
        <f t="shared" ca="1" si="45"/>
        <v>#N/A</v>
      </c>
      <c r="E213" t="e">
        <f t="shared" ca="1" si="41"/>
        <v>#N/A</v>
      </c>
      <c r="F213" t="e">
        <f t="shared" ca="1" si="42"/>
        <v>#N/A</v>
      </c>
      <c r="G213" t="e">
        <f t="shared" ca="1" si="43"/>
        <v>#N/A</v>
      </c>
      <c r="H213" s="14" t="e" cm="1">
        <f t="array" aca="1" ref="H213" ca="1">INDEX(BGCalc1!$L$4:$L$28,A213)*$C213^3+INDEX(BGCalc1!$M$4:$M$28,A213)*$C213^2+INDEX(BGCalc1!$N$4:$N$28,A213)*$C213+INDEX(BGCalc1!$O$4:$O$28,A213)+INDEX('Bulk Graph'!$E$6:$E$30,A213)</f>
        <v>#N/A</v>
      </c>
      <c r="I213" s="14" t="e" cm="1">
        <f t="array" aca="1" ref="I213" ca="1">INDEX(BGCalc1!$H$4:$H$28,A213)*$C213^3+INDEX(BGCalc1!$I$4:$I$28,A213)*$C213^2+INDEX(BGCalc1!$J$4:$J$28,A213)*$C213+INDEX(BGCalc1!$K$4:$K$28,A213)</f>
        <v>#N/A</v>
      </c>
      <c r="J213" s="9" t="e">
        <f t="shared" ca="1" si="36"/>
        <v>#N/A</v>
      </c>
      <c r="K213" s="12" t="e">
        <f t="shared" ca="1" si="37"/>
        <v>#N/A</v>
      </c>
      <c r="L213" s="12" t="e">
        <f t="shared" ca="1" si="38"/>
        <v>#N/A</v>
      </c>
      <c r="M213" s="12" t="e" cm="1">
        <f t="array" aca="1" ref="M213" ca="1">I213*S213*INDEX(BGCalc1!$B$4:$B$28,A213)</f>
        <v>#N/A</v>
      </c>
      <c r="N213" s="12" t="e">
        <f t="shared" ca="1" si="44"/>
        <v>#N/A</v>
      </c>
      <c r="O213" s="12" t="e">
        <f t="shared" ca="1" si="39"/>
        <v>#N/A</v>
      </c>
      <c r="P213" s="12" t="e">
        <f ca="1">CHOOSE(BGCalc1!$C$1,BGCalc1!$D$1,BGCalc1!$D$1+R213*G213)</f>
        <v>#N/A</v>
      </c>
      <c r="Q213" s="85">
        <f>CHOOSE(BGCalc1!$C$1,NA(),BGCalc1!$D$1)</f>
        <v>25</v>
      </c>
      <c r="R213" s="3" t="e">
        <f ca="1">C213*(H213+(BGCalc1!$D$1-E213)*F213)</f>
        <v>#N/A</v>
      </c>
      <c r="S213" s="3" t="e">
        <f t="shared" ca="1" si="40"/>
        <v>#N/A</v>
      </c>
    </row>
    <row r="214" spans="1:19">
      <c r="A214" s="356">
        <v>5</v>
      </c>
      <c r="B214" s="356">
        <v>7</v>
      </c>
      <c r="C214" s="9" t="e" cm="1">
        <f t="array" aca="1" ref="C214" ca="1">INDEX(BGCalc1!$F$4:$F$28,A214)+(INDEX(BGCalc1!$G$4:$G$28,A214)-INDEX(BGCalc1!$F$4:$F$28,A214))/50*B214</f>
        <v>#N/A</v>
      </c>
      <c r="D214" t="e">
        <f t="shared" ca="1" si="45"/>
        <v>#N/A</v>
      </c>
      <c r="E214" t="e">
        <f t="shared" ca="1" si="41"/>
        <v>#N/A</v>
      </c>
      <c r="F214" t="e">
        <f t="shared" ca="1" si="42"/>
        <v>#N/A</v>
      </c>
      <c r="G214" t="e">
        <f t="shared" ca="1" si="43"/>
        <v>#N/A</v>
      </c>
      <c r="H214" s="14" t="e" cm="1">
        <f t="array" aca="1" ref="H214" ca="1">INDEX(BGCalc1!$L$4:$L$28,A214)*$C214^3+INDEX(BGCalc1!$M$4:$M$28,A214)*$C214^2+INDEX(BGCalc1!$N$4:$N$28,A214)*$C214+INDEX(BGCalc1!$O$4:$O$28,A214)+INDEX('Bulk Graph'!$E$6:$E$30,A214)</f>
        <v>#N/A</v>
      </c>
      <c r="I214" s="14" t="e" cm="1">
        <f t="array" aca="1" ref="I214" ca="1">INDEX(BGCalc1!$H$4:$H$28,A214)*$C214^3+INDEX(BGCalc1!$I$4:$I$28,A214)*$C214^2+INDEX(BGCalc1!$J$4:$J$28,A214)*$C214+INDEX(BGCalc1!$K$4:$K$28,A214)</f>
        <v>#N/A</v>
      </c>
      <c r="J214" s="9" t="e">
        <f t="shared" ca="1" si="36"/>
        <v>#N/A</v>
      </c>
      <c r="K214" s="12" t="e">
        <f t="shared" ca="1" si="37"/>
        <v>#N/A</v>
      </c>
      <c r="L214" s="12" t="e">
        <f t="shared" ca="1" si="38"/>
        <v>#N/A</v>
      </c>
      <c r="M214" s="12" t="e" cm="1">
        <f t="array" aca="1" ref="M214" ca="1">I214*S214*INDEX(BGCalc1!$B$4:$B$28,A214)</f>
        <v>#N/A</v>
      </c>
      <c r="N214" s="12" t="e">
        <f t="shared" ca="1" si="44"/>
        <v>#N/A</v>
      </c>
      <c r="O214" s="12" t="e">
        <f t="shared" ca="1" si="39"/>
        <v>#N/A</v>
      </c>
      <c r="P214" s="12" t="e">
        <f ca="1">CHOOSE(BGCalc1!$C$1,BGCalc1!$D$1,BGCalc1!$D$1+R214*G214)</f>
        <v>#N/A</v>
      </c>
      <c r="Q214" s="85">
        <f>CHOOSE(BGCalc1!$C$1,NA(),BGCalc1!$D$1)</f>
        <v>25</v>
      </c>
      <c r="R214" s="3" t="e">
        <f ca="1">C214*(H214+(BGCalc1!$D$1-E214)*F214)</f>
        <v>#N/A</v>
      </c>
      <c r="S214" s="3" t="e">
        <f t="shared" ca="1" si="40"/>
        <v>#N/A</v>
      </c>
    </row>
    <row r="215" spans="1:19">
      <c r="A215" s="356">
        <v>5</v>
      </c>
      <c r="B215" s="356">
        <v>8</v>
      </c>
      <c r="C215" s="9" t="e" cm="1">
        <f t="array" aca="1" ref="C215" ca="1">INDEX(BGCalc1!$F$4:$F$28,A215)+(INDEX(BGCalc1!$G$4:$G$28,A215)-INDEX(BGCalc1!$F$4:$F$28,A215))/50*B215</f>
        <v>#N/A</v>
      </c>
      <c r="D215" t="e">
        <f t="shared" ca="1" si="45"/>
        <v>#N/A</v>
      </c>
      <c r="E215" t="e">
        <f t="shared" ca="1" si="41"/>
        <v>#N/A</v>
      </c>
      <c r="F215" t="e">
        <f t="shared" ca="1" si="42"/>
        <v>#N/A</v>
      </c>
      <c r="G215" t="e">
        <f t="shared" ca="1" si="43"/>
        <v>#N/A</v>
      </c>
      <c r="H215" s="14" t="e" cm="1">
        <f t="array" aca="1" ref="H215" ca="1">INDEX(BGCalc1!$L$4:$L$28,A215)*$C215^3+INDEX(BGCalc1!$M$4:$M$28,A215)*$C215^2+INDEX(BGCalc1!$N$4:$N$28,A215)*$C215+INDEX(BGCalc1!$O$4:$O$28,A215)+INDEX('Bulk Graph'!$E$6:$E$30,A215)</f>
        <v>#N/A</v>
      </c>
      <c r="I215" s="14" t="e" cm="1">
        <f t="array" aca="1" ref="I215" ca="1">INDEX(BGCalc1!$H$4:$H$28,A215)*$C215^3+INDEX(BGCalc1!$I$4:$I$28,A215)*$C215^2+INDEX(BGCalc1!$J$4:$J$28,A215)*$C215+INDEX(BGCalc1!$K$4:$K$28,A215)</f>
        <v>#N/A</v>
      </c>
      <c r="J215" s="9" t="e">
        <f t="shared" ca="1" si="36"/>
        <v>#N/A</v>
      </c>
      <c r="K215" s="12" t="e">
        <f t="shared" ca="1" si="37"/>
        <v>#N/A</v>
      </c>
      <c r="L215" s="12" t="e">
        <f t="shared" ca="1" si="38"/>
        <v>#N/A</v>
      </c>
      <c r="M215" s="12" t="e" cm="1">
        <f t="array" aca="1" ref="M215" ca="1">I215*S215*INDEX(BGCalc1!$B$4:$B$28,A215)</f>
        <v>#N/A</v>
      </c>
      <c r="N215" s="12" t="e">
        <f t="shared" ca="1" si="44"/>
        <v>#N/A</v>
      </c>
      <c r="O215" s="12" t="e">
        <f t="shared" ca="1" si="39"/>
        <v>#N/A</v>
      </c>
      <c r="P215" s="12" t="e">
        <f ca="1">CHOOSE(BGCalc1!$C$1,BGCalc1!$D$1,BGCalc1!$D$1+R215*G215)</f>
        <v>#N/A</v>
      </c>
      <c r="Q215" s="85">
        <f>CHOOSE(BGCalc1!$C$1,NA(),BGCalc1!$D$1)</f>
        <v>25</v>
      </c>
      <c r="R215" s="3" t="e">
        <f ca="1">C215*(H215+(BGCalc1!$D$1-E215)*F215)</f>
        <v>#N/A</v>
      </c>
      <c r="S215" s="3" t="e">
        <f t="shared" ca="1" si="40"/>
        <v>#N/A</v>
      </c>
    </row>
    <row r="216" spans="1:19">
      <c r="A216" s="356">
        <v>5</v>
      </c>
      <c r="B216" s="356">
        <v>9</v>
      </c>
      <c r="C216" s="9" t="e" cm="1">
        <f t="array" aca="1" ref="C216" ca="1">INDEX(BGCalc1!$F$4:$F$28,A216)+(INDEX(BGCalc1!$G$4:$G$28,A216)-INDEX(BGCalc1!$F$4:$F$28,A216))/50*B216</f>
        <v>#N/A</v>
      </c>
      <c r="D216" t="e">
        <f t="shared" ca="1" si="45"/>
        <v>#N/A</v>
      </c>
      <c r="E216" t="e">
        <f t="shared" ca="1" si="41"/>
        <v>#N/A</v>
      </c>
      <c r="F216" t="e">
        <f t="shared" ca="1" si="42"/>
        <v>#N/A</v>
      </c>
      <c r="G216" t="e">
        <f t="shared" ca="1" si="43"/>
        <v>#N/A</v>
      </c>
      <c r="H216" s="14" t="e" cm="1">
        <f t="array" aca="1" ref="H216" ca="1">INDEX(BGCalc1!$L$4:$L$28,A216)*$C216^3+INDEX(BGCalc1!$M$4:$M$28,A216)*$C216^2+INDEX(BGCalc1!$N$4:$N$28,A216)*$C216+INDEX(BGCalc1!$O$4:$O$28,A216)+INDEX('Bulk Graph'!$E$6:$E$30,A216)</f>
        <v>#N/A</v>
      </c>
      <c r="I216" s="14" t="e" cm="1">
        <f t="array" aca="1" ref="I216" ca="1">INDEX(BGCalc1!$H$4:$H$28,A216)*$C216^3+INDEX(BGCalc1!$I$4:$I$28,A216)*$C216^2+INDEX(BGCalc1!$J$4:$J$28,A216)*$C216+INDEX(BGCalc1!$K$4:$K$28,A216)</f>
        <v>#N/A</v>
      </c>
      <c r="J216" s="9" t="e">
        <f t="shared" ca="1" si="36"/>
        <v>#N/A</v>
      </c>
      <c r="K216" s="12" t="e">
        <f t="shared" ca="1" si="37"/>
        <v>#N/A</v>
      </c>
      <c r="L216" s="12" t="e">
        <f t="shared" ca="1" si="38"/>
        <v>#N/A</v>
      </c>
      <c r="M216" s="12" t="e" cm="1">
        <f t="array" aca="1" ref="M216" ca="1">I216*S216*INDEX(BGCalc1!$B$4:$B$28,A216)</f>
        <v>#N/A</v>
      </c>
      <c r="N216" s="12" t="e">
        <f t="shared" ca="1" si="44"/>
        <v>#N/A</v>
      </c>
      <c r="O216" s="12" t="e">
        <f t="shared" ca="1" si="39"/>
        <v>#N/A</v>
      </c>
      <c r="P216" s="12" t="e">
        <f ca="1">CHOOSE(BGCalc1!$C$1,BGCalc1!$D$1,BGCalc1!$D$1+R216*G216)</f>
        <v>#N/A</v>
      </c>
      <c r="Q216" s="85">
        <f>CHOOSE(BGCalc1!$C$1,NA(),BGCalc1!$D$1)</f>
        <v>25</v>
      </c>
      <c r="R216" s="3" t="e">
        <f ca="1">C216*(H216+(BGCalc1!$D$1-E216)*F216)</f>
        <v>#N/A</v>
      </c>
      <c r="S216" s="3" t="e">
        <f t="shared" ca="1" si="40"/>
        <v>#N/A</v>
      </c>
    </row>
    <row r="217" spans="1:19">
      <c r="A217" s="356">
        <v>5</v>
      </c>
      <c r="B217" s="356">
        <v>10</v>
      </c>
      <c r="C217" s="9" t="e" cm="1">
        <f t="array" aca="1" ref="C217" ca="1">INDEX(BGCalc1!$F$4:$F$28,A217)+(INDEX(BGCalc1!$G$4:$G$28,A217)-INDEX(BGCalc1!$F$4:$F$28,A217))/50*B217</f>
        <v>#N/A</v>
      </c>
      <c r="D217" t="e">
        <f t="shared" ca="1" si="45"/>
        <v>#N/A</v>
      </c>
      <c r="E217" t="e">
        <f t="shared" ca="1" si="41"/>
        <v>#N/A</v>
      </c>
      <c r="F217" t="e">
        <f t="shared" ca="1" si="42"/>
        <v>#N/A</v>
      </c>
      <c r="G217" t="e">
        <f t="shared" ca="1" si="43"/>
        <v>#N/A</v>
      </c>
      <c r="H217" s="14" t="e" cm="1">
        <f t="array" aca="1" ref="H217" ca="1">INDEX(BGCalc1!$L$4:$L$28,A217)*$C217^3+INDEX(BGCalc1!$M$4:$M$28,A217)*$C217^2+INDEX(BGCalc1!$N$4:$N$28,A217)*$C217+INDEX(BGCalc1!$O$4:$O$28,A217)+INDEX('Bulk Graph'!$E$6:$E$30,A217)</f>
        <v>#N/A</v>
      </c>
      <c r="I217" s="14" t="e" cm="1">
        <f t="array" aca="1" ref="I217" ca="1">INDEX(BGCalc1!$H$4:$H$28,A217)*$C217^3+INDEX(BGCalc1!$I$4:$I$28,A217)*$C217^2+INDEX(BGCalc1!$J$4:$J$28,A217)*$C217+INDEX(BGCalc1!$K$4:$K$28,A217)</f>
        <v>#N/A</v>
      </c>
      <c r="J217" s="9" t="e">
        <f t="shared" ca="1" si="36"/>
        <v>#N/A</v>
      </c>
      <c r="K217" s="12" t="e">
        <f t="shared" ca="1" si="37"/>
        <v>#N/A</v>
      </c>
      <c r="L217" s="12" t="e">
        <f t="shared" ca="1" si="38"/>
        <v>#N/A</v>
      </c>
      <c r="M217" s="12" t="e" cm="1">
        <f t="array" aca="1" ref="M217" ca="1">I217*S217*INDEX(BGCalc1!$B$4:$B$28,A217)</f>
        <v>#N/A</v>
      </c>
      <c r="N217" s="12" t="e">
        <f t="shared" ca="1" si="44"/>
        <v>#N/A</v>
      </c>
      <c r="O217" s="12" t="e">
        <f t="shared" ca="1" si="39"/>
        <v>#N/A</v>
      </c>
      <c r="P217" s="12" t="e">
        <f ca="1">CHOOSE(BGCalc1!$C$1,BGCalc1!$D$1,BGCalc1!$D$1+R217*G217)</f>
        <v>#N/A</v>
      </c>
      <c r="Q217" s="85">
        <f>CHOOSE(BGCalc1!$C$1,NA(),BGCalc1!$D$1)</f>
        <v>25</v>
      </c>
      <c r="R217" s="3" t="e">
        <f ca="1">C217*(H217+(BGCalc1!$D$1-E217)*F217)</f>
        <v>#N/A</v>
      </c>
      <c r="S217" s="3" t="e">
        <f t="shared" ca="1" si="40"/>
        <v>#N/A</v>
      </c>
    </row>
    <row r="218" spans="1:19">
      <c r="A218" s="356">
        <v>5</v>
      </c>
      <c r="B218" s="356">
        <v>11</v>
      </c>
      <c r="C218" s="9" t="e" cm="1">
        <f t="array" aca="1" ref="C218" ca="1">INDEX(BGCalc1!$F$4:$F$28,A218)+(INDEX(BGCalc1!$G$4:$G$28,A218)-INDEX(BGCalc1!$F$4:$F$28,A218))/50*B218</f>
        <v>#N/A</v>
      </c>
      <c r="D218" t="e">
        <f t="shared" ca="1" si="45"/>
        <v>#N/A</v>
      </c>
      <c r="E218" t="e">
        <f t="shared" ca="1" si="41"/>
        <v>#N/A</v>
      </c>
      <c r="F218" t="e">
        <f t="shared" ca="1" si="42"/>
        <v>#N/A</v>
      </c>
      <c r="G218" t="e">
        <f t="shared" ca="1" si="43"/>
        <v>#N/A</v>
      </c>
      <c r="H218" s="14" t="e" cm="1">
        <f t="array" aca="1" ref="H218" ca="1">INDEX(BGCalc1!$L$4:$L$28,A218)*$C218^3+INDEX(BGCalc1!$M$4:$M$28,A218)*$C218^2+INDEX(BGCalc1!$N$4:$N$28,A218)*$C218+INDEX(BGCalc1!$O$4:$O$28,A218)+INDEX('Bulk Graph'!$E$6:$E$30,A218)</f>
        <v>#N/A</v>
      </c>
      <c r="I218" s="14" t="e" cm="1">
        <f t="array" aca="1" ref="I218" ca="1">INDEX(BGCalc1!$H$4:$H$28,A218)*$C218^3+INDEX(BGCalc1!$I$4:$I$28,A218)*$C218^2+INDEX(BGCalc1!$J$4:$J$28,A218)*$C218+INDEX(BGCalc1!$K$4:$K$28,A218)</f>
        <v>#N/A</v>
      </c>
      <c r="J218" s="9" t="e">
        <f t="shared" ca="1" si="36"/>
        <v>#N/A</v>
      </c>
      <c r="K218" s="12" t="e">
        <f t="shared" ca="1" si="37"/>
        <v>#N/A</v>
      </c>
      <c r="L218" s="12" t="e">
        <f t="shared" ca="1" si="38"/>
        <v>#N/A</v>
      </c>
      <c r="M218" s="12" t="e" cm="1">
        <f t="array" aca="1" ref="M218" ca="1">I218*S218*INDEX(BGCalc1!$B$4:$B$28,A218)</f>
        <v>#N/A</v>
      </c>
      <c r="N218" s="12" t="e">
        <f t="shared" ca="1" si="44"/>
        <v>#N/A</v>
      </c>
      <c r="O218" s="12" t="e">
        <f t="shared" ca="1" si="39"/>
        <v>#N/A</v>
      </c>
      <c r="P218" s="12" t="e">
        <f ca="1">CHOOSE(BGCalc1!$C$1,BGCalc1!$D$1,BGCalc1!$D$1+R218*G218)</f>
        <v>#N/A</v>
      </c>
      <c r="Q218" s="85">
        <f>CHOOSE(BGCalc1!$C$1,NA(),BGCalc1!$D$1)</f>
        <v>25</v>
      </c>
      <c r="R218" s="3" t="e">
        <f ca="1">C218*(H218+(BGCalc1!$D$1-E218)*F218)</f>
        <v>#N/A</v>
      </c>
      <c r="S218" s="3" t="e">
        <f t="shared" ca="1" si="40"/>
        <v>#N/A</v>
      </c>
    </row>
    <row r="219" spans="1:19">
      <c r="A219" s="356">
        <v>5</v>
      </c>
      <c r="B219" s="356">
        <v>12</v>
      </c>
      <c r="C219" s="9" t="e" cm="1">
        <f t="array" aca="1" ref="C219" ca="1">INDEX(BGCalc1!$F$4:$F$28,A219)+(INDEX(BGCalc1!$G$4:$G$28,A219)-INDEX(BGCalc1!$F$4:$F$28,A219))/50*B219</f>
        <v>#N/A</v>
      </c>
      <c r="D219" t="e">
        <f t="shared" ca="1" si="45"/>
        <v>#N/A</v>
      </c>
      <c r="E219" t="e">
        <f t="shared" ca="1" si="41"/>
        <v>#N/A</v>
      </c>
      <c r="F219" t="e">
        <f t="shared" ca="1" si="42"/>
        <v>#N/A</v>
      </c>
      <c r="G219" t="e">
        <f t="shared" ca="1" si="43"/>
        <v>#N/A</v>
      </c>
      <c r="H219" s="14" t="e" cm="1">
        <f t="array" aca="1" ref="H219" ca="1">INDEX(BGCalc1!$L$4:$L$28,A219)*$C219^3+INDEX(BGCalc1!$M$4:$M$28,A219)*$C219^2+INDEX(BGCalc1!$N$4:$N$28,A219)*$C219+INDEX(BGCalc1!$O$4:$O$28,A219)+INDEX('Bulk Graph'!$E$6:$E$30,A219)</f>
        <v>#N/A</v>
      </c>
      <c r="I219" s="14" t="e" cm="1">
        <f t="array" aca="1" ref="I219" ca="1">INDEX(BGCalc1!$H$4:$H$28,A219)*$C219^3+INDEX(BGCalc1!$I$4:$I$28,A219)*$C219^2+INDEX(BGCalc1!$J$4:$J$28,A219)*$C219+INDEX(BGCalc1!$K$4:$K$28,A219)</f>
        <v>#N/A</v>
      </c>
      <c r="J219" s="9" t="e">
        <f t="shared" ca="1" si="36"/>
        <v>#N/A</v>
      </c>
      <c r="K219" s="12" t="e">
        <f t="shared" ca="1" si="37"/>
        <v>#N/A</v>
      </c>
      <c r="L219" s="12" t="e">
        <f t="shared" ca="1" si="38"/>
        <v>#N/A</v>
      </c>
      <c r="M219" s="12" t="e" cm="1">
        <f t="array" aca="1" ref="M219" ca="1">I219*S219*INDEX(BGCalc1!$B$4:$B$28,A219)</f>
        <v>#N/A</v>
      </c>
      <c r="N219" s="12" t="e">
        <f t="shared" ca="1" si="44"/>
        <v>#N/A</v>
      </c>
      <c r="O219" s="12" t="e">
        <f t="shared" ca="1" si="39"/>
        <v>#N/A</v>
      </c>
      <c r="P219" s="12" t="e">
        <f ca="1">CHOOSE(BGCalc1!$C$1,BGCalc1!$D$1,BGCalc1!$D$1+R219*G219)</f>
        <v>#N/A</v>
      </c>
      <c r="Q219" s="85">
        <f>CHOOSE(BGCalc1!$C$1,NA(),BGCalc1!$D$1)</f>
        <v>25</v>
      </c>
      <c r="R219" s="3" t="e">
        <f ca="1">C219*(H219+(BGCalc1!$D$1-E219)*F219)</f>
        <v>#N/A</v>
      </c>
      <c r="S219" s="3" t="e">
        <f t="shared" ca="1" si="40"/>
        <v>#N/A</v>
      </c>
    </row>
    <row r="220" spans="1:19">
      <c r="A220" s="356">
        <v>5</v>
      </c>
      <c r="B220" s="356">
        <v>13</v>
      </c>
      <c r="C220" s="9" t="e" cm="1">
        <f t="array" aca="1" ref="C220" ca="1">INDEX(BGCalc1!$F$4:$F$28,A220)+(INDEX(BGCalc1!$G$4:$G$28,A220)-INDEX(BGCalc1!$F$4:$F$28,A220))/50*B220</f>
        <v>#N/A</v>
      </c>
      <c r="D220" t="e">
        <f t="shared" ca="1" si="45"/>
        <v>#N/A</v>
      </c>
      <c r="E220" t="e">
        <f t="shared" ca="1" si="41"/>
        <v>#N/A</v>
      </c>
      <c r="F220" t="e">
        <f t="shared" ca="1" si="42"/>
        <v>#N/A</v>
      </c>
      <c r="G220" t="e">
        <f t="shared" ca="1" si="43"/>
        <v>#N/A</v>
      </c>
      <c r="H220" s="14" t="e" cm="1">
        <f t="array" aca="1" ref="H220" ca="1">INDEX(BGCalc1!$L$4:$L$28,A220)*$C220^3+INDEX(BGCalc1!$M$4:$M$28,A220)*$C220^2+INDEX(BGCalc1!$N$4:$N$28,A220)*$C220+INDEX(BGCalc1!$O$4:$O$28,A220)+INDEX('Bulk Graph'!$E$6:$E$30,A220)</f>
        <v>#N/A</v>
      </c>
      <c r="I220" s="14" t="e" cm="1">
        <f t="array" aca="1" ref="I220" ca="1">INDEX(BGCalc1!$H$4:$H$28,A220)*$C220^3+INDEX(BGCalc1!$I$4:$I$28,A220)*$C220^2+INDEX(BGCalc1!$J$4:$J$28,A220)*$C220+INDEX(BGCalc1!$K$4:$K$28,A220)</f>
        <v>#N/A</v>
      </c>
      <c r="J220" s="9" t="e">
        <f t="shared" ca="1" si="36"/>
        <v>#N/A</v>
      </c>
      <c r="K220" s="12" t="e">
        <f t="shared" ca="1" si="37"/>
        <v>#N/A</v>
      </c>
      <c r="L220" s="12" t="e">
        <f t="shared" ca="1" si="38"/>
        <v>#N/A</v>
      </c>
      <c r="M220" s="12" t="e" cm="1">
        <f t="array" aca="1" ref="M220" ca="1">I220*S220*INDEX(BGCalc1!$B$4:$B$28,A220)</f>
        <v>#N/A</v>
      </c>
      <c r="N220" s="12" t="e">
        <f t="shared" ca="1" si="44"/>
        <v>#N/A</v>
      </c>
      <c r="O220" s="12" t="e">
        <f t="shared" ca="1" si="39"/>
        <v>#N/A</v>
      </c>
      <c r="P220" s="12" t="e">
        <f ca="1">CHOOSE(BGCalc1!$C$1,BGCalc1!$D$1,BGCalc1!$D$1+R220*G220)</f>
        <v>#N/A</v>
      </c>
      <c r="Q220" s="85">
        <f>CHOOSE(BGCalc1!$C$1,NA(),BGCalc1!$D$1)</f>
        <v>25</v>
      </c>
      <c r="R220" s="3" t="e">
        <f ca="1">C220*(H220+(BGCalc1!$D$1-E220)*F220)</f>
        <v>#N/A</v>
      </c>
      <c r="S220" s="3" t="e">
        <f t="shared" ca="1" si="40"/>
        <v>#N/A</v>
      </c>
    </row>
    <row r="221" spans="1:19">
      <c r="A221" s="356">
        <v>5</v>
      </c>
      <c r="B221" s="356">
        <v>14</v>
      </c>
      <c r="C221" s="9" t="e" cm="1">
        <f t="array" aca="1" ref="C221" ca="1">INDEX(BGCalc1!$F$4:$F$28,A221)+(INDEX(BGCalc1!$G$4:$G$28,A221)-INDEX(BGCalc1!$F$4:$F$28,A221))/50*B221</f>
        <v>#N/A</v>
      </c>
      <c r="D221" t="e">
        <f t="shared" ca="1" si="45"/>
        <v>#N/A</v>
      </c>
      <c r="E221" t="e">
        <f t="shared" ca="1" si="41"/>
        <v>#N/A</v>
      </c>
      <c r="F221" t="e">
        <f t="shared" ca="1" si="42"/>
        <v>#N/A</v>
      </c>
      <c r="G221" t="e">
        <f t="shared" ca="1" si="43"/>
        <v>#N/A</v>
      </c>
      <c r="H221" s="14" t="e" cm="1">
        <f t="array" aca="1" ref="H221" ca="1">INDEX(BGCalc1!$L$4:$L$28,A221)*$C221^3+INDEX(BGCalc1!$M$4:$M$28,A221)*$C221^2+INDEX(BGCalc1!$N$4:$N$28,A221)*$C221+INDEX(BGCalc1!$O$4:$O$28,A221)+INDEX('Bulk Graph'!$E$6:$E$30,A221)</f>
        <v>#N/A</v>
      </c>
      <c r="I221" s="14" t="e" cm="1">
        <f t="array" aca="1" ref="I221" ca="1">INDEX(BGCalc1!$H$4:$H$28,A221)*$C221^3+INDEX(BGCalc1!$I$4:$I$28,A221)*$C221^2+INDEX(BGCalc1!$J$4:$J$28,A221)*$C221+INDEX(BGCalc1!$K$4:$K$28,A221)</f>
        <v>#N/A</v>
      </c>
      <c r="J221" s="9" t="e">
        <f t="shared" ca="1" si="36"/>
        <v>#N/A</v>
      </c>
      <c r="K221" s="12" t="e">
        <f t="shared" ca="1" si="37"/>
        <v>#N/A</v>
      </c>
      <c r="L221" s="12" t="e">
        <f t="shared" ca="1" si="38"/>
        <v>#N/A</v>
      </c>
      <c r="M221" s="12" t="e" cm="1">
        <f t="array" aca="1" ref="M221" ca="1">I221*S221*INDEX(BGCalc1!$B$4:$B$28,A221)</f>
        <v>#N/A</v>
      </c>
      <c r="N221" s="12" t="e">
        <f t="shared" ca="1" si="44"/>
        <v>#N/A</v>
      </c>
      <c r="O221" s="12" t="e">
        <f t="shared" ca="1" si="39"/>
        <v>#N/A</v>
      </c>
      <c r="P221" s="12" t="e">
        <f ca="1">CHOOSE(BGCalc1!$C$1,BGCalc1!$D$1,BGCalc1!$D$1+R221*G221)</f>
        <v>#N/A</v>
      </c>
      <c r="Q221" s="85">
        <f>CHOOSE(BGCalc1!$C$1,NA(),BGCalc1!$D$1)</f>
        <v>25</v>
      </c>
      <c r="R221" s="3" t="e">
        <f ca="1">C221*(H221+(BGCalc1!$D$1-E221)*F221)</f>
        <v>#N/A</v>
      </c>
      <c r="S221" s="3" t="e">
        <f t="shared" ca="1" si="40"/>
        <v>#N/A</v>
      </c>
    </row>
    <row r="222" spans="1:19">
      <c r="A222" s="356">
        <v>5</v>
      </c>
      <c r="B222" s="356">
        <v>15</v>
      </c>
      <c r="C222" s="9" t="e" cm="1">
        <f t="array" aca="1" ref="C222" ca="1">INDEX(BGCalc1!$F$4:$F$28,A222)+(INDEX(BGCalc1!$G$4:$G$28,A222)-INDEX(BGCalc1!$F$4:$F$28,A222))/50*B222</f>
        <v>#N/A</v>
      </c>
      <c r="D222" t="e">
        <f t="shared" ca="1" si="45"/>
        <v>#N/A</v>
      </c>
      <c r="E222" t="e">
        <f t="shared" ca="1" si="41"/>
        <v>#N/A</v>
      </c>
      <c r="F222" t="e">
        <f t="shared" ca="1" si="42"/>
        <v>#N/A</v>
      </c>
      <c r="G222" t="e">
        <f t="shared" ca="1" si="43"/>
        <v>#N/A</v>
      </c>
      <c r="H222" s="14" t="e" cm="1">
        <f t="array" aca="1" ref="H222" ca="1">INDEX(BGCalc1!$L$4:$L$28,A222)*$C222^3+INDEX(BGCalc1!$M$4:$M$28,A222)*$C222^2+INDEX(BGCalc1!$N$4:$N$28,A222)*$C222+INDEX(BGCalc1!$O$4:$O$28,A222)+INDEX('Bulk Graph'!$E$6:$E$30,A222)</f>
        <v>#N/A</v>
      </c>
      <c r="I222" s="14" t="e" cm="1">
        <f t="array" aca="1" ref="I222" ca="1">INDEX(BGCalc1!$H$4:$H$28,A222)*$C222^3+INDEX(BGCalc1!$I$4:$I$28,A222)*$C222^2+INDEX(BGCalc1!$J$4:$J$28,A222)*$C222+INDEX(BGCalc1!$K$4:$K$28,A222)</f>
        <v>#N/A</v>
      </c>
      <c r="J222" s="9" t="e">
        <f t="shared" ca="1" si="36"/>
        <v>#N/A</v>
      </c>
      <c r="K222" s="12" t="e">
        <f t="shared" ca="1" si="37"/>
        <v>#N/A</v>
      </c>
      <c r="L222" s="12" t="e">
        <f t="shared" ca="1" si="38"/>
        <v>#N/A</v>
      </c>
      <c r="M222" s="12" t="e" cm="1">
        <f t="array" aca="1" ref="M222" ca="1">I222*S222*INDEX(BGCalc1!$B$4:$B$28,A222)</f>
        <v>#N/A</v>
      </c>
      <c r="N222" s="12" t="e">
        <f t="shared" ca="1" si="44"/>
        <v>#N/A</v>
      </c>
      <c r="O222" s="12" t="e">
        <f t="shared" ca="1" si="39"/>
        <v>#N/A</v>
      </c>
      <c r="P222" s="12" t="e">
        <f ca="1">CHOOSE(BGCalc1!$C$1,BGCalc1!$D$1,BGCalc1!$D$1+R222*G222)</f>
        <v>#N/A</v>
      </c>
      <c r="Q222" s="85">
        <f>CHOOSE(BGCalc1!$C$1,NA(),BGCalc1!$D$1)</f>
        <v>25</v>
      </c>
      <c r="R222" s="3" t="e">
        <f ca="1">C222*(H222+(BGCalc1!$D$1-E222)*F222)</f>
        <v>#N/A</v>
      </c>
      <c r="S222" s="3" t="e">
        <f t="shared" ca="1" si="40"/>
        <v>#N/A</v>
      </c>
    </row>
    <row r="223" spans="1:19">
      <c r="A223" s="356">
        <v>5</v>
      </c>
      <c r="B223" s="356">
        <v>16</v>
      </c>
      <c r="C223" s="9" t="e" cm="1">
        <f t="array" aca="1" ref="C223" ca="1">INDEX(BGCalc1!$F$4:$F$28,A223)+(INDEX(BGCalc1!$G$4:$G$28,A223)-INDEX(BGCalc1!$F$4:$F$28,A223))/50*B223</f>
        <v>#N/A</v>
      </c>
      <c r="D223" t="e">
        <f t="shared" ca="1" si="45"/>
        <v>#N/A</v>
      </c>
      <c r="E223" t="e">
        <f t="shared" ca="1" si="41"/>
        <v>#N/A</v>
      </c>
      <c r="F223" t="e">
        <f t="shared" ca="1" si="42"/>
        <v>#N/A</v>
      </c>
      <c r="G223" t="e">
        <f t="shared" ca="1" si="43"/>
        <v>#N/A</v>
      </c>
      <c r="H223" s="14" t="e" cm="1">
        <f t="array" aca="1" ref="H223" ca="1">INDEX(BGCalc1!$L$4:$L$28,A223)*$C223^3+INDEX(BGCalc1!$M$4:$M$28,A223)*$C223^2+INDEX(BGCalc1!$N$4:$N$28,A223)*$C223+INDEX(BGCalc1!$O$4:$O$28,A223)+INDEX('Bulk Graph'!$E$6:$E$30,A223)</f>
        <v>#N/A</v>
      </c>
      <c r="I223" s="14" t="e" cm="1">
        <f t="array" aca="1" ref="I223" ca="1">INDEX(BGCalc1!$H$4:$H$28,A223)*$C223^3+INDEX(BGCalc1!$I$4:$I$28,A223)*$C223^2+INDEX(BGCalc1!$J$4:$J$28,A223)*$C223+INDEX(BGCalc1!$K$4:$K$28,A223)</f>
        <v>#N/A</v>
      </c>
      <c r="J223" s="9" t="e">
        <f t="shared" ca="1" si="36"/>
        <v>#N/A</v>
      </c>
      <c r="K223" s="12" t="e">
        <f t="shared" ca="1" si="37"/>
        <v>#N/A</v>
      </c>
      <c r="L223" s="12" t="e">
        <f t="shared" ca="1" si="38"/>
        <v>#N/A</v>
      </c>
      <c r="M223" s="12" t="e" cm="1">
        <f t="array" aca="1" ref="M223" ca="1">I223*S223*INDEX(BGCalc1!$B$4:$B$28,A223)</f>
        <v>#N/A</v>
      </c>
      <c r="N223" s="12" t="e">
        <f t="shared" ca="1" si="44"/>
        <v>#N/A</v>
      </c>
      <c r="O223" s="12" t="e">
        <f t="shared" ca="1" si="39"/>
        <v>#N/A</v>
      </c>
      <c r="P223" s="12" t="e">
        <f ca="1">CHOOSE(BGCalc1!$C$1,BGCalc1!$D$1,BGCalc1!$D$1+R223*G223)</f>
        <v>#N/A</v>
      </c>
      <c r="Q223" s="85">
        <f>CHOOSE(BGCalc1!$C$1,NA(),BGCalc1!$D$1)</f>
        <v>25</v>
      </c>
      <c r="R223" s="3" t="e">
        <f ca="1">C223*(H223+(BGCalc1!$D$1-E223)*F223)</f>
        <v>#N/A</v>
      </c>
      <c r="S223" s="3" t="e">
        <f t="shared" ca="1" si="40"/>
        <v>#N/A</v>
      </c>
    </row>
    <row r="224" spans="1:19">
      <c r="A224" s="356">
        <v>5</v>
      </c>
      <c r="B224" s="356">
        <v>17</v>
      </c>
      <c r="C224" s="9" t="e" cm="1">
        <f t="array" aca="1" ref="C224" ca="1">INDEX(BGCalc1!$F$4:$F$28,A224)+(INDEX(BGCalc1!$G$4:$G$28,A224)-INDEX(BGCalc1!$F$4:$F$28,A224))/50*B224</f>
        <v>#N/A</v>
      </c>
      <c r="D224" t="e">
        <f t="shared" ca="1" si="45"/>
        <v>#N/A</v>
      </c>
      <c r="E224" t="e">
        <f t="shared" ca="1" si="41"/>
        <v>#N/A</v>
      </c>
      <c r="F224" t="e">
        <f t="shared" ca="1" si="42"/>
        <v>#N/A</v>
      </c>
      <c r="G224" t="e">
        <f t="shared" ca="1" si="43"/>
        <v>#N/A</v>
      </c>
      <c r="H224" s="14" t="e" cm="1">
        <f t="array" aca="1" ref="H224" ca="1">INDEX(BGCalc1!$L$4:$L$28,A224)*$C224^3+INDEX(BGCalc1!$M$4:$M$28,A224)*$C224^2+INDEX(BGCalc1!$N$4:$N$28,A224)*$C224+INDEX(BGCalc1!$O$4:$O$28,A224)+INDEX('Bulk Graph'!$E$6:$E$30,A224)</f>
        <v>#N/A</v>
      </c>
      <c r="I224" s="14" t="e" cm="1">
        <f t="array" aca="1" ref="I224" ca="1">INDEX(BGCalc1!$H$4:$H$28,A224)*$C224^3+INDEX(BGCalc1!$I$4:$I$28,A224)*$C224^2+INDEX(BGCalc1!$J$4:$J$28,A224)*$C224+INDEX(BGCalc1!$K$4:$K$28,A224)</f>
        <v>#N/A</v>
      </c>
      <c r="J224" s="9" t="e">
        <f t="shared" ca="1" si="36"/>
        <v>#N/A</v>
      </c>
      <c r="K224" s="12" t="e">
        <f t="shared" ca="1" si="37"/>
        <v>#N/A</v>
      </c>
      <c r="L224" s="12" t="e">
        <f t="shared" ca="1" si="38"/>
        <v>#N/A</v>
      </c>
      <c r="M224" s="12" t="e" cm="1">
        <f t="array" aca="1" ref="M224" ca="1">I224*S224*INDEX(BGCalc1!$B$4:$B$28,A224)</f>
        <v>#N/A</v>
      </c>
      <c r="N224" s="12" t="e">
        <f t="shared" ca="1" si="44"/>
        <v>#N/A</v>
      </c>
      <c r="O224" s="12" t="e">
        <f t="shared" ca="1" si="39"/>
        <v>#N/A</v>
      </c>
      <c r="P224" s="12" t="e">
        <f ca="1">CHOOSE(BGCalc1!$C$1,BGCalc1!$D$1,BGCalc1!$D$1+R224*G224)</f>
        <v>#N/A</v>
      </c>
      <c r="Q224" s="85">
        <f>CHOOSE(BGCalc1!$C$1,NA(),BGCalc1!$D$1)</f>
        <v>25</v>
      </c>
      <c r="R224" s="3" t="e">
        <f ca="1">C224*(H224+(BGCalc1!$D$1-E224)*F224)</f>
        <v>#N/A</v>
      </c>
      <c r="S224" s="3" t="e">
        <f t="shared" ca="1" si="40"/>
        <v>#N/A</v>
      </c>
    </row>
    <row r="225" spans="1:19">
      <c r="A225" s="356">
        <v>5</v>
      </c>
      <c r="B225" s="356">
        <v>18</v>
      </c>
      <c r="C225" s="9" t="e" cm="1">
        <f t="array" aca="1" ref="C225" ca="1">INDEX(BGCalc1!$F$4:$F$28,A225)+(INDEX(BGCalc1!$G$4:$G$28,A225)-INDEX(BGCalc1!$F$4:$F$28,A225))/50*B225</f>
        <v>#N/A</v>
      </c>
      <c r="D225" t="e">
        <f t="shared" ca="1" si="45"/>
        <v>#N/A</v>
      </c>
      <c r="E225" t="e">
        <f t="shared" ca="1" si="41"/>
        <v>#N/A</v>
      </c>
      <c r="F225" t="e">
        <f t="shared" ca="1" si="42"/>
        <v>#N/A</v>
      </c>
      <c r="G225" t="e">
        <f t="shared" ca="1" si="43"/>
        <v>#N/A</v>
      </c>
      <c r="H225" s="14" t="e" cm="1">
        <f t="array" aca="1" ref="H225" ca="1">INDEX(BGCalc1!$L$4:$L$28,A225)*$C225^3+INDEX(BGCalc1!$M$4:$M$28,A225)*$C225^2+INDEX(BGCalc1!$N$4:$N$28,A225)*$C225+INDEX(BGCalc1!$O$4:$O$28,A225)+INDEX('Bulk Graph'!$E$6:$E$30,A225)</f>
        <v>#N/A</v>
      </c>
      <c r="I225" s="14" t="e" cm="1">
        <f t="array" aca="1" ref="I225" ca="1">INDEX(BGCalc1!$H$4:$H$28,A225)*$C225^3+INDEX(BGCalc1!$I$4:$I$28,A225)*$C225^2+INDEX(BGCalc1!$J$4:$J$28,A225)*$C225+INDEX(BGCalc1!$K$4:$K$28,A225)</f>
        <v>#N/A</v>
      </c>
      <c r="J225" s="9" t="e">
        <f t="shared" ca="1" si="36"/>
        <v>#N/A</v>
      </c>
      <c r="K225" s="12" t="e">
        <f t="shared" ca="1" si="37"/>
        <v>#N/A</v>
      </c>
      <c r="L225" s="12" t="e">
        <f t="shared" ca="1" si="38"/>
        <v>#N/A</v>
      </c>
      <c r="M225" s="12" t="e" cm="1">
        <f t="array" aca="1" ref="M225" ca="1">I225*S225*INDEX(BGCalc1!$B$4:$B$28,A225)</f>
        <v>#N/A</v>
      </c>
      <c r="N225" s="12" t="e">
        <f t="shared" ca="1" si="44"/>
        <v>#N/A</v>
      </c>
      <c r="O225" s="12" t="e">
        <f t="shared" ca="1" si="39"/>
        <v>#N/A</v>
      </c>
      <c r="P225" s="12" t="e">
        <f ca="1">CHOOSE(BGCalc1!$C$1,BGCalc1!$D$1,BGCalc1!$D$1+R225*G225)</f>
        <v>#N/A</v>
      </c>
      <c r="Q225" s="85">
        <f>CHOOSE(BGCalc1!$C$1,NA(),BGCalc1!$D$1)</f>
        <v>25</v>
      </c>
      <c r="R225" s="3" t="e">
        <f ca="1">C225*(H225+(BGCalc1!$D$1-E225)*F225)</f>
        <v>#N/A</v>
      </c>
      <c r="S225" s="3" t="e">
        <f t="shared" ca="1" si="40"/>
        <v>#N/A</v>
      </c>
    </row>
    <row r="226" spans="1:19">
      <c r="A226" s="356">
        <v>5</v>
      </c>
      <c r="B226" s="356">
        <v>19</v>
      </c>
      <c r="C226" s="9" t="e" cm="1">
        <f t="array" aca="1" ref="C226" ca="1">INDEX(BGCalc1!$F$4:$F$28,A226)+(INDEX(BGCalc1!$G$4:$G$28,A226)-INDEX(BGCalc1!$F$4:$F$28,A226))/50*B226</f>
        <v>#N/A</v>
      </c>
      <c r="D226" t="e">
        <f t="shared" ca="1" si="45"/>
        <v>#N/A</v>
      </c>
      <c r="E226" t="e">
        <f t="shared" ca="1" si="41"/>
        <v>#N/A</v>
      </c>
      <c r="F226" t="e">
        <f t="shared" ca="1" si="42"/>
        <v>#N/A</v>
      </c>
      <c r="G226" t="e">
        <f t="shared" ca="1" si="43"/>
        <v>#N/A</v>
      </c>
      <c r="H226" s="14" t="e" cm="1">
        <f t="array" aca="1" ref="H226" ca="1">INDEX(BGCalc1!$L$4:$L$28,A226)*$C226^3+INDEX(BGCalc1!$M$4:$M$28,A226)*$C226^2+INDEX(BGCalc1!$N$4:$N$28,A226)*$C226+INDEX(BGCalc1!$O$4:$O$28,A226)+INDEX('Bulk Graph'!$E$6:$E$30,A226)</f>
        <v>#N/A</v>
      </c>
      <c r="I226" s="14" t="e" cm="1">
        <f t="array" aca="1" ref="I226" ca="1">INDEX(BGCalc1!$H$4:$H$28,A226)*$C226^3+INDEX(BGCalc1!$I$4:$I$28,A226)*$C226^2+INDEX(BGCalc1!$J$4:$J$28,A226)*$C226+INDEX(BGCalc1!$K$4:$K$28,A226)</f>
        <v>#N/A</v>
      </c>
      <c r="J226" s="9" t="e">
        <f t="shared" ca="1" si="36"/>
        <v>#N/A</v>
      </c>
      <c r="K226" s="12" t="e">
        <f t="shared" ca="1" si="37"/>
        <v>#N/A</v>
      </c>
      <c r="L226" s="12" t="e">
        <f t="shared" ca="1" si="38"/>
        <v>#N/A</v>
      </c>
      <c r="M226" s="12" t="e" cm="1">
        <f t="array" aca="1" ref="M226" ca="1">I226*S226*INDEX(BGCalc1!$B$4:$B$28,A226)</f>
        <v>#N/A</v>
      </c>
      <c r="N226" s="12" t="e">
        <f t="shared" ca="1" si="44"/>
        <v>#N/A</v>
      </c>
      <c r="O226" s="12" t="e">
        <f t="shared" ca="1" si="39"/>
        <v>#N/A</v>
      </c>
      <c r="P226" s="12" t="e">
        <f ca="1">CHOOSE(BGCalc1!$C$1,BGCalc1!$D$1,BGCalc1!$D$1+R226*G226)</f>
        <v>#N/A</v>
      </c>
      <c r="Q226" s="85">
        <f>CHOOSE(BGCalc1!$C$1,NA(),BGCalc1!$D$1)</f>
        <v>25</v>
      </c>
      <c r="R226" s="3" t="e">
        <f ca="1">C226*(H226+(BGCalc1!$D$1-E226)*F226)</f>
        <v>#N/A</v>
      </c>
      <c r="S226" s="3" t="e">
        <f t="shared" ca="1" si="40"/>
        <v>#N/A</v>
      </c>
    </row>
    <row r="227" spans="1:19">
      <c r="A227" s="356">
        <v>5</v>
      </c>
      <c r="B227" s="356">
        <v>20</v>
      </c>
      <c r="C227" s="9" t="e" cm="1">
        <f t="array" aca="1" ref="C227" ca="1">INDEX(BGCalc1!$F$4:$F$28,A227)+(INDEX(BGCalc1!$G$4:$G$28,A227)-INDEX(BGCalc1!$F$4:$F$28,A227))/50*B227</f>
        <v>#N/A</v>
      </c>
      <c r="D227" t="e">
        <f t="shared" ca="1" si="45"/>
        <v>#N/A</v>
      </c>
      <c r="E227" t="e">
        <f t="shared" ca="1" si="41"/>
        <v>#N/A</v>
      </c>
      <c r="F227" t="e">
        <f t="shared" ca="1" si="42"/>
        <v>#N/A</v>
      </c>
      <c r="G227" t="e">
        <f t="shared" ca="1" si="43"/>
        <v>#N/A</v>
      </c>
      <c r="H227" s="14" t="e" cm="1">
        <f t="array" aca="1" ref="H227" ca="1">INDEX(BGCalc1!$L$4:$L$28,A227)*$C227^3+INDEX(BGCalc1!$M$4:$M$28,A227)*$C227^2+INDEX(BGCalc1!$N$4:$N$28,A227)*$C227+INDEX(BGCalc1!$O$4:$O$28,A227)+INDEX('Bulk Graph'!$E$6:$E$30,A227)</f>
        <v>#N/A</v>
      </c>
      <c r="I227" s="14" t="e" cm="1">
        <f t="array" aca="1" ref="I227" ca="1">INDEX(BGCalc1!$H$4:$H$28,A227)*$C227^3+INDEX(BGCalc1!$I$4:$I$28,A227)*$C227^2+INDEX(BGCalc1!$J$4:$J$28,A227)*$C227+INDEX(BGCalc1!$K$4:$K$28,A227)</f>
        <v>#N/A</v>
      </c>
      <c r="J227" s="9" t="e">
        <f t="shared" ca="1" si="36"/>
        <v>#N/A</v>
      </c>
      <c r="K227" s="12" t="e">
        <f t="shared" ca="1" si="37"/>
        <v>#N/A</v>
      </c>
      <c r="L227" s="12" t="e">
        <f t="shared" ca="1" si="38"/>
        <v>#N/A</v>
      </c>
      <c r="M227" s="12" t="e" cm="1">
        <f t="array" aca="1" ref="M227" ca="1">I227*S227*INDEX(BGCalc1!$B$4:$B$28,A227)</f>
        <v>#N/A</v>
      </c>
      <c r="N227" s="12" t="e">
        <f t="shared" ca="1" si="44"/>
        <v>#N/A</v>
      </c>
      <c r="O227" s="12" t="e">
        <f t="shared" ca="1" si="39"/>
        <v>#N/A</v>
      </c>
      <c r="P227" s="12" t="e">
        <f ca="1">CHOOSE(BGCalc1!$C$1,BGCalc1!$D$1,BGCalc1!$D$1+R227*G227)</f>
        <v>#N/A</v>
      </c>
      <c r="Q227" s="85">
        <f>CHOOSE(BGCalc1!$C$1,NA(),BGCalc1!$D$1)</f>
        <v>25</v>
      </c>
      <c r="R227" s="3" t="e">
        <f ca="1">C227*(H227+(BGCalc1!$D$1-E227)*F227)</f>
        <v>#N/A</v>
      </c>
      <c r="S227" s="3" t="e">
        <f t="shared" ca="1" si="40"/>
        <v>#N/A</v>
      </c>
    </row>
    <row r="228" spans="1:19">
      <c r="A228" s="356">
        <v>5</v>
      </c>
      <c r="B228" s="356">
        <v>21</v>
      </c>
      <c r="C228" s="9" t="e" cm="1">
        <f t="array" aca="1" ref="C228" ca="1">INDEX(BGCalc1!$F$4:$F$28,A228)+(INDEX(BGCalc1!$G$4:$G$28,A228)-INDEX(BGCalc1!$F$4:$F$28,A228))/50*B228</f>
        <v>#N/A</v>
      </c>
      <c r="D228" t="e">
        <f t="shared" ca="1" si="45"/>
        <v>#N/A</v>
      </c>
      <c r="E228" t="e">
        <f t="shared" ca="1" si="41"/>
        <v>#N/A</v>
      </c>
      <c r="F228" t="e">
        <f t="shared" ca="1" si="42"/>
        <v>#N/A</v>
      </c>
      <c r="G228" t="e">
        <f t="shared" ca="1" si="43"/>
        <v>#N/A</v>
      </c>
      <c r="H228" s="14" t="e" cm="1">
        <f t="array" aca="1" ref="H228" ca="1">INDEX(BGCalc1!$L$4:$L$28,A228)*$C228^3+INDEX(BGCalc1!$M$4:$M$28,A228)*$C228^2+INDEX(BGCalc1!$N$4:$N$28,A228)*$C228+INDEX(BGCalc1!$O$4:$O$28,A228)+INDEX('Bulk Graph'!$E$6:$E$30,A228)</f>
        <v>#N/A</v>
      </c>
      <c r="I228" s="14" t="e" cm="1">
        <f t="array" aca="1" ref="I228" ca="1">INDEX(BGCalc1!$H$4:$H$28,A228)*$C228^3+INDEX(BGCalc1!$I$4:$I$28,A228)*$C228^2+INDEX(BGCalc1!$J$4:$J$28,A228)*$C228+INDEX(BGCalc1!$K$4:$K$28,A228)</f>
        <v>#N/A</v>
      </c>
      <c r="J228" s="9" t="e">
        <f t="shared" ca="1" si="36"/>
        <v>#N/A</v>
      </c>
      <c r="K228" s="12" t="e">
        <f t="shared" ca="1" si="37"/>
        <v>#N/A</v>
      </c>
      <c r="L228" s="12" t="e">
        <f t="shared" ca="1" si="38"/>
        <v>#N/A</v>
      </c>
      <c r="M228" s="12" t="e" cm="1">
        <f t="array" aca="1" ref="M228" ca="1">I228*S228*INDEX(BGCalc1!$B$4:$B$28,A228)</f>
        <v>#N/A</v>
      </c>
      <c r="N228" s="12" t="e">
        <f t="shared" ca="1" si="44"/>
        <v>#N/A</v>
      </c>
      <c r="O228" s="12" t="e">
        <f t="shared" ca="1" si="39"/>
        <v>#N/A</v>
      </c>
      <c r="P228" s="12" t="e">
        <f ca="1">CHOOSE(BGCalc1!$C$1,BGCalc1!$D$1,BGCalc1!$D$1+R228*G228)</f>
        <v>#N/A</v>
      </c>
      <c r="Q228" s="85">
        <f>CHOOSE(BGCalc1!$C$1,NA(),BGCalc1!$D$1)</f>
        <v>25</v>
      </c>
      <c r="R228" s="3" t="e">
        <f ca="1">C228*(H228+(BGCalc1!$D$1-E228)*F228)</f>
        <v>#N/A</v>
      </c>
      <c r="S228" s="3" t="e">
        <f t="shared" ca="1" si="40"/>
        <v>#N/A</v>
      </c>
    </row>
    <row r="229" spans="1:19">
      <c r="A229" s="356">
        <v>5</v>
      </c>
      <c r="B229" s="356">
        <v>22</v>
      </c>
      <c r="C229" s="9" t="e" cm="1">
        <f t="array" aca="1" ref="C229" ca="1">INDEX(BGCalc1!$F$4:$F$28,A229)+(INDEX(BGCalc1!$G$4:$G$28,A229)-INDEX(BGCalc1!$F$4:$F$28,A229))/50*B229</f>
        <v>#N/A</v>
      </c>
      <c r="D229" t="e">
        <f t="shared" ca="1" si="45"/>
        <v>#N/A</v>
      </c>
      <c r="E229" t="e">
        <f t="shared" ca="1" si="41"/>
        <v>#N/A</v>
      </c>
      <c r="F229" t="e">
        <f t="shared" ca="1" si="42"/>
        <v>#N/A</v>
      </c>
      <c r="G229" t="e">
        <f t="shared" ca="1" si="43"/>
        <v>#N/A</v>
      </c>
      <c r="H229" s="14" t="e" cm="1">
        <f t="array" aca="1" ref="H229" ca="1">INDEX(BGCalc1!$L$4:$L$28,A229)*$C229^3+INDEX(BGCalc1!$M$4:$M$28,A229)*$C229^2+INDEX(BGCalc1!$N$4:$N$28,A229)*$C229+INDEX(BGCalc1!$O$4:$O$28,A229)+INDEX('Bulk Graph'!$E$6:$E$30,A229)</f>
        <v>#N/A</v>
      </c>
      <c r="I229" s="14" t="e" cm="1">
        <f t="array" aca="1" ref="I229" ca="1">INDEX(BGCalc1!$H$4:$H$28,A229)*$C229^3+INDEX(BGCalc1!$I$4:$I$28,A229)*$C229^2+INDEX(BGCalc1!$J$4:$J$28,A229)*$C229+INDEX(BGCalc1!$K$4:$K$28,A229)</f>
        <v>#N/A</v>
      </c>
      <c r="J229" s="9" t="e">
        <f t="shared" ca="1" si="36"/>
        <v>#N/A</v>
      </c>
      <c r="K229" s="12" t="e">
        <f t="shared" ca="1" si="37"/>
        <v>#N/A</v>
      </c>
      <c r="L229" s="12" t="e">
        <f t="shared" ca="1" si="38"/>
        <v>#N/A</v>
      </c>
      <c r="M229" s="12" t="e" cm="1">
        <f t="array" aca="1" ref="M229" ca="1">I229*S229*INDEX(BGCalc1!$B$4:$B$28,A229)</f>
        <v>#N/A</v>
      </c>
      <c r="N229" s="12" t="e">
        <f t="shared" ca="1" si="44"/>
        <v>#N/A</v>
      </c>
      <c r="O229" s="12" t="e">
        <f t="shared" ca="1" si="39"/>
        <v>#N/A</v>
      </c>
      <c r="P229" s="12" t="e">
        <f ca="1">CHOOSE(BGCalc1!$C$1,BGCalc1!$D$1,BGCalc1!$D$1+R229*G229)</f>
        <v>#N/A</v>
      </c>
      <c r="Q229" s="85">
        <f>CHOOSE(BGCalc1!$C$1,NA(),BGCalc1!$D$1)</f>
        <v>25</v>
      </c>
      <c r="R229" s="3" t="e">
        <f ca="1">C229*(H229+(BGCalc1!$D$1-E229)*F229)</f>
        <v>#N/A</v>
      </c>
      <c r="S229" s="3" t="e">
        <f t="shared" ca="1" si="40"/>
        <v>#N/A</v>
      </c>
    </row>
    <row r="230" spans="1:19">
      <c r="A230" s="356">
        <v>5</v>
      </c>
      <c r="B230" s="356">
        <v>23</v>
      </c>
      <c r="C230" s="9" t="e" cm="1">
        <f t="array" aca="1" ref="C230" ca="1">INDEX(BGCalc1!$F$4:$F$28,A230)+(INDEX(BGCalc1!$G$4:$G$28,A230)-INDEX(BGCalc1!$F$4:$F$28,A230))/50*B230</f>
        <v>#N/A</v>
      </c>
      <c r="D230" t="e">
        <f t="shared" ca="1" si="45"/>
        <v>#N/A</v>
      </c>
      <c r="E230" t="e">
        <f t="shared" ca="1" si="41"/>
        <v>#N/A</v>
      </c>
      <c r="F230" t="e">
        <f t="shared" ca="1" si="42"/>
        <v>#N/A</v>
      </c>
      <c r="G230" t="e">
        <f t="shared" ca="1" si="43"/>
        <v>#N/A</v>
      </c>
      <c r="H230" s="14" t="e" cm="1">
        <f t="array" aca="1" ref="H230" ca="1">INDEX(BGCalc1!$L$4:$L$28,A230)*$C230^3+INDEX(BGCalc1!$M$4:$M$28,A230)*$C230^2+INDEX(BGCalc1!$N$4:$N$28,A230)*$C230+INDEX(BGCalc1!$O$4:$O$28,A230)+INDEX('Bulk Graph'!$E$6:$E$30,A230)</f>
        <v>#N/A</v>
      </c>
      <c r="I230" s="14" t="e" cm="1">
        <f t="array" aca="1" ref="I230" ca="1">INDEX(BGCalc1!$H$4:$H$28,A230)*$C230^3+INDEX(BGCalc1!$I$4:$I$28,A230)*$C230^2+INDEX(BGCalc1!$J$4:$J$28,A230)*$C230+INDEX(BGCalc1!$K$4:$K$28,A230)</f>
        <v>#N/A</v>
      </c>
      <c r="J230" s="9" t="e">
        <f t="shared" ca="1" si="36"/>
        <v>#N/A</v>
      </c>
      <c r="K230" s="12" t="e">
        <f t="shared" ca="1" si="37"/>
        <v>#N/A</v>
      </c>
      <c r="L230" s="12" t="e">
        <f t="shared" ca="1" si="38"/>
        <v>#N/A</v>
      </c>
      <c r="M230" s="12" t="e" cm="1">
        <f t="array" aca="1" ref="M230" ca="1">I230*S230*INDEX(BGCalc1!$B$4:$B$28,A230)</f>
        <v>#N/A</v>
      </c>
      <c r="N230" s="12" t="e">
        <f t="shared" ca="1" si="44"/>
        <v>#N/A</v>
      </c>
      <c r="O230" s="12" t="e">
        <f t="shared" ca="1" si="39"/>
        <v>#N/A</v>
      </c>
      <c r="P230" s="12" t="e">
        <f ca="1">CHOOSE(BGCalc1!$C$1,BGCalc1!$D$1,BGCalc1!$D$1+R230*G230)</f>
        <v>#N/A</v>
      </c>
      <c r="Q230" s="85">
        <f>CHOOSE(BGCalc1!$C$1,NA(),BGCalc1!$D$1)</f>
        <v>25</v>
      </c>
      <c r="R230" s="3" t="e">
        <f ca="1">C230*(H230+(BGCalc1!$D$1-E230)*F230)</f>
        <v>#N/A</v>
      </c>
      <c r="S230" s="3" t="e">
        <f t="shared" ca="1" si="40"/>
        <v>#N/A</v>
      </c>
    </row>
    <row r="231" spans="1:19">
      <c r="A231" s="356">
        <v>5</v>
      </c>
      <c r="B231" s="356">
        <v>24</v>
      </c>
      <c r="C231" s="9" t="e" cm="1">
        <f t="array" aca="1" ref="C231" ca="1">INDEX(BGCalc1!$F$4:$F$28,A231)+(INDEX(BGCalc1!$G$4:$G$28,A231)-INDEX(BGCalc1!$F$4:$F$28,A231))/50*B231</f>
        <v>#N/A</v>
      </c>
      <c r="D231" t="e">
        <f t="shared" ca="1" si="45"/>
        <v>#N/A</v>
      </c>
      <c r="E231" t="e">
        <f t="shared" ca="1" si="41"/>
        <v>#N/A</v>
      </c>
      <c r="F231" t="e">
        <f t="shared" ca="1" si="42"/>
        <v>#N/A</v>
      </c>
      <c r="G231" t="e">
        <f t="shared" ca="1" si="43"/>
        <v>#N/A</v>
      </c>
      <c r="H231" s="14" t="e" cm="1">
        <f t="array" aca="1" ref="H231" ca="1">INDEX(BGCalc1!$L$4:$L$28,A231)*$C231^3+INDEX(BGCalc1!$M$4:$M$28,A231)*$C231^2+INDEX(BGCalc1!$N$4:$N$28,A231)*$C231+INDEX(BGCalc1!$O$4:$O$28,A231)+INDEX('Bulk Graph'!$E$6:$E$30,A231)</f>
        <v>#N/A</v>
      </c>
      <c r="I231" s="14" t="e" cm="1">
        <f t="array" aca="1" ref="I231" ca="1">INDEX(BGCalc1!$H$4:$H$28,A231)*$C231^3+INDEX(BGCalc1!$I$4:$I$28,A231)*$C231^2+INDEX(BGCalc1!$J$4:$J$28,A231)*$C231+INDEX(BGCalc1!$K$4:$K$28,A231)</f>
        <v>#N/A</v>
      </c>
      <c r="J231" s="9" t="e">
        <f t="shared" ca="1" si="36"/>
        <v>#N/A</v>
      </c>
      <c r="K231" s="12" t="e">
        <f t="shared" ca="1" si="37"/>
        <v>#N/A</v>
      </c>
      <c r="L231" s="12" t="e">
        <f t="shared" ca="1" si="38"/>
        <v>#N/A</v>
      </c>
      <c r="M231" s="12" t="e" cm="1">
        <f t="array" aca="1" ref="M231" ca="1">I231*S231*INDEX(BGCalc1!$B$4:$B$28,A231)</f>
        <v>#N/A</v>
      </c>
      <c r="N231" s="12" t="e">
        <f t="shared" ca="1" si="44"/>
        <v>#N/A</v>
      </c>
      <c r="O231" s="12" t="e">
        <f t="shared" ca="1" si="39"/>
        <v>#N/A</v>
      </c>
      <c r="P231" s="12" t="e">
        <f ca="1">CHOOSE(BGCalc1!$C$1,BGCalc1!$D$1,BGCalc1!$D$1+R231*G231)</f>
        <v>#N/A</v>
      </c>
      <c r="Q231" s="85">
        <f>CHOOSE(BGCalc1!$C$1,NA(),BGCalc1!$D$1)</f>
        <v>25</v>
      </c>
      <c r="R231" s="3" t="e">
        <f ca="1">C231*(H231+(BGCalc1!$D$1-E231)*F231)</f>
        <v>#N/A</v>
      </c>
      <c r="S231" s="3" t="e">
        <f t="shared" ca="1" si="40"/>
        <v>#N/A</v>
      </c>
    </row>
    <row r="232" spans="1:19">
      <c r="A232" s="356">
        <v>5</v>
      </c>
      <c r="B232" s="356">
        <v>25</v>
      </c>
      <c r="C232" s="9" t="e" cm="1">
        <f t="array" aca="1" ref="C232" ca="1">INDEX(BGCalc1!$F$4:$F$28,A232)+(INDEX(BGCalc1!$G$4:$G$28,A232)-INDEX(BGCalc1!$F$4:$F$28,A232))/50*B232</f>
        <v>#N/A</v>
      </c>
      <c r="D232" t="e">
        <f t="shared" ca="1" si="45"/>
        <v>#N/A</v>
      </c>
      <c r="E232" t="e">
        <f t="shared" ca="1" si="41"/>
        <v>#N/A</v>
      </c>
      <c r="F232" t="e">
        <f t="shared" ca="1" si="42"/>
        <v>#N/A</v>
      </c>
      <c r="G232" t="e">
        <f t="shared" ca="1" si="43"/>
        <v>#N/A</v>
      </c>
      <c r="H232" s="14" t="e" cm="1">
        <f t="array" aca="1" ref="H232" ca="1">INDEX(BGCalc1!$L$4:$L$28,A232)*$C232^3+INDEX(BGCalc1!$M$4:$M$28,A232)*$C232^2+INDEX(BGCalc1!$N$4:$N$28,A232)*$C232+INDEX(BGCalc1!$O$4:$O$28,A232)+INDEX('Bulk Graph'!$E$6:$E$30,A232)</f>
        <v>#N/A</v>
      </c>
      <c r="I232" s="14" t="e" cm="1">
        <f t="array" aca="1" ref="I232" ca="1">INDEX(BGCalc1!$H$4:$H$28,A232)*$C232^3+INDEX(BGCalc1!$I$4:$I$28,A232)*$C232^2+INDEX(BGCalc1!$J$4:$J$28,A232)*$C232+INDEX(BGCalc1!$K$4:$K$28,A232)</f>
        <v>#N/A</v>
      </c>
      <c r="J232" s="9" t="e">
        <f t="shared" ca="1" si="36"/>
        <v>#N/A</v>
      </c>
      <c r="K232" s="12" t="e">
        <f t="shared" ca="1" si="37"/>
        <v>#N/A</v>
      </c>
      <c r="L232" s="12" t="e">
        <f t="shared" ca="1" si="38"/>
        <v>#N/A</v>
      </c>
      <c r="M232" s="12" t="e" cm="1">
        <f t="array" aca="1" ref="M232" ca="1">I232*S232*INDEX(BGCalc1!$B$4:$B$28,A232)</f>
        <v>#N/A</v>
      </c>
      <c r="N232" s="12" t="e">
        <f t="shared" ca="1" si="44"/>
        <v>#N/A</v>
      </c>
      <c r="O232" s="12" t="e">
        <f t="shared" ca="1" si="39"/>
        <v>#N/A</v>
      </c>
      <c r="P232" s="12" t="e">
        <f ca="1">CHOOSE(BGCalc1!$C$1,BGCalc1!$D$1,BGCalc1!$D$1+R232*G232)</f>
        <v>#N/A</v>
      </c>
      <c r="Q232" s="85">
        <f>CHOOSE(BGCalc1!$C$1,NA(),BGCalc1!$D$1)</f>
        <v>25</v>
      </c>
      <c r="R232" s="3" t="e">
        <f ca="1">C232*(H232+(BGCalc1!$D$1-E232)*F232)</f>
        <v>#N/A</v>
      </c>
      <c r="S232" s="3" t="e">
        <f t="shared" ca="1" si="40"/>
        <v>#N/A</v>
      </c>
    </row>
    <row r="233" spans="1:19">
      <c r="A233" s="356">
        <v>5</v>
      </c>
      <c r="B233" s="356">
        <v>26</v>
      </c>
      <c r="C233" s="9" t="e" cm="1">
        <f t="array" aca="1" ref="C233" ca="1">INDEX(BGCalc1!$F$4:$F$28,A233)+(INDEX(BGCalc1!$G$4:$G$28,A233)-INDEX(BGCalc1!$F$4:$F$28,A233))/50*B233</f>
        <v>#N/A</v>
      </c>
      <c r="D233" t="e">
        <f t="shared" ca="1" si="45"/>
        <v>#N/A</v>
      </c>
      <c r="E233" t="e">
        <f t="shared" ca="1" si="41"/>
        <v>#N/A</v>
      </c>
      <c r="F233" t="e">
        <f t="shared" ca="1" si="42"/>
        <v>#N/A</v>
      </c>
      <c r="G233" t="e">
        <f t="shared" ca="1" si="43"/>
        <v>#N/A</v>
      </c>
      <c r="H233" s="14" t="e" cm="1">
        <f t="array" aca="1" ref="H233" ca="1">INDEX(BGCalc1!$L$4:$L$28,A233)*$C233^3+INDEX(BGCalc1!$M$4:$M$28,A233)*$C233^2+INDEX(BGCalc1!$N$4:$N$28,A233)*$C233+INDEX(BGCalc1!$O$4:$O$28,A233)+INDEX('Bulk Graph'!$E$6:$E$30,A233)</f>
        <v>#N/A</v>
      </c>
      <c r="I233" s="14" t="e" cm="1">
        <f t="array" aca="1" ref="I233" ca="1">INDEX(BGCalc1!$H$4:$H$28,A233)*$C233^3+INDEX(BGCalc1!$I$4:$I$28,A233)*$C233^2+INDEX(BGCalc1!$J$4:$J$28,A233)*$C233+INDEX(BGCalc1!$K$4:$K$28,A233)</f>
        <v>#N/A</v>
      </c>
      <c r="J233" s="9" t="e">
        <f t="shared" ca="1" si="36"/>
        <v>#N/A</v>
      </c>
      <c r="K233" s="12" t="e">
        <f t="shared" ca="1" si="37"/>
        <v>#N/A</v>
      </c>
      <c r="L233" s="12" t="e">
        <f t="shared" ca="1" si="38"/>
        <v>#N/A</v>
      </c>
      <c r="M233" s="12" t="e" cm="1">
        <f t="array" aca="1" ref="M233" ca="1">I233*S233*INDEX(BGCalc1!$B$4:$B$28,A233)</f>
        <v>#N/A</v>
      </c>
      <c r="N233" s="12" t="e">
        <f t="shared" ca="1" si="44"/>
        <v>#N/A</v>
      </c>
      <c r="O233" s="12" t="e">
        <f t="shared" ca="1" si="39"/>
        <v>#N/A</v>
      </c>
      <c r="P233" s="12" t="e">
        <f ca="1">CHOOSE(BGCalc1!$C$1,BGCalc1!$D$1,BGCalc1!$D$1+R233*G233)</f>
        <v>#N/A</v>
      </c>
      <c r="Q233" s="85">
        <f>CHOOSE(BGCalc1!$C$1,NA(),BGCalc1!$D$1)</f>
        <v>25</v>
      </c>
      <c r="R233" s="3" t="e">
        <f ca="1">C233*(H233+(BGCalc1!$D$1-E233)*F233)</f>
        <v>#N/A</v>
      </c>
      <c r="S233" s="3" t="e">
        <f t="shared" ca="1" si="40"/>
        <v>#N/A</v>
      </c>
    </row>
    <row r="234" spans="1:19">
      <c r="A234" s="356">
        <v>5</v>
      </c>
      <c r="B234" s="356">
        <v>27</v>
      </c>
      <c r="C234" s="9" t="e" cm="1">
        <f t="array" aca="1" ref="C234" ca="1">INDEX(BGCalc1!$F$4:$F$28,A234)+(INDEX(BGCalc1!$G$4:$G$28,A234)-INDEX(BGCalc1!$F$4:$F$28,A234))/50*B234</f>
        <v>#N/A</v>
      </c>
      <c r="D234" t="e">
        <f t="shared" ca="1" si="45"/>
        <v>#N/A</v>
      </c>
      <c r="E234" t="e">
        <f t="shared" ca="1" si="41"/>
        <v>#N/A</v>
      </c>
      <c r="F234" t="e">
        <f t="shared" ca="1" si="42"/>
        <v>#N/A</v>
      </c>
      <c r="G234" t="e">
        <f t="shared" ca="1" si="43"/>
        <v>#N/A</v>
      </c>
      <c r="H234" s="14" t="e" cm="1">
        <f t="array" aca="1" ref="H234" ca="1">INDEX(BGCalc1!$L$4:$L$28,A234)*$C234^3+INDEX(BGCalc1!$M$4:$M$28,A234)*$C234^2+INDEX(BGCalc1!$N$4:$N$28,A234)*$C234+INDEX(BGCalc1!$O$4:$O$28,A234)+INDEX('Bulk Graph'!$E$6:$E$30,A234)</f>
        <v>#N/A</v>
      </c>
      <c r="I234" s="14" t="e" cm="1">
        <f t="array" aca="1" ref="I234" ca="1">INDEX(BGCalc1!$H$4:$H$28,A234)*$C234^3+INDEX(BGCalc1!$I$4:$I$28,A234)*$C234^2+INDEX(BGCalc1!$J$4:$J$28,A234)*$C234+INDEX(BGCalc1!$K$4:$K$28,A234)</f>
        <v>#N/A</v>
      </c>
      <c r="J234" s="9" t="e">
        <f t="shared" ca="1" si="36"/>
        <v>#N/A</v>
      </c>
      <c r="K234" s="12" t="e">
        <f t="shared" ca="1" si="37"/>
        <v>#N/A</v>
      </c>
      <c r="L234" s="12" t="e">
        <f t="shared" ca="1" si="38"/>
        <v>#N/A</v>
      </c>
      <c r="M234" s="12" t="e" cm="1">
        <f t="array" aca="1" ref="M234" ca="1">I234*S234*INDEX(BGCalc1!$B$4:$B$28,A234)</f>
        <v>#N/A</v>
      </c>
      <c r="N234" s="12" t="e">
        <f t="shared" ca="1" si="44"/>
        <v>#N/A</v>
      </c>
      <c r="O234" s="12" t="e">
        <f t="shared" ca="1" si="39"/>
        <v>#N/A</v>
      </c>
      <c r="P234" s="12" t="e">
        <f ca="1">CHOOSE(BGCalc1!$C$1,BGCalc1!$D$1,BGCalc1!$D$1+R234*G234)</f>
        <v>#N/A</v>
      </c>
      <c r="Q234" s="85">
        <f>CHOOSE(BGCalc1!$C$1,NA(),BGCalc1!$D$1)</f>
        <v>25</v>
      </c>
      <c r="R234" s="3" t="e">
        <f ca="1">C234*(H234+(BGCalc1!$D$1-E234)*F234)</f>
        <v>#N/A</v>
      </c>
      <c r="S234" s="3" t="e">
        <f t="shared" ca="1" si="40"/>
        <v>#N/A</v>
      </c>
    </row>
    <row r="235" spans="1:19">
      <c r="A235" s="356">
        <v>5</v>
      </c>
      <c r="B235" s="356">
        <v>28</v>
      </c>
      <c r="C235" s="9" t="e" cm="1">
        <f t="array" aca="1" ref="C235" ca="1">INDEX(BGCalc1!$F$4:$F$28,A235)+(INDEX(BGCalc1!$G$4:$G$28,A235)-INDEX(BGCalc1!$F$4:$F$28,A235))/50*B235</f>
        <v>#N/A</v>
      </c>
      <c r="D235" t="e">
        <f t="shared" ca="1" si="45"/>
        <v>#N/A</v>
      </c>
      <c r="E235" t="e">
        <f t="shared" ca="1" si="41"/>
        <v>#N/A</v>
      </c>
      <c r="F235" t="e">
        <f t="shared" ca="1" si="42"/>
        <v>#N/A</v>
      </c>
      <c r="G235" t="e">
        <f t="shared" ca="1" si="43"/>
        <v>#N/A</v>
      </c>
      <c r="H235" s="14" t="e" cm="1">
        <f t="array" aca="1" ref="H235" ca="1">INDEX(BGCalc1!$L$4:$L$28,A235)*$C235^3+INDEX(BGCalc1!$M$4:$M$28,A235)*$C235^2+INDEX(BGCalc1!$N$4:$N$28,A235)*$C235+INDEX(BGCalc1!$O$4:$O$28,A235)+INDEX('Bulk Graph'!$E$6:$E$30,A235)</f>
        <v>#N/A</v>
      </c>
      <c r="I235" s="14" t="e" cm="1">
        <f t="array" aca="1" ref="I235" ca="1">INDEX(BGCalc1!$H$4:$H$28,A235)*$C235^3+INDEX(BGCalc1!$I$4:$I$28,A235)*$C235^2+INDEX(BGCalc1!$J$4:$J$28,A235)*$C235+INDEX(BGCalc1!$K$4:$K$28,A235)</f>
        <v>#N/A</v>
      </c>
      <c r="J235" s="9" t="e">
        <f t="shared" ca="1" si="36"/>
        <v>#N/A</v>
      </c>
      <c r="K235" s="12" t="e">
        <f t="shared" ca="1" si="37"/>
        <v>#N/A</v>
      </c>
      <c r="L235" s="12" t="e">
        <f t="shared" ca="1" si="38"/>
        <v>#N/A</v>
      </c>
      <c r="M235" s="12" t="e" cm="1">
        <f t="array" aca="1" ref="M235" ca="1">I235*S235*INDEX(BGCalc1!$B$4:$B$28,A235)</f>
        <v>#N/A</v>
      </c>
      <c r="N235" s="12" t="e">
        <f t="shared" ca="1" si="44"/>
        <v>#N/A</v>
      </c>
      <c r="O235" s="12" t="e">
        <f t="shared" ca="1" si="39"/>
        <v>#N/A</v>
      </c>
      <c r="P235" s="12" t="e">
        <f ca="1">CHOOSE(BGCalc1!$C$1,BGCalc1!$D$1,BGCalc1!$D$1+R235*G235)</f>
        <v>#N/A</v>
      </c>
      <c r="Q235" s="85">
        <f>CHOOSE(BGCalc1!$C$1,NA(),BGCalc1!$D$1)</f>
        <v>25</v>
      </c>
      <c r="R235" s="3" t="e">
        <f ca="1">C235*(H235+(BGCalc1!$D$1-E235)*F235)</f>
        <v>#N/A</v>
      </c>
      <c r="S235" s="3" t="e">
        <f t="shared" ca="1" si="40"/>
        <v>#N/A</v>
      </c>
    </row>
    <row r="236" spans="1:19">
      <c r="A236" s="356">
        <v>5</v>
      </c>
      <c r="B236" s="356">
        <v>29</v>
      </c>
      <c r="C236" s="9" t="e" cm="1">
        <f t="array" aca="1" ref="C236" ca="1">INDEX(BGCalc1!$F$4:$F$28,A236)+(INDEX(BGCalc1!$G$4:$G$28,A236)-INDEX(BGCalc1!$F$4:$F$28,A236))/50*B236</f>
        <v>#N/A</v>
      </c>
      <c r="D236" t="e">
        <f t="shared" ca="1" si="45"/>
        <v>#N/A</v>
      </c>
      <c r="E236" t="e">
        <f t="shared" ca="1" si="41"/>
        <v>#N/A</v>
      </c>
      <c r="F236" t="e">
        <f t="shared" ca="1" si="42"/>
        <v>#N/A</v>
      </c>
      <c r="G236" t="e">
        <f t="shared" ca="1" si="43"/>
        <v>#N/A</v>
      </c>
      <c r="H236" s="14" t="e" cm="1">
        <f t="array" aca="1" ref="H236" ca="1">INDEX(BGCalc1!$L$4:$L$28,A236)*$C236^3+INDEX(BGCalc1!$M$4:$M$28,A236)*$C236^2+INDEX(BGCalc1!$N$4:$N$28,A236)*$C236+INDEX(BGCalc1!$O$4:$O$28,A236)+INDEX('Bulk Graph'!$E$6:$E$30,A236)</f>
        <v>#N/A</v>
      </c>
      <c r="I236" s="14" t="e" cm="1">
        <f t="array" aca="1" ref="I236" ca="1">INDEX(BGCalc1!$H$4:$H$28,A236)*$C236^3+INDEX(BGCalc1!$I$4:$I$28,A236)*$C236^2+INDEX(BGCalc1!$J$4:$J$28,A236)*$C236+INDEX(BGCalc1!$K$4:$K$28,A236)</f>
        <v>#N/A</v>
      </c>
      <c r="J236" s="9" t="e">
        <f t="shared" ca="1" si="36"/>
        <v>#N/A</v>
      </c>
      <c r="K236" s="12" t="e">
        <f t="shared" ca="1" si="37"/>
        <v>#N/A</v>
      </c>
      <c r="L236" s="12" t="e">
        <f t="shared" ca="1" si="38"/>
        <v>#N/A</v>
      </c>
      <c r="M236" s="12" t="e" cm="1">
        <f t="array" aca="1" ref="M236" ca="1">I236*S236*INDEX(BGCalc1!$B$4:$B$28,A236)</f>
        <v>#N/A</v>
      </c>
      <c r="N236" s="12" t="e">
        <f t="shared" ca="1" si="44"/>
        <v>#N/A</v>
      </c>
      <c r="O236" s="12" t="e">
        <f t="shared" ca="1" si="39"/>
        <v>#N/A</v>
      </c>
      <c r="P236" s="12" t="e">
        <f ca="1">CHOOSE(BGCalc1!$C$1,BGCalc1!$D$1,BGCalc1!$D$1+R236*G236)</f>
        <v>#N/A</v>
      </c>
      <c r="Q236" s="85">
        <f>CHOOSE(BGCalc1!$C$1,NA(),BGCalc1!$D$1)</f>
        <v>25</v>
      </c>
      <c r="R236" s="3" t="e">
        <f ca="1">C236*(H236+(BGCalc1!$D$1-E236)*F236)</f>
        <v>#N/A</v>
      </c>
      <c r="S236" s="3" t="e">
        <f t="shared" ca="1" si="40"/>
        <v>#N/A</v>
      </c>
    </row>
    <row r="237" spans="1:19">
      <c r="A237" s="356">
        <v>5</v>
      </c>
      <c r="B237" s="356">
        <v>30</v>
      </c>
      <c r="C237" s="9" t="e" cm="1">
        <f t="array" aca="1" ref="C237" ca="1">INDEX(BGCalc1!$F$4:$F$28,A237)+(INDEX(BGCalc1!$G$4:$G$28,A237)-INDEX(BGCalc1!$F$4:$F$28,A237))/50*B237</f>
        <v>#N/A</v>
      </c>
      <c r="D237" t="e">
        <f t="shared" ca="1" si="45"/>
        <v>#N/A</v>
      </c>
      <c r="E237" t="e">
        <f t="shared" ca="1" si="41"/>
        <v>#N/A</v>
      </c>
      <c r="F237" t="e">
        <f t="shared" ca="1" si="42"/>
        <v>#N/A</v>
      </c>
      <c r="G237" t="e">
        <f t="shared" ca="1" si="43"/>
        <v>#N/A</v>
      </c>
      <c r="H237" s="14" t="e" cm="1">
        <f t="array" aca="1" ref="H237" ca="1">INDEX(BGCalc1!$L$4:$L$28,A237)*$C237^3+INDEX(BGCalc1!$M$4:$M$28,A237)*$C237^2+INDEX(BGCalc1!$N$4:$N$28,A237)*$C237+INDEX(BGCalc1!$O$4:$O$28,A237)+INDEX('Bulk Graph'!$E$6:$E$30,A237)</f>
        <v>#N/A</v>
      </c>
      <c r="I237" s="14" t="e" cm="1">
        <f t="array" aca="1" ref="I237" ca="1">INDEX(BGCalc1!$H$4:$H$28,A237)*$C237^3+INDEX(BGCalc1!$I$4:$I$28,A237)*$C237^2+INDEX(BGCalc1!$J$4:$J$28,A237)*$C237+INDEX(BGCalc1!$K$4:$K$28,A237)</f>
        <v>#N/A</v>
      </c>
      <c r="J237" s="9" t="e">
        <f t="shared" ca="1" si="36"/>
        <v>#N/A</v>
      </c>
      <c r="K237" s="12" t="e">
        <f t="shared" ca="1" si="37"/>
        <v>#N/A</v>
      </c>
      <c r="L237" s="12" t="e">
        <f t="shared" ca="1" si="38"/>
        <v>#N/A</v>
      </c>
      <c r="M237" s="12" t="e" cm="1">
        <f t="array" aca="1" ref="M237" ca="1">I237*S237*INDEX(BGCalc1!$B$4:$B$28,A237)</f>
        <v>#N/A</v>
      </c>
      <c r="N237" s="12" t="e">
        <f t="shared" ca="1" si="44"/>
        <v>#N/A</v>
      </c>
      <c r="O237" s="12" t="e">
        <f t="shared" ca="1" si="39"/>
        <v>#N/A</v>
      </c>
      <c r="P237" s="12" t="e">
        <f ca="1">CHOOSE(BGCalc1!$C$1,BGCalc1!$D$1,BGCalc1!$D$1+R237*G237)</f>
        <v>#N/A</v>
      </c>
      <c r="Q237" s="85">
        <f>CHOOSE(BGCalc1!$C$1,NA(),BGCalc1!$D$1)</f>
        <v>25</v>
      </c>
      <c r="R237" s="3" t="e">
        <f ca="1">C237*(H237+(BGCalc1!$D$1-E237)*F237)</f>
        <v>#N/A</v>
      </c>
      <c r="S237" s="3" t="e">
        <f t="shared" ca="1" si="40"/>
        <v>#N/A</v>
      </c>
    </row>
    <row r="238" spans="1:19">
      <c r="A238" s="356">
        <v>5</v>
      </c>
      <c r="B238" s="356">
        <v>31</v>
      </c>
      <c r="C238" s="9" t="e" cm="1">
        <f t="array" aca="1" ref="C238" ca="1">INDEX(BGCalc1!$F$4:$F$28,A238)+(INDEX(BGCalc1!$G$4:$G$28,A238)-INDEX(BGCalc1!$F$4:$F$28,A238))/50*B238</f>
        <v>#N/A</v>
      </c>
      <c r="D238" t="e">
        <f t="shared" ca="1" si="45"/>
        <v>#N/A</v>
      </c>
      <c r="E238" t="e">
        <f t="shared" ca="1" si="41"/>
        <v>#N/A</v>
      </c>
      <c r="F238" t="e">
        <f t="shared" ca="1" si="42"/>
        <v>#N/A</v>
      </c>
      <c r="G238" t="e">
        <f t="shared" ca="1" si="43"/>
        <v>#N/A</v>
      </c>
      <c r="H238" s="14" t="e" cm="1">
        <f t="array" aca="1" ref="H238" ca="1">INDEX(BGCalc1!$L$4:$L$28,A238)*$C238^3+INDEX(BGCalc1!$M$4:$M$28,A238)*$C238^2+INDEX(BGCalc1!$N$4:$N$28,A238)*$C238+INDEX(BGCalc1!$O$4:$O$28,A238)+INDEX('Bulk Graph'!$E$6:$E$30,A238)</f>
        <v>#N/A</v>
      </c>
      <c r="I238" s="14" t="e" cm="1">
        <f t="array" aca="1" ref="I238" ca="1">INDEX(BGCalc1!$H$4:$H$28,A238)*$C238^3+INDEX(BGCalc1!$I$4:$I$28,A238)*$C238^2+INDEX(BGCalc1!$J$4:$J$28,A238)*$C238+INDEX(BGCalc1!$K$4:$K$28,A238)</f>
        <v>#N/A</v>
      </c>
      <c r="J238" s="9" t="e">
        <f t="shared" ca="1" si="36"/>
        <v>#N/A</v>
      </c>
      <c r="K238" s="12" t="e">
        <f t="shared" ca="1" si="37"/>
        <v>#N/A</v>
      </c>
      <c r="L238" s="12" t="e">
        <f t="shared" ca="1" si="38"/>
        <v>#N/A</v>
      </c>
      <c r="M238" s="12" t="e" cm="1">
        <f t="array" aca="1" ref="M238" ca="1">I238*S238*INDEX(BGCalc1!$B$4:$B$28,A238)</f>
        <v>#N/A</v>
      </c>
      <c r="N238" s="12" t="e">
        <f t="shared" ca="1" si="44"/>
        <v>#N/A</v>
      </c>
      <c r="O238" s="12" t="e">
        <f t="shared" ca="1" si="39"/>
        <v>#N/A</v>
      </c>
      <c r="P238" s="12" t="e">
        <f ca="1">CHOOSE(BGCalc1!$C$1,BGCalc1!$D$1,BGCalc1!$D$1+R238*G238)</f>
        <v>#N/A</v>
      </c>
      <c r="Q238" s="85">
        <f>CHOOSE(BGCalc1!$C$1,NA(),BGCalc1!$D$1)</f>
        <v>25</v>
      </c>
      <c r="R238" s="3" t="e">
        <f ca="1">C238*(H238+(BGCalc1!$D$1-E238)*F238)</f>
        <v>#N/A</v>
      </c>
      <c r="S238" s="3" t="e">
        <f t="shared" ca="1" si="40"/>
        <v>#N/A</v>
      </c>
    </row>
    <row r="239" spans="1:19">
      <c r="A239" s="356">
        <v>5</v>
      </c>
      <c r="B239" s="356">
        <v>32</v>
      </c>
      <c r="C239" s="9" t="e" cm="1">
        <f t="array" aca="1" ref="C239" ca="1">INDEX(BGCalc1!$F$4:$F$28,A239)+(INDEX(BGCalc1!$G$4:$G$28,A239)-INDEX(BGCalc1!$F$4:$F$28,A239))/50*B239</f>
        <v>#N/A</v>
      </c>
      <c r="D239" t="e">
        <f t="shared" ca="1" si="45"/>
        <v>#N/A</v>
      </c>
      <c r="E239" t="e">
        <f t="shared" ca="1" si="41"/>
        <v>#N/A</v>
      </c>
      <c r="F239" t="e">
        <f t="shared" ca="1" si="42"/>
        <v>#N/A</v>
      </c>
      <c r="G239" t="e">
        <f t="shared" ca="1" si="43"/>
        <v>#N/A</v>
      </c>
      <c r="H239" s="14" t="e" cm="1">
        <f t="array" aca="1" ref="H239" ca="1">INDEX(BGCalc1!$L$4:$L$28,A239)*$C239^3+INDEX(BGCalc1!$M$4:$M$28,A239)*$C239^2+INDEX(BGCalc1!$N$4:$N$28,A239)*$C239+INDEX(BGCalc1!$O$4:$O$28,A239)+INDEX('Bulk Graph'!$E$6:$E$30,A239)</f>
        <v>#N/A</v>
      </c>
      <c r="I239" s="14" t="e" cm="1">
        <f t="array" aca="1" ref="I239" ca="1">INDEX(BGCalc1!$H$4:$H$28,A239)*$C239^3+INDEX(BGCalc1!$I$4:$I$28,A239)*$C239^2+INDEX(BGCalc1!$J$4:$J$28,A239)*$C239+INDEX(BGCalc1!$K$4:$K$28,A239)</f>
        <v>#N/A</v>
      </c>
      <c r="J239" s="9" t="e">
        <f t="shared" ca="1" si="36"/>
        <v>#N/A</v>
      </c>
      <c r="K239" s="12" t="e">
        <f t="shared" ca="1" si="37"/>
        <v>#N/A</v>
      </c>
      <c r="L239" s="12" t="e">
        <f t="shared" ca="1" si="38"/>
        <v>#N/A</v>
      </c>
      <c r="M239" s="12" t="e" cm="1">
        <f t="array" aca="1" ref="M239" ca="1">I239*S239*INDEX(BGCalc1!$B$4:$B$28,A239)</f>
        <v>#N/A</v>
      </c>
      <c r="N239" s="12" t="e">
        <f t="shared" ca="1" si="44"/>
        <v>#N/A</v>
      </c>
      <c r="O239" s="12" t="e">
        <f t="shared" ca="1" si="39"/>
        <v>#N/A</v>
      </c>
      <c r="P239" s="12" t="e">
        <f ca="1">CHOOSE(BGCalc1!$C$1,BGCalc1!$D$1,BGCalc1!$D$1+R239*G239)</f>
        <v>#N/A</v>
      </c>
      <c r="Q239" s="85">
        <f>CHOOSE(BGCalc1!$C$1,NA(),BGCalc1!$D$1)</f>
        <v>25</v>
      </c>
      <c r="R239" s="3" t="e">
        <f ca="1">C239*(H239+(BGCalc1!$D$1-E239)*F239)</f>
        <v>#N/A</v>
      </c>
      <c r="S239" s="3" t="e">
        <f t="shared" ca="1" si="40"/>
        <v>#N/A</v>
      </c>
    </row>
    <row r="240" spans="1:19">
      <c r="A240" s="356">
        <v>5</v>
      </c>
      <c r="B240" s="356">
        <v>33</v>
      </c>
      <c r="C240" s="9" t="e" cm="1">
        <f t="array" aca="1" ref="C240" ca="1">INDEX(BGCalc1!$F$4:$F$28,A240)+(INDEX(BGCalc1!$G$4:$G$28,A240)-INDEX(BGCalc1!$F$4:$F$28,A240))/50*B240</f>
        <v>#N/A</v>
      </c>
      <c r="D240" t="e">
        <f t="shared" ca="1" si="45"/>
        <v>#N/A</v>
      </c>
      <c r="E240" t="e">
        <f t="shared" ca="1" si="41"/>
        <v>#N/A</v>
      </c>
      <c r="F240" t="e">
        <f t="shared" ca="1" si="42"/>
        <v>#N/A</v>
      </c>
      <c r="G240" t="e">
        <f t="shared" ca="1" si="43"/>
        <v>#N/A</v>
      </c>
      <c r="H240" s="14" t="e" cm="1">
        <f t="array" aca="1" ref="H240" ca="1">INDEX(BGCalc1!$L$4:$L$28,A240)*$C240^3+INDEX(BGCalc1!$M$4:$M$28,A240)*$C240^2+INDEX(BGCalc1!$N$4:$N$28,A240)*$C240+INDEX(BGCalc1!$O$4:$O$28,A240)+INDEX('Bulk Graph'!$E$6:$E$30,A240)</f>
        <v>#N/A</v>
      </c>
      <c r="I240" s="14" t="e" cm="1">
        <f t="array" aca="1" ref="I240" ca="1">INDEX(BGCalc1!$H$4:$H$28,A240)*$C240^3+INDEX(BGCalc1!$I$4:$I$28,A240)*$C240^2+INDEX(BGCalc1!$J$4:$J$28,A240)*$C240+INDEX(BGCalc1!$K$4:$K$28,A240)</f>
        <v>#N/A</v>
      </c>
      <c r="J240" s="9" t="e">
        <f t="shared" ca="1" si="36"/>
        <v>#N/A</v>
      </c>
      <c r="K240" s="12" t="e">
        <f t="shared" ca="1" si="37"/>
        <v>#N/A</v>
      </c>
      <c r="L240" s="12" t="e">
        <f t="shared" ca="1" si="38"/>
        <v>#N/A</v>
      </c>
      <c r="M240" s="12" t="e" cm="1">
        <f t="array" aca="1" ref="M240" ca="1">I240*S240*INDEX(BGCalc1!$B$4:$B$28,A240)</f>
        <v>#N/A</v>
      </c>
      <c r="N240" s="12" t="e">
        <f t="shared" ca="1" si="44"/>
        <v>#N/A</v>
      </c>
      <c r="O240" s="12" t="e">
        <f t="shared" ca="1" si="39"/>
        <v>#N/A</v>
      </c>
      <c r="P240" s="12" t="e">
        <f ca="1">CHOOSE(BGCalc1!$C$1,BGCalc1!$D$1,BGCalc1!$D$1+R240*G240)</f>
        <v>#N/A</v>
      </c>
      <c r="Q240" s="85">
        <f>CHOOSE(BGCalc1!$C$1,NA(),BGCalc1!$D$1)</f>
        <v>25</v>
      </c>
      <c r="R240" s="3" t="e">
        <f ca="1">C240*(H240+(BGCalc1!$D$1-E240)*F240)</f>
        <v>#N/A</v>
      </c>
      <c r="S240" s="3" t="e">
        <f t="shared" ca="1" si="40"/>
        <v>#N/A</v>
      </c>
    </row>
    <row r="241" spans="1:19">
      <c r="A241" s="356">
        <v>5</v>
      </c>
      <c r="B241" s="356">
        <v>34</v>
      </c>
      <c r="C241" s="9" t="e" cm="1">
        <f t="array" aca="1" ref="C241" ca="1">INDEX(BGCalc1!$F$4:$F$28,A241)+(INDEX(BGCalc1!$G$4:$G$28,A241)-INDEX(BGCalc1!$F$4:$F$28,A241))/50*B241</f>
        <v>#N/A</v>
      </c>
      <c r="D241" t="e">
        <f t="shared" ca="1" si="45"/>
        <v>#N/A</v>
      </c>
      <c r="E241" t="e">
        <f t="shared" ca="1" si="41"/>
        <v>#N/A</v>
      </c>
      <c r="F241" t="e">
        <f t="shared" ca="1" si="42"/>
        <v>#N/A</v>
      </c>
      <c r="G241" t="e">
        <f t="shared" ca="1" si="43"/>
        <v>#N/A</v>
      </c>
      <c r="H241" s="14" t="e" cm="1">
        <f t="array" aca="1" ref="H241" ca="1">INDEX(BGCalc1!$L$4:$L$28,A241)*$C241^3+INDEX(BGCalc1!$M$4:$M$28,A241)*$C241^2+INDEX(BGCalc1!$N$4:$N$28,A241)*$C241+INDEX(BGCalc1!$O$4:$O$28,A241)+INDEX('Bulk Graph'!$E$6:$E$30,A241)</f>
        <v>#N/A</v>
      </c>
      <c r="I241" s="14" t="e" cm="1">
        <f t="array" aca="1" ref="I241" ca="1">INDEX(BGCalc1!$H$4:$H$28,A241)*$C241^3+INDEX(BGCalc1!$I$4:$I$28,A241)*$C241^2+INDEX(BGCalc1!$J$4:$J$28,A241)*$C241+INDEX(BGCalc1!$K$4:$K$28,A241)</f>
        <v>#N/A</v>
      </c>
      <c r="J241" s="9" t="e">
        <f t="shared" ca="1" si="36"/>
        <v>#N/A</v>
      </c>
      <c r="K241" s="12" t="e">
        <f t="shared" ca="1" si="37"/>
        <v>#N/A</v>
      </c>
      <c r="L241" s="12" t="e">
        <f t="shared" ca="1" si="38"/>
        <v>#N/A</v>
      </c>
      <c r="M241" s="12" t="e" cm="1">
        <f t="array" aca="1" ref="M241" ca="1">I241*S241*INDEX(BGCalc1!$B$4:$B$28,A241)</f>
        <v>#N/A</v>
      </c>
      <c r="N241" s="12" t="e">
        <f t="shared" ca="1" si="44"/>
        <v>#N/A</v>
      </c>
      <c r="O241" s="12" t="e">
        <f t="shared" ca="1" si="39"/>
        <v>#N/A</v>
      </c>
      <c r="P241" s="12" t="e">
        <f ca="1">CHOOSE(BGCalc1!$C$1,BGCalc1!$D$1,BGCalc1!$D$1+R241*G241)</f>
        <v>#N/A</v>
      </c>
      <c r="Q241" s="85">
        <f>CHOOSE(BGCalc1!$C$1,NA(),BGCalc1!$D$1)</f>
        <v>25</v>
      </c>
      <c r="R241" s="3" t="e">
        <f ca="1">C241*(H241+(BGCalc1!$D$1-E241)*F241)</f>
        <v>#N/A</v>
      </c>
      <c r="S241" s="3" t="e">
        <f t="shared" ca="1" si="40"/>
        <v>#N/A</v>
      </c>
    </row>
    <row r="242" spans="1:19">
      <c r="A242" s="356">
        <v>5</v>
      </c>
      <c r="B242" s="356">
        <v>35</v>
      </c>
      <c r="C242" s="9" t="e" cm="1">
        <f t="array" aca="1" ref="C242" ca="1">INDEX(BGCalc1!$F$4:$F$28,A242)+(INDEX(BGCalc1!$G$4:$G$28,A242)-INDEX(BGCalc1!$F$4:$F$28,A242))/50*B242</f>
        <v>#N/A</v>
      </c>
      <c r="D242" t="e">
        <f t="shared" ca="1" si="45"/>
        <v>#N/A</v>
      </c>
      <c r="E242" t="e">
        <f t="shared" ca="1" si="41"/>
        <v>#N/A</v>
      </c>
      <c r="F242" t="e">
        <f t="shared" ca="1" si="42"/>
        <v>#N/A</v>
      </c>
      <c r="G242" t="e">
        <f t="shared" ca="1" si="43"/>
        <v>#N/A</v>
      </c>
      <c r="H242" s="14" t="e" cm="1">
        <f t="array" aca="1" ref="H242" ca="1">INDEX(BGCalc1!$L$4:$L$28,A242)*$C242^3+INDEX(BGCalc1!$M$4:$M$28,A242)*$C242^2+INDEX(BGCalc1!$N$4:$N$28,A242)*$C242+INDEX(BGCalc1!$O$4:$O$28,A242)+INDEX('Bulk Graph'!$E$6:$E$30,A242)</f>
        <v>#N/A</v>
      </c>
      <c r="I242" s="14" t="e" cm="1">
        <f t="array" aca="1" ref="I242" ca="1">INDEX(BGCalc1!$H$4:$H$28,A242)*$C242^3+INDEX(BGCalc1!$I$4:$I$28,A242)*$C242^2+INDEX(BGCalc1!$J$4:$J$28,A242)*$C242+INDEX(BGCalc1!$K$4:$K$28,A242)</f>
        <v>#N/A</v>
      </c>
      <c r="J242" s="9" t="e">
        <f t="shared" ca="1" si="36"/>
        <v>#N/A</v>
      </c>
      <c r="K242" s="12" t="e">
        <f t="shared" ca="1" si="37"/>
        <v>#N/A</v>
      </c>
      <c r="L242" s="12" t="e">
        <f t="shared" ca="1" si="38"/>
        <v>#N/A</v>
      </c>
      <c r="M242" s="12" t="e" cm="1">
        <f t="array" aca="1" ref="M242" ca="1">I242*S242*INDEX(BGCalc1!$B$4:$B$28,A242)</f>
        <v>#N/A</v>
      </c>
      <c r="N242" s="12" t="e">
        <f t="shared" ca="1" si="44"/>
        <v>#N/A</v>
      </c>
      <c r="O242" s="12" t="e">
        <f t="shared" ca="1" si="39"/>
        <v>#N/A</v>
      </c>
      <c r="P242" s="12" t="e">
        <f ca="1">CHOOSE(BGCalc1!$C$1,BGCalc1!$D$1,BGCalc1!$D$1+R242*G242)</f>
        <v>#N/A</v>
      </c>
      <c r="Q242" s="85">
        <f>CHOOSE(BGCalc1!$C$1,NA(),BGCalc1!$D$1)</f>
        <v>25</v>
      </c>
      <c r="R242" s="3" t="e">
        <f ca="1">C242*(H242+(BGCalc1!$D$1-E242)*F242)</f>
        <v>#N/A</v>
      </c>
      <c r="S242" s="3" t="e">
        <f t="shared" ca="1" si="40"/>
        <v>#N/A</v>
      </c>
    </row>
    <row r="243" spans="1:19">
      <c r="A243" s="356">
        <v>5</v>
      </c>
      <c r="B243" s="356">
        <v>36</v>
      </c>
      <c r="C243" s="9" t="e" cm="1">
        <f t="array" aca="1" ref="C243" ca="1">INDEX(BGCalc1!$F$4:$F$28,A243)+(INDEX(BGCalc1!$G$4:$G$28,A243)-INDEX(BGCalc1!$F$4:$F$28,A243))/50*B243</f>
        <v>#N/A</v>
      </c>
      <c r="D243" t="e">
        <f t="shared" ca="1" si="45"/>
        <v>#N/A</v>
      </c>
      <c r="E243" t="e">
        <f t="shared" ca="1" si="41"/>
        <v>#N/A</v>
      </c>
      <c r="F243" t="e">
        <f t="shared" ca="1" si="42"/>
        <v>#N/A</v>
      </c>
      <c r="G243" t="e">
        <f t="shared" ca="1" si="43"/>
        <v>#N/A</v>
      </c>
      <c r="H243" s="14" t="e" cm="1">
        <f t="array" aca="1" ref="H243" ca="1">INDEX(BGCalc1!$L$4:$L$28,A243)*$C243^3+INDEX(BGCalc1!$M$4:$M$28,A243)*$C243^2+INDEX(BGCalc1!$N$4:$N$28,A243)*$C243+INDEX(BGCalc1!$O$4:$O$28,A243)+INDEX('Bulk Graph'!$E$6:$E$30,A243)</f>
        <v>#N/A</v>
      </c>
      <c r="I243" s="14" t="e" cm="1">
        <f t="array" aca="1" ref="I243" ca="1">INDEX(BGCalc1!$H$4:$H$28,A243)*$C243^3+INDEX(BGCalc1!$I$4:$I$28,A243)*$C243^2+INDEX(BGCalc1!$J$4:$J$28,A243)*$C243+INDEX(BGCalc1!$K$4:$K$28,A243)</f>
        <v>#N/A</v>
      </c>
      <c r="J243" s="9" t="e">
        <f t="shared" ca="1" si="36"/>
        <v>#N/A</v>
      </c>
      <c r="K243" s="12" t="e">
        <f t="shared" ca="1" si="37"/>
        <v>#N/A</v>
      </c>
      <c r="L243" s="12" t="e">
        <f t="shared" ca="1" si="38"/>
        <v>#N/A</v>
      </c>
      <c r="M243" s="12" t="e" cm="1">
        <f t="array" aca="1" ref="M243" ca="1">I243*S243*INDEX(BGCalc1!$B$4:$B$28,A243)</f>
        <v>#N/A</v>
      </c>
      <c r="N243" s="12" t="e">
        <f t="shared" ca="1" si="44"/>
        <v>#N/A</v>
      </c>
      <c r="O243" s="12" t="e">
        <f t="shared" ca="1" si="39"/>
        <v>#N/A</v>
      </c>
      <c r="P243" s="12" t="e">
        <f ca="1">CHOOSE(BGCalc1!$C$1,BGCalc1!$D$1,BGCalc1!$D$1+R243*G243)</f>
        <v>#N/A</v>
      </c>
      <c r="Q243" s="85">
        <f>CHOOSE(BGCalc1!$C$1,NA(),BGCalc1!$D$1)</f>
        <v>25</v>
      </c>
      <c r="R243" s="3" t="e">
        <f ca="1">C243*(H243+(BGCalc1!$D$1-E243)*F243)</f>
        <v>#N/A</v>
      </c>
      <c r="S243" s="3" t="e">
        <f t="shared" ca="1" si="40"/>
        <v>#N/A</v>
      </c>
    </row>
    <row r="244" spans="1:19">
      <c r="A244" s="356">
        <v>5</v>
      </c>
      <c r="B244" s="356">
        <v>37</v>
      </c>
      <c r="C244" s="9" t="e" cm="1">
        <f t="array" aca="1" ref="C244" ca="1">INDEX(BGCalc1!$F$4:$F$28,A244)+(INDEX(BGCalc1!$G$4:$G$28,A244)-INDEX(BGCalc1!$F$4:$F$28,A244))/50*B244</f>
        <v>#N/A</v>
      </c>
      <c r="D244" t="e">
        <f t="shared" ca="1" si="45"/>
        <v>#N/A</v>
      </c>
      <c r="E244" t="e">
        <f t="shared" ca="1" si="41"/>
        <v>#N/A</v>
      </c>
      <c r="F244" t="e">
        <f t="shared" ca="1" si="42"/>
        <v>#N/A</v>
      </c>
      <c r="G244" t="e">
        <f t="shared" ca="1" si="43"/>
        <v>#N/A</v>
      </c>
      <c r="H244" s="14" t="e" cm="1">
        <f t="array" aca="1" ref="H244" ca="1">INDEX(BGCalc1!$L$4:$L$28,A244)*$C244^3+INDEX(BGCalc1!$M$4:$M$28,A244)*$C244^2+INDEX(BGCalc1!$N$4:$N$28,A244)*$C244+INDEX(BGCalc1!$O$4:$O$28,A244)+INDEX('Bulk Graph'!$E$6:$E$30,A244)</f>
        <v>#N/A</v>
      </c>
      <c r="I244" s="14" t="e" cm="1">
        <f t="array" aca="1" ref="I244" ca="1">INDEX(BGCalc1!$H$4:$H$28,A244)*$C244^3+INDEX(BGCalc1!$I$4:$I$28,A244)*$C244^2+INDEX(BGCalc1!$J$4:$J$28,A244)*$C244+INDEX(BGCalc1!$K$4:$K$28,A244)</f>
        <v>#N/A</v>
      </c>
      <c r="J244" s="9" t="e">
        <f t="shared" ca="1" si="36"/>
        <v>#N/A</v>
      </c>
      <c r="K244" s="12" t="e">
        <f t="shared" ca="1" si="37"/>
        <v>#N/A</v>
      </c>
      <c r="L244" s="12" t="e">
        <f t="shared" ca="1" si="38"/>
        <v>#N/A</v>
      </c>
      <c r="M244" s="12" t="e" cm="1">
        <f t="array" aca="1" ref="M244" ca="1">I244*S244*INDEX(BGCalc1!$B$4:$B$28,A244)</f>
        <v>#N/A</v>
      </c>
      <c r="N244" s="12" t="e">
        <f t="shared" ca="1" si="44"/>
        <v>#N/A</v>
      </c>
      <c r="O244" s="12" t="e">
        <f t="shared" ca="1" si="39"/>
        <v>#N/A</v>
      </c>
      <c r="P244" s="12" t="e">
        <f ca="1">CHOOSE(BGCalc1!$C$1,BGCalc1!$D$1,BGCalc1!$D$1+R244*G244)</f>
        <v>#N/A</v>
      </c>
      <c r="Q244" s="85">
        <f>CHOOSE(BGCalc1!$C$1,NA(),BGCalc1!$D$1)</f>
        <v>25</v>
      </c>
      <c r="R244" s="3" t="e">
        <f ca="1">C244*(H244+(BGCalc1!$D$1-E244)*F244)</f>
        <v>#N/A</v>
      </c>
      <c r="S244" s="3" t="e">
        <f t="shared" ca="1" si="40"/>
        <v>#N/A</v>
      </c>
    </row>
    <row r="245" spans="1:19">
      <c r="A245" s="356">
        <v>5</v>
      </c>
      <c r="B245" s="356">
        <v>38</v>
      </c>
      <c r="C245" s="9" t="e" cm="1">
        <f t="array" aca="1" ref="C245" ca="1">INDEX(BGCalc1!$F$4:$F$28,A245)+(INDEX(BGCalc1!$G$4:$G$28,A245)-INDEX(BGCalc1!$F$4:$F$28,A245))/50*B245</f>
        <v>#N/A</v>
      </c>
      <c r="D245" t="e">
        <f t="shared" ca="1" si="45"/>
        <v>#N/A</v>
      </c>
      <c r="E245" t="e">
        <f t="shared" ca="1" si="41"/>
        <v>#N/A</v>
      </c>
      <c r="F245" t="e">
        <f t="shared" ca="1" si="42"/>
        <v>#N/A</v>
      </c>
      <c r="G245" t="e">
        <f t="shared" ca="1" si="43"/>
        <v>#N/A</v>
      </c>
      <c r="H245" s="14" t="e" cm="1">
        <f t="array" aca="1" ref="H245" ca="1">INDEX(BGCalc1!$L$4:$L$28,A245)*$C245^3+INDEX(BGCalc1!$M$4:$M$28,A245)*$C245^2+INDEX(BGCalc1!$N$4:$N$28,A245)*$C245+INDEX(BGCalc1!$O$4:$O$28,A245)+INDEX('Bulk Graph'!$E$6:$E$30,A245)</f>
        <v>#N/A</v>
      </c>
      <c r="I245" s="14" t="e" cm="1">
        <f t="array" aca="1" ref="I245" ca="1">INDEX(BGCalc1!$H$4:$H$28,A245)*$C245^3+INDEX(BGCalc1!$I$4:$I$28,A245)*$C245^2+INDEX(BGCalc1!$J$4:$J$28,A245)*$C245+INDEX(BGCalc1!$K$4:$K$28,A245)</f>
        <v>#N/A</v>
      </c>
      <c r="J245" s="9" t="e">
        <f t="shared" ca="1" si="36"/>
        <v>#N/A</v>
      </c>
      <c r="K245" s="12" t="e">
        <f t="shared" ca="1" si="37"/>
        <v>#N/A</v>
      </c>
      <c r="L245" s="12" t="e">
        <f t="shared" ca="1" si="38"/>
        <v>#N/A</v>
      </c>
      <c r="M245" s="12" t="e" cm="1">
        <f t="array" aca="1" ref="M245" ca="1">I245*S245*INDEX(BGCalc1!$B$4:$B$28,A245)</f>
        <v>#N/A</v>
      </c>
      <c r="N245" s="12" t="e">
        <f t="shared" ca="1" si="44"/>
        <v>#N/A</v>
      </c>
      <c r="O245" s="12" t="e">
        <f t="shared" ca="1" si="39"/>
        <v>#N/A</v>
      </c>
      <c r="P245" s="12" t="e">
        <f ca="1">CHOOSE(BGCalc1!$C$1,BGCalc1!$D$1,BGCalc1!$D$1+R245*G245)</f>
        <v>#N/A</v>
      </c>
      <c r="Q245" s="85">
        <f>CHOOSE(BGCalc1!$C$1,NA(),BGCalc1!$D$1)</f>
        <v>25</v>
      </c>
      <c r="R245" s="3" t="e">
        <f ca="1">C245*(H245+(BGCalc1!$D$1-E245)*F245)</f>
        <v>#N/A</v>
      </c>
      <c r="S245" s="3" t="e">
        <f t="shared" ca="1" si="40"/>
        <v>#N/A</v>
      </c>
    </row>
    <row r="246" spans="1:19">
      <c r="A246" s="356">
        <v>5</v>
      </c>
      <c r="B246" s="356">
        <v>39</v>
      </c>
      <c r="C246" s="9" t="e" cm="1">
        <f t="array" aca="1" ref="C246" ca="1">INDEX(BGCalc1!$F$4:$F$28,A246)+(INDEX(BGCalc1!$G$4:$G$28,A246)-INDEX(BGCalc1!$F$4:$F$28,A246))/50*B246</f>
        <v>#N/A</v>
      </c>
      <c r="D246" t="e">
        <f t="shared" ca="1" si="45"/>
        <v>#N/A</v>
      </c>
      <c r="E246" t="e">
        <f t="shared" ca="1" si="41"/>
        <v>#N/A</v>
      </c>
      <c r="F246" t="e">
        <f t="shared" ca="1" si="42"/>
        <v>#N/A</v>
      </c>
      <c r="G246" t="e">
        <f t="shared" ca="1" si="43"/>
        <v>#N/A</v>
      </c>
      <c r="H246" s="14" t="e" cm="1">
        <f t="array" aca="1" ref="H246" ca="1">INDEX(BGCalc1!$L$4:$L$28,A246)*$C246^3+INDEX(BGCalc1!$M$4:$M$28,A246)*$C246^2+INDEX(BGCalc1!$N$4:$N$28,A246)*$C246+INDEX(BGCalc1!$O$4:$O$28,A246)+INDEX('Bulk Graph'!$E$6:$E$30,A246)</f>
        <v>#N/A</v>
      </c>
      <c r="I246" s="14" t="e" cm="1">
        <f t="array" aca="1" ref="I246" ca="1">INDEX(BGCalc1!$H$4:$H$28,A246)*$C246^3+INDEX(BGCalc1!$I$4:$I$28,A246)*$C246^2+INDEX(BGCalc1!$J$4:$J$28,A246)*$C246+INDEX(BGCalc1!$K$4:$K$28,A246)</f>
        <v>#N/A</v>
      </c>
      <c r="J246" s="9" t="e">
        <f t="shared" ca="1" si="36"/>
        <v>#N/A</v>
      </c>
      <c r="K246" s="12" t="e">
        <f t="shared" ca="1" si="37"/>
        <v>#N/A</v>
      </c>
      <c r="L246" s="12" t="e">
        <f t="shared" ca="1" si="38"/>
        <v>#N/A</v>
      </c>
      <c r="M246" s="12" t="e" cm="1">
        <f t="array" aca="1" ref="M246" ca="1">I246*S246*INDEX(BGCalc1!$B$4:$B$28,A246)</f>
        <v>#N/A</v>
      </c>
      <c r="N246" s="12" t="e">
        <f t="shared" ca="1" si="44"/>
        <v>#N/A</v>
      </c>
      <c r="O246" s="12" t="e">
        <f t="shared" ca="1" si="39"/>
        <v>#N/A</v>
      </c>
      <c r="P246" s="12" t="e">
        <f ca="1">CHOOSE(BGCalc1!$C$1,BGCalc1!$D$1,BGCalc1!$D$1+R246*G246)</f>
        <v>#N/A</v>
      </c>
      <c r="Q246" s="85">
        <f>CHOOSE(BGCalc1!$C$1,NA(),BGCalc1!$D$1)</f>
        <v>25</v>
      </c>
      <c r="R246" s="3" t="e">
        <f ca="1">C246*(H246+(BGCalc1!$D$1-E246)*F246)</f>
        <v>#N/A</v>
      </c>
      <c r="S246" s="3" t="e">
        <f t="shared" ca="1" si="40"/>
        <v>#N/A</v>
      </c>
    </row>
    <row r="247" spans="1:19">
      <c r="A247" s="356">
        <v>5</v>
      </c>
      <c r="B247" s="356">
        <v>40</v>
      </c>
      <c r="C247" s="9" t="e" cm="1">
        <f t="array" aca="1" ref="C247" ca="1">INDEX(BGCalc1!$F$4:$F$28,A247)+(INDEX(BGCalc1!$G$4:$G$28,A247)-INDEX(BGCalc1!$F$4:$F$28,A247))/50*B247</f>
        <v>#N/A</v>
      </c>
      <c r="D247" t="e">
        <f t="shared" ca="1" si="45"/>
        <v>#N/A</v>
      </c>
      <c r="E247" t="e">
        <f t="shared" ca="1" si="41"/>
        <v>#N/A</v>
      </c>
      <c r="F247" t="e">
        <f t="shared" ca="1" si="42"/>
        <v>#N/A</v>
      </c>
      <c r="G247" t="e">
        <f t="shared" ca="1" si="43"/>
        <v>#N/A</v>
      </c>
      <c r="H247" s="14" t="e" cm="1">
        <f t="array" aca="1" ref="H247" ca="1">INDEX(BGCalc1!$L$4:$L$28,A247)*$C247^3+INDEX(BGCalc1!$M$4:$M$28,A247)*$C247^2+INDEX(BGCalc1!$N$4:$N$28,A247)*$C247+INDEX(BGCalc1!$O$4:$O$28,A247)+INDEX('Bulk Graph'!$E$6:$E$30,A247)</f>
        <v>#N/A</v>
      </c>
      <c r="I247" s="14" t="e" cm="1">
        <f t="array" aca="1" ref="I247" ca="1">INDEX(BGCalc1!$H$4:$H$28,A247)*$C247^3+INDEX(BGCalc1!$I$4:$I$28,A247)*$C247^2+INDEX(BGCalc1!$J$4:$J$28,A247)*$C247+INDEX(BGCalc1!$K$4:$K$28,A247)</f>
        <v>#N/A</v>
      </c>
      <c r="J247" s="9" t="e">
        <f t="shared" ca="1" si="36"/>
        <v>#N/A</v>
      </c>
      <c r="K247" s="12" t="e">
        <f t="shared" ca="1" si="37"/>
        <v>#N/A</v>
      </c>
      <c r="L247" s="12" t="e">
        <f t="shared" ca="1" si="38"/>
        <v>#N/A</v>
      </c>
      <c r="M247" s="12" t="e" cm="1">
        <f t="array" aca="1" ref="M247" ca="1">I247*S247*INDEX(BGCalc1!$B$4:$B$28,A247)</f>
        <v>#N/A</v>
      </c>
      <c r="N247" s="12" t="e">
        <f t="shared" ca="1" si="44"/>
        <v>#N/A</v>
      </c>
      <c r="O247" s="12" t="e">
        <f t="shared" ca="1" si="39"/>
        <v>#N/A</v>
      </c>
      <c r="P247" s="12" t="e">
        <f ca="1">CHOOSE(BGCalc1!$C$1,BGCalc1!$D$1,BGCalc1!$D$1+R247*G247)</f>
        <v>#N/A</v>
      </c>
      <c r="Q247" s="85">
        <f>CHOOSE(BGCalc1!$C$1,NA(),BGCalc1!$D$1)</f>
        <v>25</v>
      </c>
      <c r="R247" s="3" t="e">
        <f ca="1">C247*(H247+(BGCalc1!$D$1-E247)*F247)</f>
        <v>#N/A</v>
      </c>
      <c r="S247" s="3" t="e">
        <f t="shared" ca="1" si="40"/>
        <v>#N/A</v>
      </c>
    </row>
    <row r="248" spans="1:19">
      <c r="A248" s="356">
        <v>5</v>
      </c>
      <c r="B248" s="356">
        <v>41</v>
      </c>
      <c r="C248" s="9" t="e" cm="1">
        <f t="array" aca="1" ref="C248" ca="1">INDEX(BGCalc1!$F$4:$F$28,A248)+(INDEX(BGCalc1!$G$4:$G$28,A248)-INDEX(BGCalc1!$F$4:$F$28,A248))/50*B248</f>
        <v>#N/A</v>
      </c>
      <c r="D248" t="e">
        <f t="shared" ca="1" si="45"/>
        <v>#N/A</v>
      </c>
      <c r="E248" t="e">
        <f t="shared" ca="1" si="41"/>
        <v>#N/A</v>
      </c>
      <c r="F248" t="e">
        <f t="shared" ca="1" si="42"/>
        <v>#N/A</v>
      </c>
      <c r="G248" t="e">
        <f t="shared" ca="1" si="43"/>
        <v>#N/A</v>
      </c>
      <c r="H248" s="14" t="e" cm="1">
        <f t="array" aca="1" ref="H248" ca="1">INDEX(BGCalc1!$L$4:$L$28,A248)*$C248^3+INDEX(BGCalc1!$M$4:$M$28,A248)*$C248^2+INDEX(BGCalc1!$N$4:$N$28,A248)*$C248+INDEX(BGCalc1!$O$4:$O$28,A248)+INDEX('Bulk Graph'!$E$6:$E$30,A248)</f>
        <v>#N/A</v>
      </c>
      <c r="I248" s="14" t="e" cm="1">
        <f t="array" aca="1" ref="I248" ca="1">INDEX(BGCalc1!$H$4:$H$28,A248)*$C248^3+INDEX(BGCalc1!$I$4:$I$28,A248)*$C248^2+INDEX(BGCalc1!$J$4:$J$28,A248)*$C248+INDEX(BGCalc1!$K$4:$K$28,A248)</f>
        <v>#N/A</v>
      </c>
      <c r="J248" s="9" t="e">
        <f t="shared" ca="1" si="36"/>
        <v>#N/A</v>
      </c>
      <c r="K248" s="12" t="e">
        <f t="shared" ca="1" si="37"/>
        <v>#N/A</v>
      </c>
      <c r="L248" s="12" t="e">
        <f t="shared" ca="1" si="38"/>
        <v>#N/A</v>
      </c>
      <c r="M248" s="12" t="e" cm="1">
        <f t="array" aca="1" ref="M248" ca="1">I248*S248*INDEX(BGCalc1!$B$4:$B$28,A248)</f>
        <v>#N/A</v>
      </c>
      <c r="N248" s="12" t="e">
        <f t="shared" ca="1" si="44"/>
        <v>#N/A</v>
      </c>
      <c r="O248" s="12" t="e">
        <f t="shared" ca="1" si="39"/>
        <v>#N/A</v>
      </c>
      <c r="P248" s="12" t="e">
        <f ca="1">CHOOSE(BGCalc1!$C$1,BGCalc1!$D$1,BGCalc1!$D$1+R248*G248)</f>
        <v>#N/A</v>
      </c>
      <c r="Q248" s="85">
        <f>CHOOSE(BGCalc1!$C$1,NA(),BGCalc1!$D$1)</f>
        <v>25</v>
      </c>
      <c r="R248" s="3" t="e">
        <f ca="1">C248*(H248+(BGCalc1!$D$1-E248)*F248)</f>
        <v>#N/A</v>
      </c>
      <c r="S248" s="3" t="e">
        <f t="shared" ca="1" si="40"/>
        <v>#N/A</v>
      </c>
    </row>
    <row r="249" spans="1:19">
      <c r="A249" s="356">
        <v>5</v>
      </c>
      <c r="B249" s="356">
        <v>42</v>
      </c>
      <c r="C249" s="9" t="e" cm="1">
        <f t="array" aca="1" ref="C249" ca="1">INDEX(BGCalc1!$F$4:$F$28,A249)+(INDEX(BGCalc1!$G$4:$G$28,A249)-INDEX(BGCalc1!$F$4:$F$28,A249))/50*B249</f>
        <v>#N/A</v>
      </c>
      <c r="D249" t="e">
        <f t="shared" ca="1" si="45"/>
        <v>#N/A</v>
      </c>
      <c r="E249" t="e">
        <f t="shared" ca="1" si="41"/>
        <v>#N/A</v>
      </c>
      <c r="F249" t="e">
        <f t="shared" ca="1" si="42"/>
        <v>#N/A</v>
      </c>
      <c r="G249" t="e">
        <f t="shared" ca="1" si="43"/>
        <v>#N/A</v>
      </c>
      <c r="H249" s="14" t="e" cm="1">
        <f t="array" aca="1" ref="H249" ca="1">INDEX(BGCalc1!$L$4:$L$28,A249)*$C249^3+INDEX(BGCalc1!$M$4:$M$28,A249)*$C249^2+INDEX(BGCalc1!$N$4:$N$28,A249)*$C249+INDEX(BGCalc1!$O$4:$O$28,A249)+INDEX('Bulk Graph'!$E$6:$E$30,A249)</f>
        <v>#N/A</v>
      </c>
      <c r="I249" s="14" t="e" cm="1">
        <f t="array" aca="1" ref="I249" ca="1">INDEX(BGCalc1!$H$4:$H$28,A249)*$C249^3+INDEX(BGCalc1!$I$4:$I$28,A249)*$C249^2+INDEX(BGCalc1!$J$4:$J$28,A249)*$C249+INDEX(BGCalc1!$K$4:$K$28,A249)</f>
        <v>#N/A</v>
      </c>
      <c r="J249" s="9" t="e">
        <f t="shared" ca="1" si="36"/>
        <v>#N/A</v>
      </c>
      <c r="K249" s="12" t="e">
        <f t="shared" ca="1" si="37"/>
        <v>#N/A</v>
      </c>
      <c r="L249" s="12" t="e">
        <f t="shared" ca="1" si="38"/>
        <v>#N/A</v>
      </c>
      <c r="M249" s="12" t="e" cm="1">
        <f t="array" aca="1" ref="M249" ca="1">I249*S249*INDEX(BGCalc1!$B$4:$B$28,A249)</f>
        <v>#N/A</v>
      </c>
      <c r="N249" s="12" t="e">
        <f t="shared" ca="1" si="44"/>
        <v>#N/A</v>
      </c>
      <c r="O249" s="12" t="e">
        <f t="shared" ca="1" si="39"/>
        <v>#N/A</v>
      </c>
      <c r="P249" s="12" t="e">
        <f ca="1">CHOOSE(BGCalc1!$C$1,BGCalc1!$D$1,BGCalc1!$D$1+R249*G249)</f>
        <v>#N/A</v>
      </c>
      <c r="Q249" s="85">
        <f>CHOOSE(BGCalc1!$C$1,NA(),BGCalc1!$D$1)</f>
        <v>25</v>
      </c>
      <c r="R249" s="3" t="e">
        <f ca="1">C249*(H249+(BGCalc1!$D$1-E249)*F249)</f>
        <v>#N/A</v>
      </c>
      <c r="S249" s="3" t="e">
        <f t="shared" ca="1" si="40"/>
        <v>#N/A</v>
      </c>
    </row>
    <row r="250" spans="1:19">
      <c r="A250" s="356">
        <v>5</v>
      </c>
      <c r="B250" s="356">
        <v>43</v>
      </c>
      <c r="C250" s="9" t="e" cm="1">
        <f t="array" aca="1" ref="C250" ca="1">INDEX(BGCalc1!$F$4:$F$28,A250)+(INDEX(BGCalc1!$G$4:$G$28,A250)-INDEX(BGCalc1!$F$4:$F$28,A250))/50*B250</f>
        <v>#N/A</v>
      </c>
      <c r="D250" t="e">
        <f t="shared" ca="1" si="45"/>
        <v>#N/A</v>
      </c>
      <c r="E250" t="e">
        <f t="shared" ca="1" si="41"/>
        <v>#N/A</v>
      </c>
      <c r="F250" t="e">
        <f t="shared" ca="1" si="42"/>
        <v>#N/A</v>
      </c>
      <c r="G250" t="e">
        <f t="shared" ca="1" si="43"/>
        <v>#N/A</v>
      </c>
      <c r="H250" s="14" t="e" cm="1">
        <f t="array" aca="1" ref="H250" ca="1">INDEX(BGCalc1!$L$4:$L$28,A250)*$C250^3+INDEX(BGCalc1!$M$4:$M$28,A250)*$C250^2+INDEX(BGCalc1!$N$4:$N$28,A250)*$C250+INDEX(BGCalc1!$O$4:$O$28,A250)+INDEX('Bulk Graph'!$E$6:$E$30,A250)</f>
        <v>#N/A</v>
      </c>
      <c r="I250" s="14" t="e" cm="1">
        <f t="array" aca="1" ref="I250" ca="1">INDEX(BGCalc1!$H$4:$H$28,A250)*$C250^3+INDEX(BGCalc1!$I$4:$I$28,A250)*$C250^2+INDEX(BGCalc1!$J$4:$J$28,A250)*$C250+INDEX(BGCalc1!$K$4:$K$28,A250)</f>
        <v>#N/A</v>
      </c>
      <c r="J250" s="9" t="e">
        <f t="shared" ca="1" si="36"/>
        <v>#N/A</v>
      </c>
      <c r="K250" s="12" t="e">
        <f t="shared" ca="1" si="37"/>
        <v>#N/A</v>
      </c>
      <c r="L250" s="12" t="e">
        <f t="shared" ca="1" si="38"/>
        <v>#N/A</v>
      </c>
      <c r="M250" s="12" t="e" cm="1">
        <f t="array" aca="1" ref="M250" ca="1">I250*S250*INDEX(BGCalc1!$B$4:$B$28,A250)</f>
        <v>#N/A</v>
      </c>
      <c r="N250" s="12" t="e">
        <f t="shared" ca="1" si="44"/>
        <v>#N/A</v>
      </c>
      <c r="O250" s="12" t="e">
        <f t="shared" ca="1" si="39"/>
        <v>#N/A</v>
      </c>
      <c r="P250" s="12" t="e">
        <f ca="1">CHOOSE(BGCalc1!$C$1,BGCalc1!$D$1,BGCalc1!$D$1+R250*G250)</f>
        <v>#N/A</v>
      </c>
      <c r="Q250" s="85">
        <f>CHOOSE(BGCalc1!$C$1,NA(),BGCalc1!$D$1)</f>
        <v>25</v>
      </c>
      <c r="R250" s="3" t="e">
        <f ca="1">C250*(H250+(BGCalc1!$D$1-E250)*F250)</f>
        <v>#N/A</v>
      </c>
      <c r="S250" s="3" t="e">
        <f t="shared" ca="1" si="40"/>
        <v>#N/A</v>
      </c>
    </row>
    <row r="251" spans="1:19">
      <c r="A251" s="356">
        <v>5</v>
      </c>
      <c r="B251" s="356">
        <v>44</v>
      </c>
      <c r="C251" s="9" t="e" cm="1">
        <f t="array" aca="1" ref="C251" ca="1">INDEX(BGCalc1!$F$4:$F$28,A251)+(INDEX(BGCalc1!$G$4:$G$28,A251)-INDEX(BGCalc1!$F$4:$F$28,A251))/50*B251</f>
        <v>#N/A</v>
      </c>
      <c r="D251" t="e">
        <f t="shared" ca="1" si="45"/>
        <v>#N/A</v>
      </c>
      <c r="E251" t="e">
        <f t="shared" ca="1" si="41"/>
        <v>#N/A</v>
      </c>
      <c r="F251" t="e">
        <f t="shared" ca="1" si="42"/>
        <v>#N/A</v>
      </c>
      <c r="G251" t="e">
        <f t="shared" ca="1" si="43"/>
        <v>#N/A</v>
      </c>
      <c r="H251" s="14" t="e" cm="1">
        <f t="array" aca="1" ref="H251" ca="1">INDEX(BGCalc1!$L$4:$L$28,A251)*$C251^3+INDEX(BGCalc1!$M$4:$M$28,A251)*$C251^2+INDEX(BGCalc1!$N$4:$N$28,A251)*$C251+INDEX(BGCalc1!$O$4:$O$28,A251)+INDEX('Bulk Graph'!$E$6:$E$30,A251)</f>
        <v>#N/A</v>
      </c>
      <c r="I251" s="14" t="e" cm="1">
        <f t="array" aca="1" ref="I251" ca="1">INDEX(BGCalc1!$H$4:$H$28,A251)*$C251^3+INDEX(BGCalc1!$I$4:$I$28,A251)*$C251^2+INDEX(BGCalc1!$J$4:$J$28,A251)*$C251+INDEX(BGCalc1!$K$4:$K$28,A251)</f>
        <v>#N/A</v>
      </c>
      <c r="J251" s="9" t="e">
        <f t="shared" ca="1" si="36"/>
        <v>#N/A</v>
      </c>
      <c r="K251" s="12" t="e">
        <f t="shared" ca="1" si="37"/>
        <v>#N/A</v>
      </c>
      <c r="L251" s="12" t="e">
        <f t="shared" ca="1" si="38"/>
        <v>#N/A</v>
      </c>
      <c r="M251" s="12" t="e" cm="1">
        <f t="array" aca="1" ref="M251" ca="1">I251*S251*INDEX(BGCalc1!$B$4:$B$28,A251)</f>
        <v>#N/A</v>
      </c>
      <c r="N251" s="12" t="e">
        <f t="shared" ca="1" si="44"/>
        <v>#N/A</v>
      </c>
      <c r="O251" s="12" t="e">
        <f t="shared" ca="1" si="39"/>
        <v>#N/A</v>
      </c>
      <c r="P251" s="12" t="e">
        <f ca="1">CHOOSE(BGCalc1!$C$1,BGCalc1!$D$1,BGCalc1!$D$1+R251*G251)</f>
        <v>#N/A</v>
      </c>
      <c r="Q251" s="85">
        <f>CHOOSE(BGCalc1!$C$1,NA(),BGCalc1!$D$1)</f>
        <v>25</v>
      </c>
      <c r="R251" s="3" t="e">
        <f ca="1">C251*(H251+(BGCalc1!$D$1-E251)*F251)</f>
        <v>#N/A</v>
      </c>
      <c r="S251" s="3" t="e">
        <f t="shared" ca="1" si="40"/>
        <v>#N/A</v>
      </c>
    </row>
    <row r="252" spans="1:19">
      <c r="A252" s="356">
        <v>5</v>
      </c>
      <c r="B252" s="356">
        <v>45</v>
      </c>
      <c r="C252" s="9" t="e" cm="1">
        <f t="array" aca="1" ref="C252" ca="1">INDEX(BGCalc1!$F$4:$F$28,A252)+(INDEX(BGCalc1!$G$4:$G$28,A252)-INDEX(BGCalc1!$F$4:$F$28,A252))/50*B252</f>
        <v>#N/A</v>
      </c>
      <c r="D252" t="e">
        <f t="shared" ca="1" si="45"/>
        <v>#N/A</v>
      </c>
      <c r="E252" t="e">
        <f t="shared" ca="1" si="41"/>
        <v>#N/A</v>
      </c>
      <c r="F252" t="e">
        <f t="shared" ca="1" si="42"/>
        <v>#N/A</v>
      </c>
      <c r="G252" t="e">
        <f t="shared" ca="1" si="43"/>
        <v>#N/A</v>
      </c>
      <c r="H252" s="14" t="e" cm="1">
        <f t="array" aca="1" ref="H252" ca="1">INDEX(BGCalc1!$L$4:$L$28,A252)*$C252^3+INDEX(BGCalc1!$M$4:$M$28,A252)*$C252^2+INDEX(BGCalc1!$N$4:$N$28,A252)*$C252+INDEX(BGCalc1!$O$4:$O$28,A252)+INDEX('Bulk Graph'!$E$6:$E$30,A252)</f>
        <v>#N/A</v>
      </c>
      <c r="I252" s="14" t="e" cm="1">
        <f t="array" aca="1" ref="I252" ca="1">INDEX(BGCalc1!$H$4:$H$28,A252)*$C252^3+INDEX(BGCalc1!$I$4:$I$28,A252)*$C252^2+INDEX(BGCalc1!$J$4:$J$28,A252)*$C252+INDEX(BGCalc1!$K$4:$K$28,A252)</f>
        <v>#N/A</v>
      </c>
      <c r="J252" s="9" t="e">
        <f t="shared" ca="1" si="36"/>
        <v>#N/A</v>
      </c>
      <c r="K252" s="12" t="e">
        <f t="shared" ca="1" si="37"/>
        <v>#N/A</v>
      </c>
      <c r="L252" s="12" t="e">
        <f t="shared" ca="1" si="38"/>
        <v>#N/A</v>
      </c>
      <c r="M252" s="12" t="e" cm="1">
        <f t="array" aca="1" ref="M252" ca="1">I252*S252*INDEX(BGCalc1!$B$4:$B$28,A252)</f>
        <v>#N/A</v>
      </c>
      <c r="N252" s="12" t="e">
        <f t="shared" ca="1" si="44"/>
        <v>#N/A</v>
      </c>
      <c r="O252" s="12" t="e">
        <f t="shared" ca="1" si="39"/>
        <v>#N/A</v>
      </c>
      <c r="P252" s="12" t="e">
        <f ca="1">CHOOSE(BGCalc1!$C$1,BGCalc1!$D$1,BGCalc1!$D$1+R252*G252)</f>
        <v>#N/A</v>
      </c>
      <c r="Q252" s="85">
        <f>CHOOSE(BGCalc1!$C$1,NA(),BGCalc1!$D$1)</f>
        <v>25</v>
      </c>
      <c r="R252" s="3" t="e">
        <f ca="1">C252*(H252+(BGCalc1!$D$1-E252)*F252)</f>
        <v>#N/A</v>
      </c>
      <c r="S252" s="3" t="e">
        <f t="shared" ca="1" si="40"/>
        <v>#N/A</v>
      </c>
    </row>
    <row r="253" spans="1:19">
      <c r="A253" s="356">
        <v>5</v>
      </c>
      <c r="B253" s="356">
        <v>46</v>
      </c>
      <c r="C253" s="9" t="e" cm="1">
        <f t="array" aca="1" ref="C253" ca="1">INDEX(BGCalc1!$F$4:$F$28,A253)+(INDEX(BGCalc1!$G$4:$G$28,A253)-INDEX(BGCalc1!$F$4:$F$28,A253))/50*B253</f>
        <v>#N/A</v>
      </c>
      <c r="D253" t="e">
        <f t="shared" ca="1" si="45"/>
        <v>#N/A</v>
      </c>
      <c r="E253" t="e">
        <f t="shared" ca="1" si="41"/>
        <v>#N/A</v>
      </c>
      <c r="F253" t="e">
        <f t="shared" ca="1" si="42"/>
        <v>#N/A</v>
      </c>
      <c r="G253" t="e">
        <f t="shared" ca="1" si="43"/>
        <v>#N/A</v>
      </c>
      <c r="H253" s="14" t="e" cm="1">
        <f t="array" aca="1" ref="H253" ca="1">INDEX(BGCalc1!$L$4:$L$28,A253)*$C253^3+INDEX(BGCalc1!$M$4:$M$28,A253)*$C253^2+INDEX(BGCalc1!$N$4:$N$28,A253)*$C253+INDEX(BGCalc1!$O$4:$O$28,A253)+INDEX('Bulk Graph'!$E$6:$E$30,A253)</f>
        <v>#N/A</v>
      </c>
      <c r="I253" s="14" t="e" cm="1">
        <f t="array" aca="1" ref="I253" ca="1">INDEX(BGCalc1!$H$4:$H$28,A253)*$C253^3+INDEX(BGCalc1!$I$4:$I$28,A253)*$C253^2+INDEX(BGCalc1!$J$4:$J$28,A253)*$C253+INDEX(BGCalc1!$K$4:$K$28,A253)</f>
        <v>#N/A</v>
      </c>
      <c r="J253" s="9" t="e">
        <f t="shared" ca="1" si="36"/>
        <v>#N/A</v>
      </c>
      <c r="K253" s="12" t="e">
        <f t="shared" ca="1" si="37"/>
        <v>#N/A</v>
      </c>
      <c r="L253" s="12" t="e">
        <f t="shared" ca="1" si="38"/>
        <v>#N/A</v>
      </c>
      <c r="M253" s="12" t="e" cm="1">
        <f t="array" aca="1" ref="M253" ca="1">I253*S253*INDEX(BGCalc1!$B$4:$B$28,A253)</f>
        <v>#N/A</v>
      </c>
      <c r="N253" s="12" t="e">
        <f t="shared" ca="1" si="44"/>
        <v>#N/A</v>
      </c>
      <c r="O253" s="12" t="e">
        <f t="shared" ca="1" si="39"/>
        <v>#N/A</v>
      </c>
      <c r="P253" s="12" t="e">
        <f ca="1">CHOOSE(BGCalc1!$C$1,BGCalc1!$D$1,BGCalc1!$D$1+R253*G253)</f>
        <v>#N/A</v>
      </c>
      <c r="Q253" s="85">
        <f>CHOOSE(BGCalc1!$C$1,NA(),BGCalc1!$D$1)</f>
        <v>25</v>
      </c>
      <c r="R253" s="3" t="e">
        <f ca="1">C253*(H253+(BGCalc1!$D$1-E253)*F253)</f>
        <v>#N/A</v>
      </c>
      <c r="S253" s="3" t="e">
        <f t="shared" ca="1" si="40"/>
        <v>#N/A</v>
      </c>
    </row>
    <row r="254" spans="1:19">
      <c r="A254" s="356">
        <v>5</v>
      </c>
      <c r="B254" s="356">
        <v>47</v>
      </c>
      <c r="C254" s="9" t="e" cm="1">
        <f t="array" aca="1" ref="C254" ca="1">INDEX(BGCalc1!$F$4:$F$28,A254)+(INDEX(BGCalc1!$G$4:$G$28,A254)-INDEX(BGCalc1!$F$4:$F$28,A254))/50*B254</f>
        <v>#N/A</v>
      </c>
      <c r="D254" t="e">
        <f t="shared" ca="1" si="45"/>
        <v>#N/A</v>
      </c>
      <c r="E254" t="e">
        <f t="shared" ca="1" si="41"/>
        <v>#N/A</v>
      </c>
      <c r="F254" t="e">
        <f t="shared" ca="1" si="42"/>
        <v>#N/A</v>
      </c>
      <c r="G254" t="e">
        <f t="shared" ca="1" si="43"/>
        <v>#N/A</v>
      </c>
      <c r="H254" s="14" t="e" cm="1">
        <f t="array" aca="1" ref="H254" ca="1">INDEX(BGCalc1!$L$4:$L$28,A254)*$C254^3+INDEX(BGCalc1!$M$4:$M$28,A254)*$C254^2+INDEX(BGCalc1!$N$4:$N$28,A254)*$C254+INDEX(BGCalc1!$O$4:$O$28,A254)+INDEX('Bulk Graph'!$E$6:$E$30,A254)</f>
        <v>#N/A</v>
      </c>
      <c r="I254" s="14" t="e" cm="1">
        <f t="array" aca="1" ref="I254" ca="1">INDEX(BGCalc1!$H$4:$H$28,A254)*$C254^3+INDEX(BGCalc1!$I$4:$I$28,A254)*$C254^2+INDEX(BGCalc1!$J$4:$J$28,A254)*$C254+INDEX(BGCalc1!$K$4:$K$28,A254)</f>
        <v>#N/A</v>
      </c>
      <c r="J254" s="9" t="e">
        <f t="shared" ca="1" si="36"/>
        <v>#N/A</v>
      </c>
      <c r="K254" s="12" t="e">
        <f t="shared" ca="1" si="37"/>
        <v>#N/A</v>
      </c>
      <c r="L254" s="12" t="e">
        <f t="shared" ca="1" si="38"/>
        <v>#N/A</v>
      </c>
      <c r="M254" s="12" t="e" cm="1">
        <f t="array" aca="1" ref="M254" ca="1">I254*S254*INDEX(BGCalc1!$B$4:$B$28,A254)</f>
        <v>#N/A</v>
      </c>
      <c r="N254" s="12" t="e">
        <f t="shared" ca="1" si="44"/>
        <v>#N/A</v>
      </c>
      <c r="O254" s="12" t="e">
        <f t="shared" ca="1" si="39"/>
        <v>#N/A</v>
      </c>
      <c r="P254" s="12" t="e">
        <f ca="1">CHOOSE(BGCalc1!$C$1,BGCalc1!$D$1,BGCalc1!$D$1+R254*G254)</f>
        <v>#N/A</v>
      </c>
      <c r="Q254" s="85">
        <f>CHOOSE(BGCalc1!$C$1,NA(),BGCalc1!$D$1)</f>
        <v>25</v>
      </c>
      <c r="R254" s="3" t="e">
        <f ca="1">C254*(H254+(BGCalc1!$D$1-E254)*F254)</f>
        <v>#N/A</v>
      </c>
      <c r="S254" s="3" t="e">
        <f t="shared" ca="1" si="40"/>
        <v>#N/A</v>
      </c>
    </row>
    <row r="255" spans="1:19">
      <c r="A255" s="356">
        <v>5</v>
      </c>
      <c r="B255" s="356">
        <v>48</v>
      </c>
      <c r="C255" s="9" t="e" cm="1">
        <f t="array" aca="1" ref="C255" ca="1">INDEX(BGCalc1!$F$4:$F$28,A255)+(INDEX(BGCalc1!$G$4:$G$28,A255)-INDEX(BGCalc1!$F$4:$F$28,A255))/50*B255</f>
        <v>#N/A</v>
      </c>
      <c r="D255" t="e">
        <f t="shared" ca="1" si="45"/>
        <v>#N/A</v>
      </c>
      <c r="E255" t="e">
        <f t="shared" ca="1" si="41"/>
        <v>#N/A</v>
      </c>
      <c r="F255" t="e">
        <f t="shared" ca="1" si="42"/>
        <v>#N/A</v>
      </c>
      <c r="G255" t="e">
        <f t="shared" ca="1" si="43"/>
        <v>#N/A</v>
      </c>
      <c r="H255" s="14" t="e" cm="1">
        <f t="array" aca="1" ref="H255" ca="1">INDEX(BGCalc1!$L$4:$L$28,A255)*$C255^3+INDEX(BGCalc1!$M$4:$M$28,A255)*$C255^2+INDEX(BGCalc1!$N$4:$N$28,A255)*$C255+INDEX(BGCalc1!$O$4:$O$28,A255)+INDEX('Bulk Graph'!$E$6:$E$30,A255)</f>
        <v>#N/A</v>
      </c>
      <c r="I255" s="14" t="e" cm="1">
        <f t="array" aca="1" ref="I255" ca="1">INDEX(BGCalc1!$H$4:$H$28,A255)*$C255^3+INDEX(BGCalc1!$I$4:$I$28,A255)*$C255^2+INDEX(BGCalc1!$J$4:$J$28,A255)*$C255+INDEX(BGCalc1!$K$4:$K$28,A255)</f>
        <v>#N/A</v>
      </c>
      <c r="J255" s="9" t="e">
        <f t="shared" ca="1" si="36"/>
        <v>#N/A</v>
      </c>
      <c r="K255" s="12" t="e">
        <f t="shared" ca="1" si="37"/>
        <v>#N/A</v>
      </c>
      <c r="L255" s="12" t="e">
        <f t="shared" ca="1" si="38"/>
        <v>#N/A</v>
      </c>
      <c r="M255" s="12" t="e" cm="1">
        <f t="array" aca="1" ref="M255" ca="1">I255*S255*INDEX(BGCalc1!$B$4:$B$28,A255)</f>
        <v>#N/A</v>
      </c>
      <c r="N255" s="12" t="e">
        <f t="shared" ca="1" si="44"/>
        <v>#N/A</v>
      </c>
      <c r="O255" s="12" t="e">
        <f t="shared" ca="1" si="39"/>
        <v>#N/A</v>
      </c>
      <c r="P255" s="12" t="e">
        <f ca="1">CHOOSE(BGCalc1!$C$1,BGCalc1!$D$1,BGCalc1!$D$1+R255*G255)</f>
        <v>#N/A</v>
      </c>
      <c r="Q255" s="85">
        <f>CHOOSE(BGCalc1!$C$1,NA(),BGCalc1!$D$1)</f>
        <v>25</v>
      </c>
      <c r="R255" s="3" t="e">
        <f ca="1">C255*(H255+(BGCalc1!$D$1-E255)*F255)</f>
        <v>#N/A</v>
      </c>
      <c r="S255" s="3" t="e">
        <f t="shared" ca="1" si="40"/>
        <v>#N/A</v>
      </c>
    </row>
    <row r="256" spans="1:19">
      <c r="A256" s="356">
        <v>5</v>
      </c>
      <c r="B256" s="356">
        <v>49</v>
      </c>
      <c r="C256" s="9" t="e" cm="1">
        <f t="array" aca="1" ref="C256" ca="1">INDEX(BGCalc1!$F$4:$F$28,A256)+(INDEX(BGCalc1!$G$4:$G$28,A256)-INDEX(BGCalc1!$F$4:$F$28,A256))/50*B256</f>
        <v>#N/A</v>
      </c>
      <c r="D256" t="e">
        <f t="shared" ca="1" si="45"/>
        <v>#N/A</v>
      </c>
      <c r="E256" t="e">
        <f t="shared" ca="1" si="41"/>
        <v>#N/A</v>
      </c>
      <c r="F256" t="e">
        <f t="shared" ca="1" si="42"/>
        <v>#N/A</v>
      </c>
      <c r="G256" t="e">
        <f t="shared" ca="1" si="43"/>
        <v>#N/A</v>
      </c>
      <c r="H256" s="14" t="e" cm="1">
        <f t="array" aca="1" ref="H256" ca="1">INDEX(BGCalc1!$L$4:$L$28,A256)*$C256^3+INDEX(BGCalc1!$M$4:$M$28,A256)*$C256^2+INDEX(BGCalc1!$N$4:$N$28,A256)*$C256+INDEX(BGCalc1!$O$4:$O$28,A256)+INDEX('Bulk Graph'!$E$6:$E$30,A256)</f>
        <v>#N/A</v>
      </c>
      <c r="I256" s="14" t="e" cm="1">
        <f t="array" aca="1" ref="I256" ca="1">INDEX(BGCalc1!$H$4:$H$28,A256)*$C256^3+INDEX(BGCalc1!$I$4:$I$28,A256)*$C256^2+INDEX(BGCalc1!$J$4:$J$28,A256)*$C256+INDEX(BGCalc1!$K$4:$K$28,A256)</f>
        <v>#N/A</v>
      </c>
      <c r="J256" s="9" t="e">
        <f t="shared" ca="1" si="36"/>
        <v>#N/A</v>
      </c>
      <c r="K256" s="12" t="e">
        <f t="shared" ca="1" si="37"/>
        <v>#N/A</v>
      </c>
      <c r="L256" s="12" t="e">
        <f t="shared" ca="1" si="38"/>
        <v>#N/A</v>
      </c>
      <c r="M256" s="12" t="e" cm="1">
        <f t="array" aca="1" ref="M256" ca="1">I256*S256*INDEX(BGCalc1!$B$4:$B$28,A256)</f>
        <v>#N/A</v>
      </c>
      <c r="N256" s="12" t="e">
        <f t="shared" ca="1" si="44"/>
        <v>#N/A</v>
      </c>
      <c r="O256" s="12" t="e">
        <f t="shared" ca="1" si="39"/>
        <v>#N/A</v>
      </c>
      <c r="P256" s="12" t="e">
        <f ca="1">CHOOSE(BGCalc1!$C$1,BGCalc1!$D$1,BGCalc1!$D$1+R256*G256)</f>
        <v>#N/A</v>
      </c>
      <c r="Q256" s="85">
        <f>CHOOSE(BGCalc1!$C$1,NA(),BGCalc1!$D$1)</f>
        <v>25</v>
      </c>
      <c r="R256" s="3" t="e">
        <f ca="1">C256*(H256+(BGCalc1!$D$1-E256)*F256)</f>
        <v>#N/A</v>
      </c>
      <c r="S256" s="3" t="e">
        <f t="shared" ca="1" si="40"/>
        <v>#N/A</v>
      </c>
    </row>
    <row r="257" spans="1:19" ht="13.5" thickBot="1">
      <c r="A257" s="357">
        <v>5</v>
      </c>
      <c r="B257" s="357">
        <v>50</v>
      </c>
      <c r="C257" s="89" t="e" cm="1">
        <f t="array" aca="1" ref="C257" ca="1">INDEX(BGCalc1!$F$4:$F$28,A257)+(INDEX(BGCalc1!$G$4:$G$28,A257)-INDEX(BGCalc1!$F$4:$F$28,A257))/50*B257</f>
        <v>#N/A</v>
      </c>
      <c r="D257" s="87" t="e">
        <f t="shared" ca="1" si="45"/>
        <v>#N/A</v>
      </c>
      <c r="E257" s="87" t="e">
        <f t="shared" ca="1" si="41"/>
        <v>#N/A</v>
      </c>
      <c r="F257" s="87" t="e">
        <f t="shared" ca="1" si="42"/>
        <v>#N/A</v>
      </c>
      <c r="G257" s="87" t="e">
        <f t="shared" ca="1" si="43"/>
        <v>#N/A</v>
      </c>
      <c r="H257" s="347" t="e" cm="1">
        <f t="array" aca="1" ref="H257" ca="1">INDEX(BGCalc1!$L$4:$L$28,A257)*$C257^3+INDEX(BGCalc1!$M$4:$M$28,A257)*$C257^2+INDEX(BGCalc1!$N$4:$N$28,A257)*$C257+INDEX(BGCalc1!$O$4:$O$28,A257)+INDEX('Bulk Graph'!$E$6:$E$30,A257)</f>
        <v>#N/A</v>
      </c>
      <c r="I257" s="347" t="e" cm="1">
        <f t="array" aca="1" ref="I257" ca="1">INDEX(BGCalc1!$H$4:$H$28,A257)*$C257^3+INDEX(BGCalc1!$I$4:$I$28,A257)*$C257^2+INDEX(BGCalc1!$J$4:$J$28,A257)*$C257+INDEX(BGCalc1!$K$4:$K$28,A257)</f>
        <v>#N/A</v>
      </c>
      <c r="J257" s="9" t="e">
        <f t="shared" ca="1" si="36"/>
        <v>#N/A</v>
      </c>
      <c r="K257" s="348" t="e">
        <f t="shared" ca="1" si="37"/>
        <v>#N/A</v>
      </c>
      <c r="L257" s="348" t="e">
        <f t="shared" ca="1" si="38"/>
        <v>#N/A</v>
      </c>
      <c r="M257" s="348" t="e" cm="1">
        <f t="array" aca="1" ref="M257" ca="1">I257*S257*INDEX(BGCalc1!$B$4:$B$28,A257)</f>
        <v>#N/A</v>
      </c>
      <c r="N257" s="348" t="e">
        <f t="shared" ca="1" si="44"/>
        <v>#N/A</v>
      </c>
      <c r="O257" s="348" t="e">
        <f t="shared" ca="1" si="39"/>
        <v>#N/A</v>
      </c>
      <c r="P257" s="348" t="e">
        <f ca="1">CHOOSE(BGCalc1!$C$1,BGCalc1!$D$1,BGCalc1!$D$1+R257*G257)</f>
        <v>#N/A</v>
      </c>
      <c r="Q257" s="349">
        <f>CHOOSE(BGCalc1!$C$1,NA(),BGCalc1!$D$1)</f>
        <v>25</v>
      </c>
      <c r="R257" s="350" t="e">
        <f ca="1">C257*(H257+(BGCalc1!$D$1-E257)*F257)</f>
        <v>#N/A</v>
      </c>
      <c r="S257" s="350" t="e">
        <f t="shared" ca="1" si="40"/>
        <v>#N/A</v>
      </c>
    </row>
    <row r="258" spans="1:19">
      <c r="A258" s="376">
        <v>6</v>
      </c>
      <c r="B258" s="376">
        <v>0</v>
      </c>
      <c r="C258" s="9" t="e" cm="1">
        <f t="array" aca="1" ref="C258" ca="1">INDEX(BGCalc1!$F$4:$F$28,A258)+(INDEX(BGCalc1!$G$4:$G$28,A258)-INDEX(BGCalc1!$F$4:$F$28,A258))/50*B258</f>
        <v>#N/A</v>
      </c>
      <c r="D258" t="e" cm="1">
        <f t="array" aca="1" ref="D258" ca="1">INDEX(BGCalc1!$P$4:$P$28,A258)</f>
        <v>#N/A</v>
      </c>
      <c r="E258" t="e" cm="1">
        <f t="array" aca="1" ref="E258" ca="1">INDEX(BGCalc1!$Q$4:$Q$28,A258)</f>
        <v>#N/A</v>
      </c>
      <c r="F258" t="e" cm="1">
        <f t="array" aca="1" ref="F258" ca="1">INDEX(BGCalc1!$R$4:$R$28,A258)</f>
        <v>#N/A</v>
      </c>
      <c r="G258" t="e" cm="1">
        <f t="array" aca="1" ref="G258" ca="1">INDEX(BGCalc1!$S$4:$S$28,A258)</f>
        <v>#N/A</v>
      </c>
      <c r="H258" s="343" t="e" cm="1">
        <f t="array" aca="1" ref="H258" ca="1">INDEX(BGCalc1!$L$4:$L$28,A258)*$C258^3+INDEX(BGCalc1!$M$4:$M$28,A258)*$C258^2+INDEX(BGCalc1!$N$4:$N$28,A258)*$C258+INDEX(BGCalc1!$O$4:$O$28,A258)+INDEX('Bulk Graph'!$E$6:$E$30,A258)</f>
        <v>#N/A</v>
      </c>
      <c r="I258" s="343" t="e" cm="1">
        <f t="array" aca="1" ref="I258" ca="1">INDEX(BGCalc1!$H$4:$H$28,A258)*$C258^3+INDEX(BGCalc1!$I$4:$I$28,A258)*$C258^2+INDEX(BGCalc1!$J$4:$J$28,A258)*$C258+INDEX(BGCalc1!$K$4:$K$28,A258)</f>
        <v>#N/A</v>
      </c>
      <c r="J258" s="9" t="e">
        <f t="shared" ca="1" si="36"/>
        <v>#N/A</v>
      </c>
      <c r="K258" s="344" t="e">
        <f t="shared" ca="1" si="37"/>
        <v>#N/A</v>
      </c>
      <c r="L258" s="344" t="e">
        <f t="shared" ca="1" si="38"/>
        <v>#N/A</v>
      </c>
      <c r="M258" s="344" t="e" cm="1">
        <f t="array" aca="1" ref="M258" ca="1">I258*S258*INDEX(BGCalc1!$B$4:$B$28,A258)</f>
        <v>#N/A</v>
      </c>
      <c r="N258" s="344" t="e">
        <f ca="1">M258/L258</f>
        <v>#N/A</v>
      </c>
      <c r="O258" s="344" t="e">
        <f t="shared" ref="O258:O308" ca="1" si="46">I258*S258</f>
        <v>#N/A</v>
      </c>
      <c r="P258" s="344" t="e">
        <f ca="1">CHOOSE(BGCalc1!$C$1,BGCalc1!$D$1,BGCalc1!$D$1+R258*G258)</f>
        <v>#N/A</v>
      </c>
      <c r="Q258" s="345">
        <f>CHOOSE(BGCalc1!$C$1,NA(),BGCalc1!$D$1)</f>
        <v>25</v>
      </c>
      <c r="R258" s="3" t="e">
        <f ca="1">C258*(H258+(BGCalc1!$D$1-E258)*F258)</f>
        <v>#N/A</v>
      </c>
      <c r="S258" s="3" t="e">
        <f t="shared" ca="1" si="40"/>
        <v>#N/A</v>
      </c>
    </row>
    <row r="259" spans="1:19">
      <c r="A259" s="376">
        <v>6</v>
      </c>
      <c r="B259" s="376">
        <v>1</v>
      </c>
      <c r="C259" s="9" t="e" cm="1">
        <f t="array" aca="1" ref="C259" ca="1">INDEX(BGCalc1!$F$4:$F$28,A259)+(INDEX(BGCalc1!$G$4:$G$28,A259)-INDEX(BGCalc1!$F$4:$F$28,A259))/50*B259</f>
        <v>#N/A</v>
      </c>
      <c r="D259" t="e">
        <f ca="1">D258</f>
        <v>#N/A</v>
      </c>
      <c r="E259" t="e">
        <f t="shared" ca="1" si="41"/>
        <v>#N/A</v>
      </c>
      <c r="F259" t="e">
        <f t="shared" ca="1" si="42"/>
        <v>#N/A</v>
      </c>
      <c r="G259" t="e">
        <f t="shared" ca="1" si="43"/>
        <v>#N/A</v>
      </c>
      <c r="H259" s="14" t="e" cm="1">
        <f t="array" aca="1" ref="H259" ca="1">INDEX(BGCalc1!$L$4:$L$28,A259)*$C259^3+INDEX(BGCalc1!$M$4:$M$28,A259)*$C259^2+INDEX(BGCalc1!$N$4:$N$28,A259)*$C259+INDEX(BGCalc1!$O$4:$O$28,A259)+INDEX('Bulk Graph'!$E$6:$E$30,A259)</f>
        <v>#N/A</v>
      </c>
      <c r="I259" s="14" t="e" cm="1">
        <f t="array" aca="1" ref="I259" ca="1">INDEX(BGCalc1!$H$4:$H$28,A259)*$C259^3+INDEX(BGCalc1!$I$4:$I$28,A259)*$C259^2+INDEX(BGCalc1!$J$4:$J$28,A259)*$C259+INDEX(BGCalc1!$K$4:$K$28,A259)</f>
        <v>#N/A</v>
      </c>
      <c r="J259" s="9" t="e">
        <f t="shared" ref="J259:J322" ca="1" si="47">C259</f>
        <v>#N/A</v>
      </c>
      <c r="K259" s="12" t="e">
        <f t="shared" ref="K259:K322" ca="1" si="48">H259+(P259-E259)*F259</f>
        <v>#N/A</v>
      </c>
      <c r="L259" s="12" t="e">
        <f t="shared" ref="L259:L322" ca="1" si="49">C259*K259</f>
        <v>#N/A</v>
      </c>
      <c r="M259" s="12" t="e" cm="1">
        <f t="array" aca="1" ref="M259" ca="1">I259*S259*INDEX(BGCalc1!$B$4:$B$28,A259)</f>
        <v>#N/A</v>
      </c>
      <c r="N259" s="12" t="e">
        <f t="shared" ref="N259:N308" ca="1" si="50">M259/L259</f>
        <v>#N/A</v>
      </c>
      <c r="O259" s="12" t="e">
        <f t="shared" ca="1" si="46"/>
        <v>#N/A</v>
      </c>
      <c r="P259" s="12" t="e">
        <f ca="1">CHOOSE(BGCalc1!$C$1,BGCalc1!$D$1,BGCalc1!$D$1+R259*G259)</f>
        <v>#N/A</v>
      </c>
      <c r="Q259" s="85">
        <f>CHOOSE(BGCalc1!$C$1,NA(),BGCalc1!$D$1)</f>
        <v>25</v>
      </c>
      <c r="R259" s="3" t="e">
        <f ca="1">C259*(H259+(BGCalc1!$D$1-E259)*F259)</f>
        <v>#N/A</v>
      </c>
      <c r="S259" s="3" t="e">
        <f t="shared" ref="S259:S322" ca="1" si="51">1+(P259-E259)*D259</f>
        <v>#N/A</v>
      </c>
    </row>
    <row r="260" spans="1:19">
      <c r="A260" s="376">
        <v>6</v>
      </c>
      <c r="B260" s="376">
        <v>2</v>
      </c>
      <c r="C260" s="9" t="e" cm="1">
        <f t="array" aca="1" ref="C260" ca="1">INDEX(BGCalc1!$F$4:$F$28,A260)+(INDEX(BGCalc1!$G$4:$G$28,A260)-INDEX(BGCalc1!$F$4:$F$28,A260))/50*B260</f>
        <v>#N/A</v>
      </c>
      <c r="D260" t="e">
        <f t="shared" ref="D260:D308" ca="1" si="52">D259</f>
        <v>#N/A</v>
      </c>
      <c r="E260" t="e">
        <f t="shared" ca="1" si="41"/>
        <v>#N/A</v>
      </c>
      <c r="F260" t="e">
        <f t="shared" ca="1" si="42"/>
        <v>#N/A</v>
      </c>
      <c r="G260" t="e">
        <f t="shared" ca="1" si="43"/>
        <v>#N/A</v>
      </c>
      <c r="H260" s="14" t="e" cm="1">
        <f t="array" aca="1" ref="H260" ca="1">INDEX(BGCalc1!$L$4:$L$28,A260)*$C260^3+INDEX(BGCalc1!$M$4:$M$28,A260)*$C260^2+INDEX(BGCalc1!$N$4:$N$28,A260)*$C260+INDEX(BGCalc1!$O$4:$O$28,A260)+INDEX('Bulk Graph'!$E$6:$E$30,A260)</f>
        <v>#N/A</v>
      </c>
      <c r="I260" s="14" t="e" cm="1">
        <f t="array" aca="1" ref="I260" ca="1">INDEX(BGCalc1!$H$4:$H$28,A260)*$C260^3+INDEX(BGCalc1!$I$4:$I$28,A260)*$C260^2+INDEX(BGCalc1!$J$4:$J$28,A260)*$C260+INDEX(BGCalc1!$K$4:$K$28,A260)</f>
        <v>#N/A</v>
      </c>
      <c r="J260" s="9" t="e">
        <f t="shared" ca="1" si="47"/>
        <v>#N/A</v>
      </c>
      <c r="K260" s="12" t="e">
        <f t="shared" ca="1" si="48"/>
        <v>#N/A</v>
      </c>
      <c r="L260" s="12" t="e">
        <f t="shared" ca="1" si="49"/>
        <v>#N/A</v>
      </c>
      <c r="M260" s="12" t="e" cm="1">
        <f t="array" aca="1" ref="M260" ca="1">I260*S260*INDEX(BGCalc1!$B$4:$B$28,A260)</f>
        <v>#N/A</v>
      </c>
      <c r="N260" s="12" t="e">
        <f t="shared" ca="1" si="50"/>
        <v>#N/A</v>
      </c>
      <c r="O260" s="12" t="e">
        <f t="shared" ca="1" si="46"/>
        <v>#N/A</v>
      </c>
      <c r="P260" s="12" t="e">
        <f ca="1">CHOOSE(BGCalc1!$C$1,BGCalc1!$D$1,BGCalc1!$D$1+R260*G260)</f>
        <v>#N/A</v>
      </c>
      <c r="Q260" s="85">
        <f>CHOOSE(BGCalc1!$C$1,NA(),BGCalc1!$D$1)</f>
        <v>25</v>
      </c>
      <c r="R260" s="3" t="e">
        <f ca="1">C260*(H260+(BGCalc1!$D$1-E260)*F260)</f>
        <v>#N/A</v>
      </c>
      <c r="S260" s="3" t="e">
        <f t="shared" ca="1" si="51"/>
        <v>#N/A</v>
      </c>
    </row>
    <row r="261" spans="1:19">
      <c r="A261" s="376">
        <v>6</v>
      </c>
      <c r="B261" s="376">
        <v>3</v>
      </c>
      <c r="C261" s="9" t="e" cm="1">
        <f t="array" aca="1" ref="C261" ca="1">INDEX(BGCalc1!$F$4:$F$28,A261)+(INDEX(BGCalc1!$G$4:$G$28,A261)-INDEX(BGCalc1!$F$4:$F$28,A261))/50*B261</f>
        <v>#N/A</v>
      </c>
      <c r="D261" t="e">
        <f t="shared" ca="1" si="52"/>
        <v>#N/A</v>
      </c>
      <c r="E261" t="e">
        <f t="shared" ca="1" si="41"/>
        <v>#N/A</v>
      </c>
      <c r="F261" t="e">
        <f t="shared" ca="1" si="42"/>
        <v>#N/A</v>
      </c>
      <c r="G261" t="e">
        <f t="shared" ca="1" si="43"/>
        <v>#N/A</v>
      </c>
      <c r="H261" s="14" t="e" cm="1">
        <f t="array" aca="1" ref="H261" ca="1">INDEX(BGCalc1!$L$4:$L$28,A261)*$C261^3+INDEX(BGCalc1!$M$4:$M$28,A261)*$C261^2+INDEX(BGCalc1!$N$4:$N$28,A261)*$C261+INDEX(BGCalc1!$O$4:$O$28,A261)+INDEX('Bulk Graph'!$E$6:$E$30,A261)</f>
        <v>#N/A</v>
      </c>
      <c r="I261" s="14" t="e" cm="1">
        <f t="array" aca="1" ref="I261" ca="1">INDEX(BGCalc1!$H$4:$H$28,A261)*$C261^3+INDEX(BGCalc1!$I$4:$I$28,A261)*$C261^2+INDEX(BGCalc1!$J$4:$J$28,A261)*$C261+INDEX(BGCalc1!$K$4:$K$28,A261)</f>
        <v>#N/A</v>
      </c>
      <c r="J261" s="9" t="e">
        <f t="shared" ca="1" si="47"/>
        <v>#N/A</v>
      </c>
      <c r="K261" s="12" t="e">
        <f t="shared" ca="1" si="48"/>
        <v>#N/A</v>
      </c>
      <c r="L261" s="12" t="e">
        <f t="shared" ca="1" si="49"/>
        <v>#N/A</v>
      </c>
      <c r="M261" s="12" t="e" cm="1">
        <f t="array" aca="1" ref="M261" ca="1">I261*S261*INDEX(BGCalc1!$B$4:$B$28,A261)</f>
        <v>#N/A</v>
      </c>
      <c r="N261" s="12" t="e">
        <f t="shared" ca="1" si="50"/>
        <v>#N/A</v>
      </c>
      <c r="O261" s="12" t="e">
        <f t="shared" ca="1" si="46"/>
        <v>#N/A</v>
      </c>
      <c r="P261" s="12" t="e">
        <f ca="1">CHOOSE(BGCalc1!$C$1,BGCalc1!$D$1,BGCalc1!$D$1+R261*G261)</f>
        <v>#N/A</v>
      </c>
      <c r="Q261" s="85">
        <f>CHOOSE(BGCalc1!$C$1,NA(),BGCalc1!$D$1)</f>
        <v>25</v>
      </c>
      <c r="R261" s="3" t="e">
        <f ca="1">C261*(H261+(BGCalc1!$D$1-E261)*F261)</f>
        <v>#N/A</v>
      </c>
      <c r="S261" s="3" t="e">
        <f t="shared" ca="1" si="51"/>
        <v>#N/A</v>
      </c>
    </row>
    <row r="262" spans="1:19">
      <c r="A262" s="376">
        <v>6</v>
      </c>
      <c r="B262" s="376">
        <v>4</v>
      </c>
      <c r="C262" s="9" t="e" cm="1">
        <f t="array" aca="1" ref="C262" ca="1">INDEX(BGCalc1!$F$4:$F$28,A262)+(INDEX(BGCalc1!$G$4:$G$28,A262)-INDEX(BGCalc1!$F$4:$F$28,A262))/50*B262</f>
        <v>#N/A</v>
      </c>
      <c r="D262" t="e">
        <f t="shared" ca="1" si="52"/>
        <v>#N/A</v>
      </c>
      <c r="E262" t="e">
        <f t="shared" ca="1" si="41"/>
        <v>#N/A</v>
      </c>
      <c r="F262" t="e">
        <f t="shared" ca="1" si="42"/>
        <v>#N/A</v>
      </c>
      <c r="G262" t="e">
        <f t="shared" ca="1" si="43"/>
        <v>#N/A</v>
      </c>
      <c r="H262" s="14" t="e" cm="1">
        <f t="array" aca="1" ref="H262" ca="1">INDEX(BGCalc1!$L$4:$L$28,A262)*$C262^3+INDEX(BGCalc1!$M$4:$M$28,A262)*$C262^2+INDEX(BGCalc1!$N$4:$N$28,A262)*$C262+INDEX(BGCalc1!$O$4:$O$28,A262)+INDEX('Bulk Graph'!$E$6:$E$30,A262)</f>
        <v>#N/A</v>
      </c>
      <c r="I262" s="14" t="e" cm="1">
        <f t="array" aca="1" ref="I262" ca="1">INDEX(BGCalc1!$H$4:$H$28,A262)*$C262^3+INDEX(BGCalc1!$I$4:$I$28,A262)*$C262^2+INDEX(BGCalc1!$J$4:$J$28,A262)*$C262+INDEX(BGCalc1!$K$4:$K$28,A262)</f>
        <v>#N/A</v>
      </c>
      <c r="J262" s="9" t="e">
        <f t="shared" ca="1" si="47"/>
        <v>#N/A</v>
      </c>
      <c r="K262" s="12" t="e">
        <f t="shared" ca="1" si="48"/>
        <v>#N/A</v>
      </c>
      <c r="L262" s="12" t="e">
        <f t="shared" ca="1" si="49"/>
        <v>#N/A</v>
      </c>
      <c r="M262" s="12" t="e" cm="1">
        <f t="array" aca="1" ref="M262" ca="1">I262*S262*INDEX(BGCalc1!$B$4:$B$28,A262)</f>
        <v>#N/A</v>
      </c>
      <c r="N262" s="12" t="e">
        <f t="shared" ca="1" si="50"/>
        <v>#N/A</v>
      </c>
      <c r="O262" s="12" t="e">
        <f t="shared" ca="1" si="46"/>
        <v>#N/A</v>
      </c>
      <c r="P262" s="12" t="e">
        <f ca="1">CHOOSE(BGCalc1!$C$1,BGCalc1!$D$1,BGCalc1!$D$1+R262*G262)</f>
        <v>#N/A</v>
      </c>
      <c r="Q262" s="85">
        <f>CHOOSE(BGCalc1!$C$1,NA(),BGCalc1!$D$1)</f>
        <v>25</v>
      </c>
      <c r="R262" s="3" t="e">
        <f ca="1">C262*(H262+(BGCalc1!$D$1-E262)*F262)</f>
        <v>#N/A</v>
      </c>
      <c r="S262" s="3" t="e">
        <f t="shared" ca="1" si="51"/>
        <v>#N/A</v>
      </c>
    </row>
    <row r="263" spans="1:19">
      <c r="A263" s="376">
        <v>6</v>
      </c>
      <c r="B263" s="376">
        <v>5</v>
      </c>
      <c r="C263" s="9" t="e" cm="1">
        <f t="array" aca="1" ref="C263" ca="1">INDEX(BGCalc1!$F$4:$F$28,A263)+(INDEX(BGCalc1!$G$4:$G$28,A263)-INDEX(BGCalc1!$F$4:$F$28,A263))/50*B263</f>
        <v>#N/A</v>
      </c>
      <c r="D263" t="e">
        <f t="shared" ca="1" si="52"/>
        <v>#N/A</v>
      </c>
      <c r="E263" t="e">
        <f t="shared" ca="1" si="41"/>
        <v>#N/A</v>
      </c>
      <c r="F263" t="e">
        <f t="shared" ca="1" si="42"/>
        <v>#N/A</v>
      </c>
      <c r="G263" t="e">
        <f t="shared" ca="1" si="43"/>
        <v>#N/A</v>
      </c>
      <c r="H263" s="14" t="e" cm="1">
        <f t="array" aca="1" ref="H263" ca="1">INDEX(BGCalc1!$L$4:$L$28,A263)*$C263^3+INDEX(BGCalc1!$M$4:$M$28,A263)*$C263^2+INDEX(BGCalc1!$N$4:$N$28,A263)*$C263+INDEX(BGCalc1!$O$4:$O$28,A263)+INDEX('Bulk Graph'!$E$6:$E$30,A263)</f>
        <v>#N/A</v>
      </c>
      <c r="I263" s="14" t="e" cm="1">
        <f t="array" aca="1" ref="I263" ca="1">INDEX(BGCalc1!$H$4:$H$28,A263)*$C263^3+INDEX(BGCalc1!$I$4:$I$28,A263)*$C263^2+INDEX(BGCalc1!$J$4:$J$28,A263)*$C263+INDEX(BGCalc1!$K$4:$K$28,A263)</f>
        <v>#N/A</v>
      </c>
      <c r="J263" s="9" t="e">
        <f t="shared" ca="1" si="47"/>
        <v>#N/A</v>
      </c>
      <c r="K263" s="12" t="e">
        <f t="shared" ca="1" si="48"/>
        <v>#N/A</v>
      </c>
      <c r="L263" s="12" t="e">
        <f t="shared" ca="1" si="49"/>
        <v>#N/A</v>
      </c>
      <c r="M263" s="12" t="e" cm="1">
        <f t="array" aca="1" ref="M263" ca="1">I263*S263*INDEX(BGCalc1!$B$4:$B$28,A263)</f>
        <v>#N/A</v>
      </c>
      <c r="N263" s="12" t="e">
        <f t="shared" ca="1" si="50"/>
        <v>#N/A</v>
      </c>
      <c r="O263" s="12" t="e">
        <f t="shared" ca="1" si="46"/>
        <v>#N/A</v>
      </c>
      <c r="P263" s="12" t="e">
        <f ca="1">CHOOSE(BGCalc1!$C$1,BGCalc1!$D$1,BGCalc1!$D$1+R263*G263)</f>
        <v>#N/A</v>
      </c>
      <c r="Q263" s="85">
        <f>CHOOSE(BGCalc1!$C$1,NA(),BGCalc1!$D$1)</f>
        <v>25</v>
      </c>
      <c r="R263" s="3" t="e">
        <f ca="1">C263*(H263+(BGCalc1!$D$1-E263)*F263)</f>
        <v>#N/A</v>
      </c>
      <c r="S263" s="3" t="e">
        <f t="shared" ca="1" si="51"/>
        <v>#N/A</v>
      </c>
    </row>
    <row r="264" spans="1:19">
      <c r="A264" s="376">
        <v>6</v>
      </c>
      <c r="B264" s="376">
        <v>6</v>
      </c>
      <c r="C264" s="9" t="e" cm="1">
        <f t="array" aca="1" ref="C264" ca="1">INDEX(BGCalc1!$F$4:$F$28,A264)+(INDEX(BGCalc1!$G$4:$G$28,A264)-INDEX(BGCalc1!$F$4:$F$28,A264))/50*B264</f>
        <v>#N/A</v>
      </c>
      <c r="D264" t="e">
        <f t="shared" ca="1" si="52"/>
        <v>#N/A</v>
      </c>
      <c r="E264" t="e">
        <f t="shared" ca="1" si="41"/>
        <v>#N/A</v>
      </c>
      <c r="F264" t="e">
        <f t="shared" ca="1" si="42"/>
        <v>#N/A</v>
      </c>
      <c r="G264" t="e">
        <f t="shared" ca="1" si="43"/>
        <v>#N/A</v>
      </c>
      <c r="H264" s="14" t="e" cm="1">
        <f t="array" aca="1" ref="H264" ca="1">INDEX(BGCalc1!$L$4:$L$28,A264)*$C264^3+INDEX(BGCalc1!$M$4:$M$28,A264)*$C264^2+INDEX(BGCalc1!$N$4:$N$28,A264)*$C264+INDEX(BGCalc1!$O$4:$O$28,A264)+INDEX('Bulk Graph'!$E$6:$E$30,A264)</f>
        <v>#N/A</v>
      </c>
      <c r="I264" s="14" t="e" cm="1">
        <f t="array" aca="1" ref="I264" ca="1">INDEX(BGCalc1!$H$4:$H$28,A264)*$C264^3+INDEX(BGCalc1!$I$4:$I$28,A264)*$C264^2+INDEX(BGCalc1!$J$4:$J$28,A264)*$C264+INDEX(BGCalc1!$K$4:$K$28,A264)</f>
        <v>#N/A</v>
      </c>
      <c r="J264" s="9" t="e">
        <f t="shared" ca="1" si="47"/>
        <v>#N/A</v>
      </c>
      <c r="K264" s="12" t="e">
        <f t="shared" ca="1" si="48"/>
        <v>#N/A</v>
      </c>
      <c r="L264" s="12" t="e">
        <f t="shared" ca="1" si="49"/>
        <v>#N/A</v>
      </c>
      <c r="M264" s="12" t="e" cm="1">
        <f t="array" aca="1" ref="M264" ca="1">I264*S264*INDEX(BGCalc1!$B$4:$B$28,A264)</f>
        <v>#N/A</v>
      </c>
      <c r="N264" s="12" t="e">
        <f t="shared" ca="1" si="50"/>
        <v>#N/A</v>
      </c>
      <c r="O264" s="12" t="e">
        <f t="shared" ca="1" si="46"/>
        <v>#N/A</v>
      </c>
      <c r="P264" s="12" t="e">
        <f ca="1">CHOOSE(BGCalc1!$C$1,BGCalc1!$D$1,BGCalc1!$D$1+R264*G264)</f>
        <v>#N/A</v>
      </c>
      <c r="Q264" s="85">
        <f>CHOOSE(BGCalc1!$C$1,NA(),BGCalc1!$D$1)</f>
        <v>25</v>
      </c>
      <c r="R264" s="3" t="e">
        <f ca="1">C264*(H264+(BGCalc1!$D$1-E264)*F264)</f>
        <v>#N/A</v>
      </c>
      <c r="S264" s="3" t="e">
        <f t="shared" ca="1" si="51"/>
        <v>#N/A</v>
      </c>
    </row>
    <row r="265" spans="1:19">
      <c r="A265" s="376">
        <v>6</v>
      </c>
      <c r="B265" s="376">
        <v>7</v>
      </c>
      <c r="C265" s="9" t="e" cm="1">
        <f t="array" aca="1" ref="C265" ca="1">INDEX(BGCalc1!$F$4:$F$28,A265)+(INDEX(BGCalc1!$G$4:$G$28,A265)-INDEX(BGCalc1!$F$4:$F$28,A265))/50*B265</f>
        <v>#N/A</v>
      </c>
      <c r="D265" t="e">
        <f t="shared" ca="1" si="52"/>
        <v>#N/A</v>
      </c>
      <c r="E265" t="e">
        <f t="shared" ca="1" si="41"/>
        <v>#N/A</v>
      </c>
      <c r="F265" t="e">
        <f t="shared" ca="1" si="42"/>
        <v>#N/A</v>
      </c>
      <c r="G265" t="e">
        <f t="shared" ca="1" si="43"/>
        <v>#N/A</v>
      </c>
      <c r="H265" s="14" t="e" cm="1">
        <f t="array" aca="1" ref="H265" ca="1">INDEX(BGCalc1!$L$4:$L$28,A265)*$C265^3+INDEX(BGCalc1!$M$4:$M$28,A265)*$C265^2+INDEX(BGCalc1!$N$4:$N$28,A265)*$C265+INDEX(BGCalc1!$O$4:$O$28,A265)+INDEX('Bulk Graph'!$E$6:$E$30,A265)</f>
        <v>#N/A</v>
      </c>
      <c r="I265" s="14" t="e" cm="1">
        <f t="array" aca="1" ref="I265" ca="1">INDEX(BGCalc1!$H$4:$H$28,A265)*$C265^3+INDEX(BGCalc1!$I$4:$I$28,A265)*$C265^2+INDEX(BGCalc1!$J$4:$J$28,A265)*$C265+INDEX(BGCalc1!$K$4:$K$28,A265)</f>
        <v>#N/A</v>
      </c>
      <c r="J265" s="9" t="e">
        <f t="shared" ca="1" si="47"/>
        <v>#N/A</v>
      </c>
      <c r="K265" s="12" t="e">
        <f t="shared" ca="1" si="48"/>
        <v>#N/A</v>
      </c>
      <c r="L265" s="12" t="e">
        <f t="shared" ca="1" si="49"/>
        <v>#N/A</v>
      </c>
      <c r="M265" s="12" t="e" cm="1">
        <f t="array" aca="1" ref="M265" ca="1">I265*S265*INDEX(BGCalc1!$B$4:$B$28,A265)</f>
        <v>#N/A</v>
      </c>
      <c r="N265" s="12" t="e">
        <f t="shared" ca="1" si="50"/>
        <v>#N/A</v>
      </c>
      <c r="O265" s="12" t="e">
        <f t="shared" ca="1" si="46"/>
        <v>#N/A</v>
      </c>
      <c r="P265" s="12" t="e">
        <f ca="1">CHOOSE(BGCalc1!$C$1,BGCalc1!$D$1,BGCalc1!$D$1+R265*G265)</f>
        <v>#N/A</v>
      </c>
      <c r="Q265" s="85">
        <f>CHOOSE(BGCalc1!$C$1,NA(),BGCalc1!$D$1)</f>
        <v>25</v>
      </c>
      <c r="R265" s="3" t="e">
        <f ca="1">C265*(H265+(BGCalc1!$D$1-E265)*F265)</f>
        <v>#N/A</v>
      </c>
      <c r="S265" s="3" t="e">
        <f t="shared" ca="1" si="51"/>
        <v>#N/A</v>
      </c>
    </row>
    <row r="266" spans="1:19">
      <c r="A266" s="376">
        <v>6</v>
      </c>
      <c r="B266" s="376">
        <v>8</v>
      </c>
      <c r="C266" s="9" t="e" cm="1">
        <f t="array" aca="1" ref="C266" ca="1">INDEX(BGCalc1!$F$4:$F$28,A266)+(INDEX(BGCalc1!$G$4:$G$28,A266)-INDEX(BGCalc1!$F$4:$F$28,A266))/50*B266</f>
        <v>#N/A</v>
      </c>
      <c r="D266" t="e">
        <f t="shared" ca="1" si="52"/>
        <v>#N/A</v>
      </c>
      <c r="E266" t="e">
        <f t="shared" ca="1" si="41"/>
        <v>#N/A</v>
      </c>
      <c r="F266" t="e">
        <f t="shared" ca="1" si="42"/>
        <v>#N/A</v>
      </c>
      <c r="G266" t="e">
        <f t="shared" ca="1" si="43"/>
        <v>#N/A</v>
      </c>
      <c r="H266" s="14" t="e" cm="1">
        <f t="array" aca="1" ref="H266" ca="1">INDEX(BGCalc1!$L$4:$L$28,A266)*$C266^3+INDEX(BGCalc1!$M$4:$M$28,A266)*$C266^2+INDEX(BGCalc1!$N$4:$N$28,A266)*$C266+INDEX(BGCalc1!$O$4:$O$28,A266)+INDEX('Bulk Graph'!$E$6:$E$30,A266)</f>
        <v>#N/A</v>
      </c>
      <c r="I266" s="14" t="e" cm="1">
        <f t="array" aca="1" ref="I266" ca="1">INDEX(BGCalc1!$H$4:$H$28,A266)*$C266^3+INDEX(BGCalc1!$I$4:$I$28,A266)*$C266^2+INDEX(BGCalc1!$J$4:$J$28,A266)*$C266+INDEX(BGCalc1!$K$4:$K$28,A266)</f>
        <v>#N/A</v>
      </c>
      <c r="J266" s="9" t="e">
        <f t="shared" ca="1" si="47"/>
        <v>#N/A</v>
      </c>
      <c r="K266" s="12" t="e">
        <f t="shared" ca="1" si="48"/>
        <v>#N/A</v>
      </c>
      <c r="L266" s="12" t="e">
        <f t="shared" ca="1" si="49"/>
        <v>#N/A</v>
      </c>
      <c r="M266" s="12" t="e" cm="1">
        <f t="array" aca="1" ref="M266" ca="1">I266*S266*INDEX(BGCalc1!$B$4:$B$28,A266)</f>
        <v>#N/A</v>
      </c>
      <c r="N266" s="12" t="e">
        <f t="shared" ca="1" si="50"/>
        <v>#N/A</v>
      </c>
      <c r="O266" s="12" t="e">
        <f t="shared" ca="1" si="46"/>
        <v>#N/A</v>
      </c>
      <c r="P266" s="12" t="e">
        <f ca="1">CHOOSE(BGCalc1!$C$1,BGCalc1!$D$1,BGCalc1!$D$1+R266*G266)</f>
        <v>#N/A</v>
      </c>
      <c r="Q266" s="85">
        <f>CHOOSE(BGCalc1!$C$1,NA(),BGCalc1!$D$1)</f>
        <v>25</v>
      </c>
      <c r="R266" s="3" t="e">
        <f ca="1">C266*(H266+(BGCalc1!$D$1-E266)*F266)</f>
        <v>#N/A</v>
      </c>
      <c r="S266" s="3" t="e">
        <f t="shared" ca="1" si="51"/>
        <v>#N/A</v>
      </c>
    </row>
    <row r="267" spans="1:19">
      <c r="A267" s="376">
        <v>6</v>
      </c>
      <c r="B267" s="376">
        <v>9</v>
      </c>
      <c r="C267" s="9" t="e" cm="1">
        <f t="array" aca="1" ref="C267" ca="1">INDEX(BGCalc1!$F$4:$F$28,A267)+(INDEX(BGCalc1!$G$4:$G$28,A267)-INDEX(BGCalc1!$F$4:$F$28,A267))/50*B267</f>
        <v>#N/A</v>
      </c>
      <c r="D267" t="e">
        <f t="shared" ca="1" si="52"/>
        <v>#N/A</v>
      </c>
      <c r="E267" t="e">
        <f t="shared" ca="1" si="41"/>
        <v>#N/A</v>
      </c>
      <c r="F267" t="e">
        <f t="shared" ca="1" si="42"/>
        <v>#N/A</v>
      </c>
      <c r="G267" t="e">
        <f t="shared" ca="1" si="43"/>
        <v>#N/A</v>
      </c>
      <c r="H267" s="14" t="e" cm="1">
        <f t="array" aca="1" ref="H267" ca="1">INDEX(BGCalc1!$L$4:$L$28,A267)*$C267^3+INDEX(BGCalc1!$M$4:$M$28,A267)*$C267^2+INDEX(BGCalc1!$N$4:$N$28,A267)*$C267+INDEX(BGCalc1!$O$4:$O$28,A267)+INDEX('Bulk Graph'!$E$6:$E$30,A267)</f>
        <v>#N/A</v>
      </c>
      <c r="I267" s="14" t="e" cm="1">
        <f t="array" aca="1" ref="I267" ca="1">INDEX(BGCalc1!$H$4:$H$28,A267)*$C267^3+INDEX(BGCalc1!$I$4:$I$28,A267)*$C267^2+INDEX(BGCalc1!$J$4:$J$28,A267)*$C267+INDEX(BGCalc1!$K$4:$K$28,A267)</f>
        <v>#N/A</v>
      </c>
      <c r="J267" s="9" t="e">
        <f t="shared" ca="1" si="47"/>
        <v>#N/A</v>
      </c>
      <c r="K267" s="12" t="e">
        <f t="shared" ca="1" si="48"/>
        <v>#N/A</v>
      </c>
      <c r="L267" s="12" t="e">
        <f t="shared" ca="1" si="49"/>
        <v>#N/A</v>
      </c>
      <c r="M267" s="12" t="e" cm="1">
        <f t="array" aca="1" ref="M267" ca="1">I267*S267*INDEX(BGCalc1!$B$4:$B$28,A267)</f>
        <v>#N/A</v>
      </c>
      <c r="N267" s="12" t="e">
        <f t="shared" ca="1" si="50"/>
        <v>#N/A</v>
      </c>
      <c r="O267" s="12" t="e">
        <f t="shared" ca="1" si="46"/>
        <v>#N/A</v>
      </c>
      <c r="P267" s="12" t="e">
        <f ca="1">CHOOSE(BGCalc1!$C$1,BGCalc1!$D$1,BGCalc1!$D$1+R267*G267)</f>
        <v>#N/A</v>
      </c>
      <c r="Q267" s="85">
        <f>CHOOSE(BGCalc1!$C$1,NA(),BGCalc1!$D$1)</f>
        <v>25</v>
      </c>
      <c r="R267" s="3" t="e">
        <f ca="1">C267*(H267+(BGCalc1!$D$1-E267)*F267)</f>
        <v>#N/A</v>
      </c>
      <c r="S267" s="3" t="e">
        <f t="shared" ca="1" si="51"/>
        <v>#N/A</v>
      </c>
    </row>
    <row r="268" spans="1:19">
      <c r="A268" s="376">
        <v>6</v>
      </c>
      <c r="B268" s="376">
        <v>10</v>
      </c>
      <c r="C268" s="9" t="e" cm="1">
        <f t="array" aca="1" ref="C268" ca="1">INDEX(BGCalc1!$F$4:$F$28,A268)+(INDEX(BGCalc1!$G$4:$G$28,A268)-INDEX(BGCalc1!$F$4:$F$28,A268))/50*B268</f>
        <v>#N/A</v>
      </c>
      <c r="D268" t="e">
        <f t="shared" ca="1" si="52"/>
        <v>#N/A</v>
      </c>
      <c r="E268" t="e">
        <f t="shared" ca="1" si="41"/>
        <v>#N/A</v>
      </c>
      <c r="F268" t="e">
        <f t="shared" ca="1" si="42"/>
        <v>#N/A</v>
      </c>
      <c r="G268" t="e">
        <f t="shared" ca="1" si="43"/>
        <v>#N/A</v>
      </c>
      <c r="H268" s="14" t="e" cm="1">
        <f t="array" aca="1" ref="H268" ca="1">INDEX(BGCalc1!$L$4:$L$28,A268)*$C268^3+INDEX(BGCalc1!$M$4:$M$28,A268)*$C268^2+INDEX(BGCalc1!$N$4:$N$28,A268)*$C268+INDEX(BGCalc1!$O$4:$O$28,A268)+INDEX('Bulk Graph'!$E$6:$E$30,A268)</f>
        <v>#N/A</v>
      </c>
      <c r="I268" s="14" t="e" cm="1">
        <f t="array" aca="1" ref="I268" ca="1">INDEX(BGCalc1!$H$4:$H$28,A268)*$C268^3+INDEX(BGCalc1!$I$4:$I$28,A268)*$C268^2+INDEX(BGCalc1!$J$4:$J$28,A268)*$C268+INDEX(BGCalc1!$K$4:$K$28,A268)</f>
        <v>#N/A</v>
      </c>
      <c r="J268" s="9" t="e">
        <f t="shared" ca="1" si="47"/>
        <v>#N/A</v>
      </c>
      <c r="K268" s="12" t="e">
        <f t="shared" ca="1" si="48"/>
        <v>#N/A</v>
      </c>
      <c r="L268" s="12" t="e">
        <f t="shared" ca="1" si="49"/>
        <v>#N/A</v>
      </c>
      <c r="M268" s="12" t="e" cm="1">
        <f t="array" aca="1" ref="M268" ca="1">I268*S268*INDEX(BGCalc1!$B$4:$B$28,A268)</f>
        <v>#N/A</v>
      </c>
      <c r="N268" s="12" t="e">
        <f t="shared" ca="1" si="50"/>
        <v>#N/A</v>
      </c>
      <c r="O268" s="12" t="e">
        <f t="shared" ca="1" si="46"/>
        <v>#N/A</v>
      </c>
      <c r="P268" s="12" t="e">
        <f ca="1">CHOOSE(BGCalc1!$C$1,BGCalc1!$D$1,BGCalc1!$D$1+R268*G268)</f>
        <v>#N/A</v>
      </c>
      <c r="Q268" s="85">
        <f>CHOOSE(BGCalc1!$C$1,NA(),BGCalc1!$D$1)</f>
        <v>25</v>
      </c>
      <c r="R268" s="3" t="e">
        <f ca="1">C268*(H268+(BGCalc1!$D$1-E268)*F268)</f>
        <v>#N/A</v>
      </c>
      <c r="S268" s="3" t="e">
        <f t="shared" ca="1" si="51"/>
        <v>#N/A</v>
      </c>
    </row>
    <row r="269" spans="1:19">
      <c r="A269" s="376">
        <v>6</v>
      </c>
      <c r="B269" s="376">
        <v>11</v>
      </c>
      <c r="C269" s="9" t="e" cm="1">
        <f t="array" aca="1" ref="C269" ca="1">INDEX(BGCalc1!$F$4:$F$28,A269)+(INDEX(BGCalc1!$G$4:$G$28,A269)-INDEX(BGCalc1!$F$4:$F$28,A269))/50*B269</f>
        <v>#N/A</v>
      </c>
      <c r="D269" t="e">
        <f t="shared" ca="1" si="52"/>
        <v>#N/A</v>
      </c>
      <c r="E269" t="e">
        <f t="shared" ca="1" si="41"/>
        <v>#N/A</v>
      </c>
      <c r="F269" t="e">
        <f t="shared" ca="1" si="42"/>
        <v>#N/A</v>
      </c>
      <c r="G269" t="e">
        <f t="shared" ca="1" si="43"/>
        <v>#N/A</v>
      </c>
      <c r="H269" s="14" t="e" cm="1">
        <f t="array" aca="1" ref="H269" ca="1">INDEX(BGCalc1!$L$4:$L$28,A269)*$C269^3+INDEX(BGCalc1!$M$4:$M$28,A269)*$C269^2+INDEX(BGCalc1!$N$4:$N$28,A269)*$C269+INDEX(BGCalc1!$O$4:$O$28,A269)+INDEX('Bulk Graph'!$E$6:$E$30,A269)</f>
        <v>#N/A</v>
      </c>
      <c r="I269" s="14" t="e" cm="1">
        <f t="array" aca="1" ref="I269" ca="1">INDEX(BGCalc1!$H$4:$H$28,A269)*$C269^3+INDEX(BGCalc1!$I$4:$I$28,A269)*$C269^2+INDEX(BGCalc1!$J$4:$J$28,A269)*$C269+INDEX(BGCalc1!$K$4:$K$28,A269)</f>
        <v>#N/A</v>
      </c>
      <c r="J269" s="9" t="e">
        <f t="shared" ca="1" si="47"/>
        <v>#N/A</v>
      </c>
      <c r="K269" s="12" t="e">
        <f t="shared" ca="1" si="48"/>
        <v>#N/A</v>
      </c>
      <c r="L269" s="12" t="e">
        <f t="shared" ca="1" si="49"/>
        <v>#N/A</v>
      </c>
      <c r="M269" s="12" t="e" cm="1">
        <f t="array" aca="1" ref="M269" ca="1">I269*S269*INDEX(BGCalc1!$B$4:$B$28,A269)</f>
        <v>#N/A</v>
      </c>
      <c r="N269" s="12" t="e">
        <f t="shared" ca="1" si="50"/>
        <v>#N/A</v>
      </c>
      <c r="O269" s="12" t="e">
        <f t="shared" ca="1" si="46"/>
        <v>#N/A</v>
      </c>
      <c r="P269" s="12" t="e">
        <f ca="1">CHOOSE(BGCalc1!$C$1,BGCalc1!$D$1,BGCalc1!$D$1+R269*G269)</f>
        <v>#N/A</v>
      </c>
      <c r="Q269" s="85">
        <f>CHOOSE(BGCalc1!$C$1,NA(),BGCalc1!$D$1)</f>
        <v>25</v>
      </c>
      <c r="R269" s="3" t="e">
        <f ca="1">C269*(H269+(BGCalc1!$D$1-E269)*F269)</f>
        <v>#N/A</v>
      </c>
      <c r="S269" s="3" t="e">
        <f t="shared" ca="1" si="51"/>
        <v>#N/A</v>
      </c>
    </row>
    <row r="270" spans="1:19">
      <c r="A270" s="376">
        <v>6</v>
      </c>
      <c r="B270" s="376">
        <v>12</v>
      </c>
      <c r="C270" s="9" t="e" cm="1">
        <f t="array" aca="1" ref="C270" ca="1">INDEX(BGCalc1!$F$4:$F$28,A270)+(INDEX(BGCalc1!$G$4:$G$28,A270)-INDEX(BGCalc1!$F$4:$F$28,A270))/50*B270</f>
        <v>#N/A</v>
      </c>
      <c r="D270" t="e">
        <f t="shared" ca="1" si="52"/>
        <v>#N/A</v>
      </c>
      <c r="E270" t="e">
        <f t="shared" ca="1" si="41"/>
        <v>#N/A</v>
      </c>
      <c r="F270" t="e">
        <f t="shared" ca="1" si="42"/>
        <v>#N/A</v>
      </c>
      <c r="G270" t="e">
        <f t="shared" ca="1" si="43"/>
        <v>#N/A</v>
      </c>
      <c r="H270" s="14" t="e" cm="1">
        <f t="array" aca="1" ref="H270" ca="1">INDEX(BGCalc1!$L$4:$L$28,A270)*$C270^3+INDEX(BGCalc1!$M$4:$M$28,A270)*$C270^2+INDEX(BGCalc1!$N$4:$N$28,A270)*$C270+INDEX(BGCalc1!$O$4:$O$28,A270)+INDEX('Bulk Graph'!$E$6:$E$30,A270)</f>
        <v>#N/A</v>
      </c>
      <c r="I270" s="14" t="e" cm="1">
        <f t="array" aca="1" ref="I270" ca="1">INDEX(BGCalc1!$H$4:$H$28,A270)*$C270^3+INDEX(BGCalc1!$I$4:$I$28,A270)*$C270^2+INDEX(BGCalc1!$J$4:$J$28,A270)*$C270+INDEX(BGCalc1!$K$4:$K$28,A270)</f>
        <v>#N/A</v>
      </c>
      <c r="J270" s="9" t="e">
        <f t="shared" ca="1" si="47"/>
        <v>#N/A</v>
      </c>
      <c r="K270" s="12" t="e">
        <f t="shared" ca="1" si="48"/>
        <v>#N/A</v>
      </c>
      <c r="L270" s="12" t="e">
        <f t="shared" ca="1" si="49"/>
        <v>#N/A</v>
      </c>
      <c r="M270" s="12" t="e" cm="1">
        <f t="array" aca="1" ref="M270" ca="1">I270*S270*INDEX(BGCalc1!$B$4:$B$28,A270)</f>
        <v>#N/A</v>
      </c>
      <c r="N270" s="12" t="e">
        <f t="shared" ca="1" si="50"/>
        <v>#N/A</v>
      </c>
      <c r="O270" s="12" t="e">
        <f t="shared" ca="1" si="46"/>
        <v>#N/A</v>
      </c>
      <c r="P270" s="12" t="e">
        <f ca="1">CHOOSE(BGCalc1!$C$1,BGCalc1!$D$1,BGCalc1!$D$1+R270*G270)</f>
        <v>#N/A</v>
      </c>
      <c r="Q270" s="85">
        <f>CHOOSE(BGCalc1!$C$1,NA(),BGCalc1!$D$1)</f>
        <v>25</v>
      </c>
      <c r="R270" s="3" t="e">
        <f ca="1">C270*(H270+(BGCalc1!$D$1-E270)*F270)</f>
        <v>#N/A</v>
      </c>
      <c r="S270" s="3" t="e">
        <f t="shared" ca="1" si="51"/>
        <v>#N/A</v>
      </c>
    </row>
    <row r="271" spans="1:19">
      <c r="A271" s="376">
        <v>6</v>
      </c>
      <c r="B271" s="376">
        <v>13</v>
      </c>
      <c r="C271" s="9" t="e" cm="1">
        <f t="array" aca="1" ref="C271" ca="1">INDEX(BGCalc1!$F$4:$F$28,A271)+(INDEX(BGCalc1!$G$4:$G$28,A271)-INDEX(BGCalc1!$F$4:$F$28,A271))/50*B271</f>
        <v>#N/A</v>
      </c>
      <c r="D271" t="e">
        <f t="shared" ca="1" si="52"/>
        <v>#N/A</v>
      </c>
      <c r="E271" t="e">
        <f t="shared" ca="1" si="41"/>
        <v>#N/A</v>
      </c>
      <c r="F271" t="e">
        <f t="shared" ca="1" si="42"/>
        <v>#N/A</v>
      </c>
      <c r="G271" t="e">
        <f t="shared" ca="1" si="43"/>
        <v>#N/A</v>
      </c>
      <c r="H271" s="14" t="e" cm="1">
        <f t="array" aca="1" ref="H271" ca="1">INDEX(BGCalc1!$L$4:$L$28,A271)*$C271^3+INDEX(BGCalc1!$M$4:$M$28,A271)*$C271^2+INDEX(BGCalc1!$N$4:$N$28,A271)*$C271+INDEX(BGCalc1!$O$4:$O$28,A271)+INDEX('Bulk Graph'!$E$6:$E$30,A271)</f>
        <v>#N/A</v>
      </c>
      <c r="I271" s="14" t="e" cm="1">
        <f t="array" aca="1" ref="I271" ca="1">INDEX(BGCalc1!$H$4:$H$28,A271)*$C271^3+INDEX(BGCalc1!$I$4:$I$28,A271)*$C271^2+INDEX(BGCalc1!$J$4:$J$28,A271)*$C271+INDEX(BGCalc1!$K$4:$K$28,A271)</f>
        <v>#N/A</v>
      </c>
      <c r="J271" s="9" t="e">
        <f t="shared" ca="1" si="47"/>
        <v>#N/A</v>
      </c>
      <c r="K271" s="12" t="e">
        <f t="shared" ca="1" si="48"/>
        <v>#N/A</v>
      </c>
      <c r="L271" s="12" t="e">
        <f t="shared" ca="1" si="49"/>
        <v>#N/A</v>
      </c>
      <c r="M271" s="12" t="e" cm="1">
        <f t="array" aca="1" ref="M271" ca="1">I271*S271*INDEX(BGCalc1!$B$4:$B$28,A271)</f>
        <v>#N/A</v>
      </c>
      <c r="N271" s="12" t="e">
        <f t="shared" ca="1" si="50"/>
        <v>#N/A</v>
      </c>
      <c r="O271" s="12" t="e">
        <f t="shared" ca="1" si="46"/>
        <v>#N/A</v>
      </c>
      <c r="P271" s="12" t="e">
        <f ca="1">CHOOSE(BGCalc1!$C$1,BGCalc1!$D$1,BGCalc1!$D$1+R271*G271)</f>
        <v>#N/A</v>
      </c>
      <c r="Q271" s="85">
        <f>CHOOSE(BGCalc1!$C$1,NA(),BGCalc1!$D$1)</f>
        <v>25</v>
      </c>
      <c r="R271" s="3" t="e">
        <f ca="1">C271*(H271+(BGCalc1!$D$1-E271)*F271)</f>
        <v>#N/A</v>
      </c>
      <c r="S271" s="3" t="e">
        <f t="shared" ca="1" si="51"/>
        <v>#N/A</v>
      </c>
    </row>
    <row r="272" spans="1:19">
      <c r="A272" s="376">
        <v>6</v>
      </c>
      <c r="B272" s="376">
        <v>14</v>
      </c>
      <c r="C272" s="9" t="e" cm="1">
        <f t="array" aca="1" ref="C272" ca="1">INDEX(BGCalc1!$F$4:$F$28,A272)+(INDEX(BGCalc1!$G$4:$G$28,A272)-INDEX(BGCalc1!$F$4:$F$28,A272))/50*B272</f>
        <v>#N/A</v>
      </c>
      <c r="D272" t="e">
        <f t="shared" ca="1" si="52"/>
        <v>#N/A</v>
      </c>
      <c r="E272" t="e">
        <f t="shared" ca="1" si="41"/>
        <v>#N/A</v>
      </c>
      <c r="F272" t="e">
        <f t="shared" ca="1" si="42"/>
        <v>#N/A</v>
      </c>
      <c r="G272" t="e">
        <f t="shared" ca="1" si="43"/>
        <v>#N/A</v>
      </c>
      <c r="H272" s="14" t="e" cm="1">
        <f t="array" aca="1" ref="H272" ca="1">INDEX(BGCalc1!$L$4:$L$28,A272)*$C272^3+INDEX(BGCalc1!$M$4:$M$28,A272)*$C272^2+INDEX(BGCalc1!$N$4:$N$28,A272)*$C272+INDEX(BGCalc1!$O$4:$O$28,A272)+INDEX('Bulk Graph'!$E$6:$E$30,A272)</f>
        <v>#N/A</v>
      </c>
      <c r="I272" s="14" t="e" cm="1">
        <f t="array" aca="1" ref="I272" ca="1">INDEX(BGCalc1!$H$4:$H$28,A272)*$C272^3+INDEX(BGCalc1!$I$4:$I$28,A272)*$C272^2+INDEX(BGCalc1!$J$4:$J$28,A272)*$C272+INDEX(BGCalc1!$K$4:$K$28,A272)</f>
        <v>#N/A</v>
      </c>
      <c r="J272" s="9" t="e">
        <f t="shared" ca="1" si="47"/>
        <v>#N/A</v>
      </c>
      <c r="K272" s="12" t="e">
        <f t="shared" ca="1" si="48"/>
        <v>#N/A</v>
      </c>
      <c r="L272" s="12" t="e">
        <f t="shared" ca="1" si="49"/>
        <v>#N/A</v>
      </c>
      <c r="M272" s="12" t="e" cm="1">
        <f t="array" aca="1" ref="M272" ca="1">I272*S272*INDEX(BGCalc1!$B$4:$B$28,A272)</f>
        <v>#N/A</v>
      </c>
      <c r="N272" s="12" t="e">
        <f t="shared" ca="1" si="50"/>
        <v>#N/A</v>
      </c>
      <c r="O272" s="12" t="e">
        <f t="shared" ca="1" si="46"/>
        <v>#N/A</v>
      </c>
      <c r="P272" s="12" t="e">
        <f ca="1">CHOOSE(BGCalc1!$C$1,BGCalc1!$D$1,BGCalc1!$D$1+R272*G272)</f>
        <v>#N/A</v>
      </c>
      <c r="Q272" s="85">
        <f>CHOOSE(BGCalc1!$C$1,NA(),BGCalc1!$D$1)</f>
        <v>25</v>
      </c>
      <c r="R272" s="3" t="e">
        <f ca="1">C272*(H272+(BGCalc1!$D$1-E272)*F272)</f>
        <v>#N/A</v>
      </c>
      <c r="S272" s="3" t="e">
        <f t="shared" ca="1" si="51"/>
        <v>#N/A</v>
      </c>
    </row>
    <row r="273" spans="1:19">
      <c r="A273" s="376">
        <v>6</v>
      </c>
      <c r="B273" s="376">
        <v>15</v>
      </c>
      <c r="C273" s="9" t="e" cm="1">
        <f t="array" aca="1" ref="C273" ca="1">INDEX(BGCalc1!$F$4:$F$28,A273)+(INDEX(BGCalc1!$G$4:$G$28,A273)-INDEX(BGCalc1!$F$4:$F$28,A273))/50*B273</f>
        <v>#N/A</v>
      </c>
      <c r="D273" t="e">
        <f t="shared" ca="1" si="52"/>
        <v>#N/A</v>
      </c>
      <c r="E273" t="e">
        <f t="shared" ca="1" si="41"/>
        <v>#N/A</v>
      </c>
      <c r="F273" t="e">
        <f t="shared" ca="1" si="42"/>
        <v>#N/A</v>
      </c>
      <c r="G273" t="e">
        <f t="shared" ca="1" si="43"/>
        <v>#N/A</v>
      </c>
      <c r="H273" s="14" t="e" cm="1">
        <f t="array" aca="1" ref="H273" ca="1">INDEX(BGCalc1!$L$4:$L$28,A273)*$C273^3+INDEX(BGCalc1!$M$4:$M$28,A273)*$C273^2+INDEX(BGCalc1!$N$4:$N$28,A273)*$C273+INDEX(BGCalc1!$O$4:$O$28,A273)+INDEX('Bulk Graph'!$E$6:$E$30,A273)</f>
        <v>#N/A</v>
      </c>
      <c r="I273" s="14" t="e" cm="1">
        <f t="array" aca="1" ref="I273" ca="1">INDEX(BGCalc1!$H$4:$H$28,A273)*$C273^3+INDEX(BGCalc1!$I$4:$I$28,A273)*$C273^2+INDEX(BGCalc1!$J$4:$J$28,A273)*$C273+INDEX(BGCalc1!$K$4:$K$28,A273)</f>
        <v>#N/A</v>
      </c>
      <c r="J273" s="9" t="e">
        <f t="shared" ca="1" si="47"/>
        <v>#N/A</v>
      </c>
      <c r="K273" s="12" t="e">
        <f t="shared" ca="1" si="48"/>
        <v>#N/A</v>
      </c>
      <c r="L273" s="12" t="e">
        <f t="shared" ca="1" si="49"/>
        <v>#N/A</v>
      </c>
      <c r="M273" s="12" t="e" cm="1">
        <f t="array" aca="1" ref="M273" ca="1">I273*S273*INDEX(BGCalc1!$B$4:$B$28,A273)</f>
        <v>#N/A</v>
      </c>
      <c r="N273" s="12" t="e">
        <f t="shared" ca="1" si="50"/>
        <v>#N/A</v>
      </c>
      <c r="O273" s="12" t="e">
        <f t="shared" ca="1" si="46"/>
        <v>#N/A</v>
      </c>
      <c r="P273" s="12" t="e">
        <f ca="1">CHOOSE(BGCalc1!$C$1,BGCalc1!$D$1,BGCalc1!$D$1+R273*G273)</f>
        <v>#N/A</v>
      </c>
      <c r="Q273" s="85">
        <f>CHOOSE(BGCalc1!$C$1,NA(),BGCalc1!$D$1)</f>
        <v>25</v>
      </c>
      <c r="R273" s="3" t="e">
        <f ca="1">C273*(H273+(BGCalc1!$D$1-E273)*F273)</f>
        <v>#N/A</v>
      </c>
      <c r="S273" s="3" t="e">
        <f t="shared" ca="1" si="51"/>
        <v>#N/A</v>
      </c>
    </row>
    <row r="274" spans="1:19">
      <c r="A274" s="376">
        <v>6</v>
      </c>
      <c r="B274" s="376">
        <v>16</v>
      </c>
      <c r="C274" s="9" t="e" cm="1">
        <f t="array" aca="1" ref="C274" ca="1">INDEX(BGCalc1!$F$4:$F$28,A274)+(INDEX(BGCalc1!$G$4:$G$28,A274)-INDEX(BGCalc1!$F$4:$F$28,A274))/50*B274</f>
        <v>#N/A</v>
      </c>
      <c r="D274" t="e">
        <f t="shared" ca="1" si="52"/>
        <v>#N/A</v>
      </c>
      <c r="E274" t="e">
        <f t="shared" ca="1" si="41"/>
        <v>#N/A</v>
      </c>
      <c r="F274" t="e">
        <f t="shared" ca="1" si="42"/>
        <v>#N/A</v>
      </c>
      <c r="G274" t="e">
        <f t="shared" ca="1" si="43"/>
        <v>#N/A</v>
      </c>
      <c r="H274" s="14" t="e" cm="1">
        <f t="array" aca="1" ref="H274" ca="1">INDEX(BGCalc1!$L$4:$L$28,A274)*$C274^3+INDEX(BGCalc1!$M$4:$M$28,A274)*$C274^2+INDEX(BGCalc1!$N$4:$N$28,A274)*$C274+INDEX(BGCalc1!$O$4:$O$28,A274)+INDEX('Bulk Graph'!$E$6:$E$30,A274)</f>
        <v>#N/A</v>
      </c>
      <c r="I274" s="14" t="e" cm="1">
        <f t="array" aca="1" ref="I274" ca="1">INDEX(BGCalc1!$H$4:$H$28,A274)*$C274^3+INDEX(BGCalc1!$I$4:$I$28,A274)*$C274^2+INDEX(BGCalc1!$J$4:$J$28,A274)*$C274+INDEX(BGCalc1!$K$4:$K$28,A274)</f>
        <v>#N/A</v>
      </c>
      <c r="J274" s="9" t="e">
        <f t="shared" ca="1" si="47"/>
        <v>#N/A</v>
      </c>
      <c r="K274" s="12" t="e">
        <f t="shared" ca="1" si="48"/>
        <v>#N/A</v>
      </c>
      <c r="L274" s="12" t="e">
        <f t="shared" ca="1" si="49"/>
        <v>#N/A</v>
      </c>
      <c r="M274" s="12" t="e" cm="1">
        <f t="array" aca="1" ref="M274" ca="1">I274*S274*INDEX(BGCalc1!$B$4:$B$28,A274)</f>
        <v>#N/A</v>
      </c>
      <c r="N274" s="12" t="e">
        <f t="shared" ca="1" si="50"/>
        <v>#N/A</v>
      </c>
      <c r="O274" s="12" t="e">
        <f t="shared" ca="1" si="46"/>
        <v>#N/A</v>
      </c>
      <c r="P274" s="12" t="e">
        <f ca="1">CHOOSE(BGCalc1!$C$1,BGCalc1!$D$1,BGCalc1!$D$1+R274*G274)</f>
        <v>#N/A</v>
      </c>
      <c r="Q274" s="85">
        <f>CHOOSE(BGCalc1!$C$1,NA(),BGCalc1!$D$1)</f>
        <v>25</v>
      </c>
      <c r="R274" s="3" t="e">
        <f ca="1">C274*(H274+(BGCalc1!$D$1-E274)*F274)</f>
        <v>#N/A</v>
      </c>
      <c r="S274" s="3" t="e">
        <f t="shared" ca="1" si="51"/>
        <v>#N/A</v>
      </c>
    </row>
    <row r="275" spans="1:19">
      <c r="A275" s="376">
        <v>6</v>
      </c>
      <c r="B275" s="376">
        <v>17</v>
      </c>
      <c r="C275" s="9" t="e" cm="1">
        <f t="array" aca="1" ref="C275" ca="1">INDEX(BGCalc1!$F$4:$F$28,A275)+(INDEX(BGCalc1!$G$4:$G$28,A275)-INDEX(BGCalc1!$F$4:$F$28,A275))/50*B275</f>
        <v>#N/A</v>
      </c>
      <c r="D275" t="e">
        <f t="shared" ca="1" si="52"/>
        <v>#N/A</v>
      </c>
      <c r="E275" t="e">
        <f t="shared" ca="1" si="41"/>
        <v>#N/A</v>
      </c>
      <c r="F275" t="e">
        <f t="shared" ca="1" si="42"/>
        <v>#N/A</v>
      </c>
      <c r="G275" t="e">
        <f t="shared" ca="1" si="43"/>
        <v>#N/A</v>
      </c>
      <c r="H275" s="14" t="e" cm="1">
        <f t="array" aca="1" ref="H275" ca="1">INDEX(BGCalc1!$L$4:$L$28,A275)*$C275^3+INDEX(BGCalc1!$M$4:$M$28,A275)*$C275^2+INDEX(BGCalc1!$N$4:$N$28,A275)*$C275+INDEX(BGCalc1!$O$4:$O$28,A275)+INDEX('Bulk Graph'!$E$6:$E$30,A275)</f>
        <v>#N/A</v>
      </c>
      <c r="I275" s="14" t="e" cm="1">
        <f t="array" aca="1" ref="I275" ca="1">INDEX(BGCalc1!$H$4:$H$28,A275)*$C275^3+INDEX(BGCalc1!$I$4:$I$28,A275)*$C275^2+INDEX(BGCalc1!$J$4:$J$28,A275)*$C275+INDEX(BGCalc1!$K$4:$K$28,A275)</f>
        <v>#N/A</v>
      </c>
      <c r="J275" s="9" t="e">
        <f t="shared" ca="1" si="47"/>
        <v>#N/A</v>
      </c>
      <c r="K275" s="12" t="e">
        <f t="shared" ca="1" si="48"/>
        <v>#N/A</v>
      </c>
      <c r="L275" s="12" t="e">
        <f t="shared" ca="1" si="49"/>
        <v>#N/A</v>
      </c>
      <c r="M275" s="12" t="e" cm="1">
        <f t="array" aca="1" ref="M275" ca="1">I275*S275*INDEX(BGCalc1!$B$4:$B$28,A275)</f>
        <v>#N/A</v>
      </c>
      <c r="N275" s="12" t="e">
        <f t="shared" ca="1" si="50"/>
        <v>#N/A</v>
      </c>
      <c r="O275" s="12" t="e">
        <f t="shared" ca="1" si="46"/>
        <v>#N/A</v>
      </c>
      <c r="P275" s="12" t="e">
        <f ca="1">CHOOSE(BGCalc1!$C$1,BGCalc1!$D$1,BGCalc1!$D$1+R275*G275)</f>
        <v>#N/A</v>
      </c>
      <c r="Q275" s="85">
        <f>CHOOSE(BGCalc1!$C$1,NA(),BGCalc1!$D$1)</f>
        <v>25</v>
      </c>
      <c r="R275" s="3" t="e">
        <f ca="1">C275*(H275+(BGCalc1!$D$1-E275)*F275)</f>
        <v>#N/A</v>
      </c>
      <c r="S275" s="3" t="e">
        <f t="shared" ca="1" si="51"/>
        <v>#N/A</v>
      </c>
    </row>
    <row r="276" spans="1:19">
      <c r="A276" s="376">
        <v>6</v>
      </c>
      <c r="B276" s="376">
        <v>18</v>
      </c>
      <c r="C276" s="9" t="e" cm="1">
        <f t="array" aca="1" ref="C276" ca="1">INDEX(BGCalc1!$F$4:$F$28,A276)+(INDEX(BGCalc1!$G$4:$G$28,A276)-INDEX(BGCalc1!$F$4:$F$28,A276))/50*B276</f>
        <v>#N/A</v>
      </c>
      <c r="D276" t="e">
        <f t="shared" ca="1" si="52"/>
        <v>#N/A</v>
      </c>
      <c r="E276" t="e">
        <f t="shared" ca="1" si="41"/>
        <v>#N/A</v>
      </c>
      <c r="F276" t="e">
        <f t="shared" ca="1" si="42"/>
        <v>#N/A</v>
      </c>
      <c r="G276" t="e">
        <f t="shared" ca="1" si="43"/>
        <v>#N/A</v>
      </c>
      <c r="H276" s="14" t="e" cm="1">
        <f t="array" aca="1" ref="H276" ca="1">INDEX(BGCalc1!$L$4:$L$28,A276)*$C276^3+INDEX(BGCalc1!$M$4:$M$28,A276)*$C276^2+INDEX(BGCalc1!$N$4:$N$28,A276)*$C276+INDEX(BGCalc1!$O$4:$O$28,A276)+INDEX('Bulk Graph'!$E$6:$E$30,A276)</f>
        <v>#N/A</v>
      </c>
      <c r="I276" s="14" t="e" cm="1">
        <f t="array" aca="1" ref="I276" ca="1">INDEX(BGCalc1!$H$4:$H$28,A276)*$C276^3+INDEX(BGCalc1!$I$4:$I$28,A276)*$C276^2+INDEX(BGCalc1!$J$4:$J$28,A276)*$C276+INDEX(BGCalc1!$K$4:$K$28,A276)</f>
        <v>#N/A</v>
      </c>
      <c r="J276" s="9" t="e">
        <f t="shared" ca="1" si="47"/>
        <v>#N/A</v>
      </c>
      <c r="K276" s="12" t="e">
        <f t="shared" ca="1" si="48"/>
        <v>#N/A</v>
      </c>
      <c r="L276" s="12" t="e">
        <f t="shared" ca="1" si="49"/>
        <v>#N/A</v>
      </c>
      <c r="M276" s="12" t="e" cm="1">
        <f t="array" aca="1" ref="M276" ca="1">I276*S276*INDEX(BGCalc1!$B$4:$B$28,A276)</f>
        <v>#N/A</v>
      </c>
      <c r="N276" s="12" t="e">
        <f t="shared" ca="1" si="50"/>
        <v>#N/A</v>
      </c>
      <c r="O276" s="12" t="e">
        <f t="shared" ca="1" si="46"/>
        <v>#N/A</v>
      </c>
      <c r="P276" s="12" t="e">
        <f ca="1">CHOOSE(BGCalc1!$C$1,BGCalc1!$D$1,BGCalc1!$D$1+R276*G276)</f>
        <v>#N/A</v>
      </c>
      <c r="Q276" s="85">
        <f>CHOOSE(BGCalc1!$C$1,NA(),BGCalc1!$D$1)</f>
        <v>25</v>
      </c>
      <c r="R276" s="3" t="e">
        <f ca="1">C276*(H276+(BGCalc1!$D$1-E276)*F276)</f>
        <v>#N/A</v>
      </c>
      <c r="S276" s="3" t="e">
        <f t="shared" ca="1" si="51"/>
        <v>#N/A</v>
      </c>
    </row>
    <row r="277" spans="1:19">
      <c r="A277" s="376">
        <v>6</v>
      </c>
      <c r="B277" s="376">
        <v>19</v>
      </c>
      <c r="C277" s="9" t="e" cm="1">
        <f t="array" aca="1" ref="C277" ca="1">INDEX(BGCalc1!$F$4:$F$28,A277)+(INDEX(BGCalc1!$G$4:$G$28,A277)-INDEX(BGCalc1!$F$4:$F$28,A277))/50*B277</f>
        <v>#N/A</v>
      </c>
      <c r="D277" t="e">
        <f t="shared" ca="1" si="52"/>
        <v>#N/A</v>
      </c>
      <c r="E277" t="e">
        <f t="shared" ca="1" si="41"/>
        <v>#N/A</v>
      </c>
      <c r="F277" t="e">
        <f t="shared" ca="1" si="42"/>
        <v>#N/A</v>
      </c>
      <c r="G277" t="e">
        <f t="shared" ca="1" si="43"/>
        <v>#N/A</v>
      </c>
      <c r="H277" s="14" t="e" cm="1">
        <f t="array" aca="1" ref="H277" ca="1">INDEX(BGCalc1!$L$4:$L$28,A277)*$C277^3+INDEX(BGCalc1!$M$4:$M$28,A277)*$C277^2+INDEX(BGCalc1!$N$4:$N$28,A277)*$C277+INDEX(BGCalc1!$O$4:$O$28,A277)+INDEX('Bulk Graph'!$E$6:$E$30,A277)</f>
        <v>#N/A</v>
      </c>
      <c r="I277" s="14" t="e" cm="1">
        <f t="array" aca="1" ref="I277" ca="1">INDEX(BGCalc1!$H$4:$H$28,A277)*$C277^3+INDEX(BGCalc1!$I$4:$I$28,A277)*$C277^2+INDEX(BGCalc1!$J$4:$J$28,A277)*$C277+INDEX(BGCalc1!$K$4:$K$28,A277)</f>
        <v>#N/A</v>
      </c>
      <c r="J277" s="9" t="e">
        <f t="shared" ca="1" si="47"/>
        <v>#N/A</v>
      </c>
      <c r="K277" s="12" t="e">
        <f t="shared" ca="1" si="48"/>
        <v>#N/A</v>
      </c>
      <c r="L277" s="12" t="e">
        <f t="shared" ca="1" si="49"/>
        <v>#N/A</v>
      </c>
      <c r="M277" s="12" t="e" cm="1">
        <f t="array" aca="1" ref="M277" ca="1">I277*S277*INDEX(BGCalc1!$B$4:$B$28,A277)</f>
        <v>#N/A</v>
      </c>
      <c r="N277" s="12" t="e">
        <f t="shared" ca="1" si="50"/>
        <v>#N/A</v>
      </c>
      <c r="O277" s="12" t="e">
        <f t="shared" ca="1" si="46"/>
        <v>#N/A</v>
      </c>
      <c r="P277" s="12" t="e">
        <f ca="1">CHOOSE(BGCalc1!$C$1,BGCalc1!$D$1,BGCalc1!$D$1+R277*G277)</f>
        <v>#N/A</v>
      </c>
      <c r="Q277" s="85">
        <f>CHOOSE(BGCalc1!$C$1,NA(),BGCalc1!$D$1)</f>
        <v>25</v>
      </c>
      <c r="R277" s="3" t="e">
        <f ca="1">C277*(H277+(BGCalc1!$D$1-E277)*F277)</f>
        <v>#N/A</v>
      </c>
      <c r="S277" s="3" t="e">
        <f t="shared" ca="1" si="51"/>
        <v>#N/A</v>
      </c>
    </row>
    <row r="278" spans="1:19">
      <c r="A278" s="376">
        <v>6</v>
      </c>
      <c r="B278" s="376">
        <v>20</v>
      </c>
      <c r="C278" s="9" t="e" cm="1">
        <f t="array" aca="1" ref="C278" ca="1">INDEX(BGCalc1!$F$4:$F$28,A278)+(INDEX(BGCalc1!$G$4:$G$28,A278)-INDEX(BGCalc1!$F$4:$F$28,A278))/50*B278</f>
        <v>#N/A</v>
      </c>
      <c r="D278" t="e">
        <f t="shared" ca="1" si="52"/>
        <v>#N/A</v>
      </c>
      <c r="E278" t="e">
        <f t="shared" ca="1" si="41"/>
        <v>#N/A</v>
      </c>
      <c r="F278" t="e">
        <f t="shared" ca="1" si="42"/>
        <v>#N/A</v>
      </c>
      <c r="G278" t="e">
        <f t="shared" ca="1" si="43"/>
        <v>#N/A</v>
      </c>
      <c r="H278" s="14" t="e" cm="1">
        <f t="array" aca="1" ref="H278" ca="1">INDEX(BGCalc1!$L$4:$L$28,A278)*$C278^3+INDEX(BGCalc1!$M$4:$M$28,A278)*$C278^2+INDEX(BGCalc1!$N$4:$N$28,A278)*$C278+INDEX(BGCalc1!$O$4:$O$28,A278)+INDEX('Bulk Graph'!$E$6:$E$30,A278)</f>
        <v>#N/A</v>
      </c>
      <c r="I278" s="14" t="e" cm="1">
        <f t="array" aca="1" ref="I278" ca="1">INDEX(BGCalc1!$H$4:$H$28,A278)*$C278^3+INDEX(BGCalc1!$I$4:$I$28,A278)*$C278^2+INDEX(BGCalc1!$J$4:$J$28,A278)*$C278+INDEX(BGCalc1!$K$4:$K$28,A278)</f>
        <v>#N/A</v>
      </c>
      <c r="J278" s="9" t="e">
        <f t="shared" ca="1" si="47"/>
        <v>#N/A</v>
      </c>
      <c r="K278" s="12" t="e">
        <f t="shared" ca="1" si="48"/>
        <v>#N/A</v>
      </c>
      <c r="L278" s="12" t="e">
        <f t="shared" ca="1" si="49"/>
        <v>#N/A</v>
      </c>
      <c r="M278" s="12" t="e" cm="1">
        <f t="array" aca="1" ref="M278" ca="1">I278*S278*INDEX(BGCalc1!$B$4:$B$28,A278)</f>
        <v>#N/A</v>
      </c>
      <c r="N278" s="12" t="e">
        <f t="shared" ca="1" si="50"/>
        <v>#N/A</v>
      </c>
      <c r="O278" s="12" t="e">
        <f t="shared" ca="1" si="46"/>
        <v>#N/A</v>
      </c>
      <c r="P278" s="12" t="e">
        <f ca="1">CHOOSE(BGCalc1!$C$1,BGCalc1!$D$1,BGCalc1!$D$1+R278*G278)</f>
        <v>#N/A</v>
      </c>
      <c r="Q278" s="85">
        <f>CHOOSE(BGCalc1!$C$1,NA(),BGCalc1!$D$1)</f>
        <v>25</v>
      </c>
      <c r="R278" s="3" t="e">
        <f ca="1">C278*(H278+(BGCalc1!$D$1-E278)*F278)</f>
        <v>#N/A</v>
      </c>
      <c r="S278" s="3" t="e">
        <f t="shared" ca="1" si="51"/>
        <v>#N/A</v>
      </c>
    </row>
    <row r="279" spans="1:19">
      <c r="A279" s="376">
        <v>6</v>
      </c>
      <c r="B279" s="376">
        <v>21</v>
      </c>
      <c r="C279" s="9" t="e" cm="1">
        <f t="array" aca="1" ref="C279" ca="1">INDEX(BGCalc1!$F$4:$F$28,A279)+(INDEX(BGCalc1!$G$4:$G$28,A279)-INDEX(BGCalc1!$F$4:$F$28,A279))/50*B279</f>
        <v>#N/A</v>
      </c>
      <c r="D279" t="e">
        <f t="shared" ca="1" si="52"/>
        <v>#N/A</v>
      </c>
      <c r="E279" t="e">
        <f t="shared" ca="1" si="41"/>
        <v>#N/A</v>
      </c>
      <c r="F279" t="e">
        <f t="shared" ca="1" si="42"/>
        <v>#N/A</v>
      </c>
      <c r="G279" t="e">
        <f t="shared" ca="1" si="43"/>
        <v>#N/A</v>
      </c>
      <c r="H279" s="14" t="e" cm="1">
        <f t="array" aca="1" ref="H279" ca="1">INDEX(BGCalc1!$L$4:$L$28,A279)*$C279^3+INDEX(BGCalc1!$M$4:$M$28,A279)*$C279^2+INDEX(BGCalc1!$N$4:$N$28,A279)*$C279+INDEX(BGCalc1!$O$4:$O$28,A279)+INDEX('Bulk Graph'!$E$6:$E$30,A279)</f>
        <v>#N/A</v>
      </c>
      <c r="I279" s="14" t="e" cm="1">
        <f t="array" aca="1" ref="I279" ca="1">INDEX(BGCalc1!$H$4:$H$28,A279)*$C279^3+INDEX(BGCalc1!$I$4:$I$28,A279)*$C279^2+INDEX(BGCalc1!$J$4:$J$28,A279)*$C279+INDEX(BGCalc1!$K$4:$K$28,A279)</f>
        <v>#N/A</v>
      </c>
      <c r="J279" s="9" t="e">
        <f t="shared" ca="1" si="47"/>
        <v>#N/A</v>
      </c>
      <c r="K279" s="12" t="e">
        <f t="shared" ca="1" si="48"/>
        <v>#N/A</v>
      </c>
      <c r="L279" s="12" t="e">
        <f t="shared" ca="1" si="49"/>
        <v>#N/A</v>
      </c>
      <c r="M279" s="12" t="e" cm="1">
        <f t="array" aca="1" ref="M279" ca="1">I279*S279*INDEX(BGCalc1!$B$4:$B$28,A279)</f>
        <v>#N/A</v>
      </c>
      <c r="N279" s="12" t="e">
        <f t="shared" ca="1" si="50"/>
        <v>#N/A</v>
      </c>
      <c r="O279" s="12" t="e">
        <f t="shared" ca="1" si="46"/>
        <v>#N/A</v>
      </c>
      <c r="P279" s="12" t="e">
        <f ca="1">CHOOSE(BGCalc1!$C$1,BGCalc1!$D$1,BGCalc1!$D$1+R279*G279)</f>
        <v>#N/A</v>
      </c>
      <c r="Q279" s="85">
        <f>CHOOSE(BGCalc1!$C$1,NA(),BGCalc1!$D$1)</f>
        <v>25</v>
      </c>
      <c r="R279" s="3" t="e">
        <f ca="1">C279*(H279+(BGCalc1!$D$1-E279)*F279)</f>
        <v>#N/A</v>
      </c>
      <c r="S279" s="3" t="e">
        <f t="shared" ca="1" si="51"/>
        <v>#N/A</v>
      </c>
    </row>
    <row r="280" spans="1:19">
      <c r="A280" s="376">
        <v>6</v>
      </c>
      <c r="B280" s="376">
        <v>22</v>
      </c>
      <c r="C280" s="9" t="e" cm="1">
        <f t="array" aca="1" ref="C280" ca="1">INDEX(BGCalc1!$F$4:$F$28,A280)+(INDEX(BGCalc1!$G$4:$G$28,A280)-INDEX(BGCalc1!$F$4:$F$28,A280))/50*B280</f>
        <v>#N/A</v>
      </c>
      <c r="D280" t="e">
        <f t="shared" ca="1" si="52"/>
        <v>#N/A</v>
      </c>
      <c r="E280" t="e">
        <f t="shared" ca="1" si="41"/>
        <v>#N/A</v>
      </c>
      <c r="F280" t="e">
        <f t="shared" ca="1" si="42"/>
        <v>#N/A</v>
      </c>
      <c r="G280" t="e">
        <f t="shared" ca="1" si="43"/>
        <v>#N/A</v>
      </c>
      <c r="H280" s="14" t="e" cm="1">
        <f t="array" aca="1" ref="H280" ca="1">INDEX(BGCalc1!$L$4:$L$28,A280)*$C280^3+INDEX(BGCalc1!$M$4:$M$28,A280)*$C280^2+INDEX(BGCalc1!$N$4:$N$28,A280)*$C280+INDEX(BGCalc1!$O$4:$O$28,A280)+INDEX('Bulk Graph'!$E$6:$E$30,A280)</f>
        <v>#N/A</v>
      </c>
      <c r="I280" s="14" t="e" cm="1">
        <f t="array" aca="1" ref="I280" ca="1">INDEX(BGCalc1!$H$4:$H$28,A280)*$C280^3+INDEX(BGCalc1!$I$4:$I$28,A280)*$C280^2+INDEX(BGCalc1!$J$4:$J$28,A280)*$C280+INDEX(BGCalc1!$K$4:$K$28,A280)</f>
        <v>#N/A</v>
      </c>
      <c r="J280" s="9" t="e">
        <f t="shared" ca="1" si="47"/>
        <v>#N/A</v>
      </c>
      <c r="K280" s="12" t="e">
        <f t="shared" ca="1" si="48"/>
        <v>#N/A</v>
      </c>
      <c r="L280" s="12" t="e">
        <f t="shared" ca="1" si="49"/>
        <v>#N/A</v>
      </c>
      <c r="M280" s="12" t="e" cm="1">
        <f t="array" aca="1" ref="M280" ca="1">I280*S280*INDEX(BGCalc1!$B$4:$B$28,A280)</f>
        <v>#N/A</v>
      </c>
      <c r="N280" s="12" t="e">
        <f t="shared" ca="1" si="50"/>
        <v>#N/A</v>
      </c>
      <c r="O280" s="12" t="e">
        <f t="shared" ca="1" si="46"/>
        <v>#N/A</v>
      </c>
      <c r="P280" s="12" t="e">
        <f ca="1">CHOOSE(BGCalc1!$C$1,BGCalc1!$D$1,BGCalc1!$D$1+R280*G280)</f>
        <v>#N/A</v>
      </c>
      <c r="Q280" s="85">
        <f>CHOOSE(BGCalc1!$C$1,NA(),BGCalc1!$D$1)</f>
        <v>25</v>
      </c>
      <c r="R280" s="3" t="e">
        <f ca="1">C280*(H280+(BGCalc1!$D$1-E280)*F280)</f>
        <v>#N/A</v>
      </c>
      <c r="S280" s="3" t="e">
        <f t="shared" ca="1" si="51"/>
        <v>#N/A</v>
      </c>
    </row>
    <row r="281" spans="1:19">
      <c r="A281" s="376">
        <v>6</v>
      </c>
      <c r="B281" s="376">
        <v>23</v>
      </c>
      <c r="C281" s="9" t="e" cm="1">
        <f t="array" aca="1" ref="C281" ca="1">INDEX(BGCalc1!$F$4:$F$28,A281)+(INDEX(BGCalc1!$G$4:$G$28,A281)-INDEX(BGCalc1!$F$4:$F$28,A281))/50*B281</f>
        <v>#N/A</v>
      </c>
      <c r="D281" t="e">
        <f t="shared" ca="1" si="52"/>
        <v>#N/A</v>
      </c>
      <c r="E281" t="e">
        <f t="shared" ca="1" si="41"/>
        <v>#N/A</v>
      </c>
      <c r="F281" t="e">
        <f t="shared" ca="1" si="42"/>
        <v>#N/A</v>
      </c>
      <c r="G281" t="e">
        <f t="shared" ca="1" si="43"/>
        <v>#N/A</v>
      </c>
      <c r="H281" s="14" t="e" cm="1">
        <f t="array" aca="1" ref="H281" ca="1">INDEX(BGCalc1!$L$4:$L$28,A281)*$C281^3+INDEX(BGCalc1!$M$4:$M$28,A281)*$C281^2+INDEX(BGCalc1!$N$4:$N$28,A281)*$C281+INDEX(BGCalc1!$O$4:$O$28,A281)+INDEX('Bulk Graph'!$E$6:$E$30,A281)</f>
        <v>#N/A</v>
      </c>
      <c r="I281" s="14" t="e" cm="1">
        <f t="array" aca="1" ref="I281" ca="1">INDEX(BGCalc1!$H$4:$H$28,A281)*$C281^3+INDEX(BGCalc1!$I$4:$I$28,A281)*$C281^2+INDEX(BGCalc1!$J$4:$J$28,A281)*$C281+INDEX(BGCalc1!$K$4:$K$28,A281)</f>
        <v>#N/A</v>
      </c>
      <c r="J281" s="9" t="e">
        <f t="shared" ca="1" si="47"/>
        <v>#N/A</v>
      </c>
      <c r="K281" s="12" t="e">
        <f t="shared" ca="1" si="48"/>
        <v>#N/A</v>
      </c>
      <c r="L281" s="12" t="e">
        <f t="shared" ca="1" si="49"/>
        <v>#N/A</v>
      </c>
      <c r="M281" s="12" t="e" cm="1">
        <f t="array" aca="1" ref="M281" ca="1">I281*S281*INDEX(BGCalc1!$B$4:$B$28,A281)</f>
        <v>#N/A</v>
      </c>
      <c r="N281" s="12" t="e">
        <f t="shared" ca="1" si="50"/>
        <v>#N/A</v>
      </c>
      <c r="O281" s="12" t="e">
        <f t="shared" ca="1" si="46"/>
        <v>#N/A</v>
      </c>
      <c r="P281" s="12" t="e">
        <f ca="1">CHOOSE(BGCalc1!$C$1,BGCalc1!$D$1,BGCalc1!$D$1+R281*G281)</f>
        <v>#N/A</v>
      </c>
      <c r="Q281" s="85">
        <f>CHOOSE(BGCalc1!$C$1,NA(),BGCalc1!$D$1)</f>
        <v>25</v>
      </c>
      <c r="R281" s="3" t="e">
        <f ca="1">C281*(H281+(BGCalc1!$D$1-E281)*F281)</f>
        <v>#N/A</v>
      </c>
      <c r="S281" s="3" t="e">
        <f t="shared" ca="1" si="51"/>
        <v>#N/A</v>
      </c>
    </row>
    <row r="282" spans="1:19">
      <c r="A282" s="376">
        <v>6</v>
      </c>
      <c r="B282" s="376">
        <v>24</v>
      </c>
      <c r="C282" s="9" t="e" cm="1">
        <f t="array" aca="1" ref="C282" ca="1">INDEX(BGCalc1!$F$4:$F$28,A282)+(INDEX(BGCalc1!$G$4:$G$28,A282)-INDEX(BGCalc1!$F$4:$F$28,A282))/50*B282</f>
        <v>#N/A</v>
      </c>
      <c r="D282" t="e">
        <f t="shared" ca="1" si="52"/>
        <v>#N/A</v>
      </c>
      <c r="E282" t="e">
        <f t="shared" ca="1" si="41"/>
        <v>#N/A</v>
      </c>
      <c r="F282" t="e">
        <f t="shared" ca="1" si="42"/>
        <v>#N/A</v>
      </c>
      <c r="G282" t="e">
        <f t="shared" ca="1" si="43"/>
        <v>#N/A</v>
      </c>
      <c r="H282" s="14" t="e" cm="1">
        <f t="array" aca="1" ref="H282" ca="1">INDEX(BGCalc1!$L$4:$L$28,A282)*$C282^3+INDEX(BGCalc1!$M$4:$M$28,A282)*$C282^2+INDEX(BGCalc1!$N$4:$N$28,A282)*$C282+INDEX(BGCalc1!$O$4:$O$28,A282)+INDEX('Bulk Graph'!$E$6:$E$30,A282)</f>
        <v>#N/A</v>
      </c>
      <c r="I282" s="14" t="e" cm="1">
        <f t="array" aca="1" ref="I282" ca="1">INDEX(BGCalc1!$H$4:$H$28,A282)*$C282^3+INDEX(BGCalc1!$I$4:$I$28,A282)*$C282^2+INDEX(BGCalc1!$J$4:$J$28,A282)*$C282+INDEX(BGCalc1!$K$4:$K$28,A282)</f>
        <v>#N/A</v>
      </c>
      <c r="J282" s="9" t="e">
        <f t="shared" ca="1" si="47"/>
        <v>#N/A</v>
      </c>
      <c r="K282" s="12" t="e">
        <f t="shared" ca="1" si="48"/>
        <v>#N/A</v>
      </c>
      <c r="L282" s="12" t="e">
        <f t="shared" ca="1" si="49"/>
        <v>#N/A</v>
      </c>
      <c r="M282" s="12" t="e" cm="1">
        <f t="array" aca="1" ref="M282" ca="1">I282*S282*INDEX(BGCalc1!$B$4:$B$28,A282)</f>
        <v>#N/A</v>
      </c>
      <c r="N282" s="12" t="e">
        <f t="shared" ca="1" si="50"/>
        <v>#N/A</v>
      </c>
      <c r="O282" s="12" t="e">
        <f t="shared" ca="1" si="46"/>
        <v>#N/A</v>
      </c>
      <c r="P282" s="12" t="e">
        <f ca="1">CHOOSE(BGCalc1!$C$1,BGCalc1!$D$1,BGCalc1!$D$1+R282*G282)</f>
        <v>#N/A</v>
      </c>
      <c r="Q282" s="85">
        <f>CHOOSE(BGCalc1!$C$1,NA(),BGCalc1!$D$1)</f>
        <v>25</v>
      </c>
      <c r="R282" s="3" t="e">
        <f ca="1">C282*(H282+(BGCalc1!$D$1-E282)*F282)</f>
        <v>#N/A</v>
      </c>
      <c r="S282" s="3" t="e">
        <f t="shared" ca="1" si="51"/>
        <v>#N/A</v>
      </c>
    </row>
    <row r="283" spans="1:19">
      <c r="A283" s="376">
        <v>6</v>
      </c>
      <c r="B283" s="376">
        <v>25</v>
      </c>
      <c r="C283" s="9" t="e" cm="1">
        <f t="array" aca="1" ref="C283" ca="1">INDEX(BGCalc1!$F$4:$F$28,A283)+(INDEX(BGCalc1!$G$4:$G$28,A283)-INDEX(BGCalc1!$F$4:$F$28,A283))/50*B283</f>
        <v>#N/A</v>
      </c>
      <c r="D283" t="e">
        <f t="shared" ca="1" si="52"/>
        <v>#N/A</v>
      </c>
      <c r="E283" t="e">
        <f t="shared" ca="1" si="41"/>
        <v>#N/A</v>
      </c>
      <c r="F283" t="e">
        <f t="shared" ca="1" si="42"/>
        <v>#N/A</v>
      </c>
      <c r="G283" t="e">
        <f t="shared" ca="1" si="43"/>
        <v>#N/A</v>
      </c>
      <c r="H283" s="14" t="e" cm="1">
        <f t="array" aca="1" ref="H283" ca="1">INDEX(BGCalc1!$L$4:$L$28,A283)*$C283^3+INDEX(BGCalc1!$M$4:$M$28,A283)*$C283^2+INDEX(BGCalc1!$N$4:$N$28,A283)*$C283+INDEX(BGCalc1!$O$4:$O$28,A283)+INDEX('Bulk Graph'!$E$6:$E$30,A283)</f>
        <v>#N/A</v>
      </c>
      <c r="I283" s="14" t="e" cm="1">
        <f t="array" aca="1" ref="I283" ca="1">INDEX(BGCalc1!$H$4:$H$28,A283)*$C283^3+INDEX(BGCalc1!$I$4:$I$28,A283)*$C283^2+INDEX(BGCalc1!$J$4:$J$28,A283)*$C283+INDEX(BGCalc1!$K$4:$K$28,A283)</f>
        <v>#N/A</v>
      </c>
      <c r="J283" s="9" t="e">
        <f t="shared" ca="1" si="47"/>
        <v>#N/A</v>
      </c>
      <c r="K283" s="12" t="e">
        <f t="shared" ca="1" si="48"/>
        <v>#N/A</v>
      </c>
      <c r="L283" s="12" t="e">
        <f t="shared" ca="1" si="49"/>
        <v>#N/A</v>
      </c>
      <c r="M283" s="12" t="e" cm="1">
        <f t="array" aca="1" ref="M283" ca="1">I283*S283*INDEX(BGCalc1!$B$4:$B$28,A283)</f>
        <v>#N/A</v>
      </c>
      <c r="N283" s="12" t="e">
        <f t="shared" ca="1" si="50"/>
        <v>#N/A</v>
      </c>
      <c r="O283" s="12" t="e">
        <f t="shared" ca="1" si="46"/>
        <v>#N/A</v>
      </c>
      <c r="P283" s="12" t="e">
        <f ca="1">CHOOSE(BGCalc1!$C$1,BGCalc1!$D$1,BGCalc1!$D$1+R283*G283)</f>
        <v>#N/A</v>
      </c>
      <c r="Q283" s="85">
        <f>CHOOSE(BGCalc1!$C$1,NA(),BGCalc1!$D$1)</f>
        <v>25</v>
      </c>
      <c r="R283" s="3" t="e">
        <f ca="1">C283*(H283+(BGCalc1!$D$1-E283)*F283)</f>
        <v>#N/A</v>
      </c>
      <c r="S283" s="3" t="e">
        <f t="shared" ca="1" si="51"/>
        <v>#N/A</v>
      </c>
    </row>
    <row r="284" spans="1:19">
      <c r="A284" s="376">
        <v>6</v>
      </c>
      <c r="B284" s="376">
        <v>26</v>
      </c>
      <c r="C284" s="9" t="e" cm="1">
        <f t="array" aca="1" ref="C284" ca="1">INDEX(BGCalc1!$F$4:$F$28,A284)+(INDEX(BGCalc1!$G$4:$G$28,A284)-INDEX(BGCalc1!$F$4:$F$28,A284))/50*B284</f>
        <v>#N/A</v>
      </c>
      <c r="D284" t="e">
        <f t="shared" ca="1" si="52"/>
        <v>#N/A</v>
      </c>
      <c r="E284" t="e">
        <f t="shared" ca="1" si="41"/>
        <v>#N/A</v>
      </c>
      <c r="F284" t="e">
        <f t="shared" ca="1" si="42"/>
        <v>#N/A</v>
      </c>
      <c r="G284" t="e">
        <f t="shared" ca="1" si="43"/>
        <v>#N/A</v>
      </c>
      <c r="H284" s="14" t="e" cm="1">
        <f t="array" aca="1" ref="H284" ca="1">INDEX(BGCalc1!$L$4:$L$28,A284)*$C284^3+INDEX(BGCalc1!$M$4:$M$28,A284)*$C284^2+INDEX(BGCalc1!$N$4:$N$28,A284)*$C284+INDEX(BGCalc1!$O$4:$O$28,A284)+INDEX('Bulk Graph'!$E$6:$E$30,A284)</f>
        <v>#N/A</v>
      </c>
      <c r="I284" s="14" t="e" cm="1">
        <f t="array" aca="1" ref="I284" ca="1">INDEX(BGCalc1!$H$4:$H$28,A284)*$C284^3+INDEX(BGCalc1!$I$4:$I$28,A284)*$C284^2+INDEX(BGCalc1!$J$4:$J$28,A284)*$C284+INDEX(BGCalc1!$K$4:$K$28,A284)</f>
        <v>#N/A</v>
      </c>
      <c r="J284" s="9" t="e">
        <f t="shared" ca="1" si="47"/>
        <v>#N/A</v>
      </c>
      <c r="K284" s="12" t="e">
        <f t="shared" ca="1" si="48"/>
        <v>#N/A</v>
      </c>
      <c r="L284" s="12" t="e">
        <f t="shared" ca="1" si="49"/>
        <v>#N/A</v>
      </c>
      <c r="M284" s="12" t="e" cm="1">
        <f t="array" aca="1" ref="M284" ca="1">I284*S284*INDEX(BGCalc1!$B$4:$B$28,A284)</f>
        <v>#N/A</v>
      </c>
      <c r="N284" s="12" t="e">
        <f t="shared" ca="1" si="50"/>
        <v>#N/A</v>
      </c>
      <c r="O284" s="12" t="e">
        <f t="shared" ca="1" si="46"/>
        <v>#N/A</v>
      </c>
      <c r="P284" s="12" t="e">
        <f ca="1">CHOOSE(BGCalc1!$C$1,BGCalc1!$D$1,BGCalc1!$D$1+R284*G284)</f>
        <v>#N/A</v>
      </c>
      <c r="Q284" s="85">
        <f>CHOOSE(BGCalc1!$C$1,NA(),BGCalc1!$D$1)</f>
        <v>25</v>
      </c>
      <c r="R284" s="3" t="e">
        <f ca="1">C284*(H284+(BGCalc1!$D$1-E284)*F284)</f>
        <v>#N/A</v>
      </c>
      <c r="S284" s="3" t="e">
        <f t="shared" ca="1" si="51"/>
        <v>#N/A</v>
      </c>
    </row>
    <row r="285" spans="1:19">
      <c r="A285" s="376">
        <v>6</v>
      </c>
      <c r="B285" s="376">
        <v>27</v>
      </c>
      <c r="C285" s="9" t="e" cm="1">
        <f t="array" aca="1" ref="C285" ca="1">INDEX(BGCalc1!$F$4:$F$28,A285)+(INDEX(BGCalc1!$G$4:$G$28,A285)-INDEX(BGCalc1!$F$4:$F$28,A285))/50*B285</f>
        <v>#N/A</v>
      </c>
      <c r="D285" t="e">
        <f t="shared" ca="1" si="52"/>
        <v>#N/A</v>
      </c>
      <c r="E285" t="e">
        <f t="shared" ca="1" si="41"/>
        <v>#N/A</v>
      </c>
      <c r="F285" t="e">
        <f t="shared" ca="1" si="42"/>
        <v>#N/A</v>
      </c>
      <c r="G285" t="e">
        <f t="shared" ca="1" si="43"/>
        <v>#N/A</v>
      </c>
      <c r="H285" s="14" t="e" cm="1">
        <f t="array" aca="1" ref="H285" ca="1">INDEX(BGCalc1!$L$4:$L$28,A285)*$C285^3+INDEX(BGCalc1!$M$4:$M$28,A285)*$C285^2+INDEX(BGCalc1!$N$4:$N$28,A285)*$C285+INDEX(BGCalc1!$O$4:$O$28,A285)+INDEX('Bulk Graph'!$E$6:$E$30,A285)</f>
        <v>#N/A</v>
      </c>
      <c r="I285" s="14" t="e" cm="1">
        <f t="array" aca="1" ref="I285" ca="1">INDEX(BGCalc1!$H$4:$H$28,A285)*$C285^3+INDEX(BGCalc1!$I$4:$I$28,A285)*$C285^2+INDEX(BGCalc1!$J$4:$J$28,A285)*$C285+INDEX(BGCalc1!$K$4:$K$28,A285)</f>
        <v>#N/A</v>
      </c>
      <c r="J285" s="9" t="e">
        <f t="shared" ca="1" si="47"/>
        <v>#N/A</v>
      </c>
      <c r="K285" s="12" t="e">
        <f t="shared" ca="1" si="48"/>
        <v>#N/A</v>
      </c>
      <c r="L285" s="12" t="e">
        <f t="shared" ca="1" si="49"/>
        <v>#N/A</v>
      </c>
      <c r="M285" s="12" t="e" cm="1">
        <f t="array" aca="1" ref="M285" ca="1">I285*S285*INDEX(BGCalc1!$B$4:$B$28,A285)</f>
        <v>#N/A</v>
      </c>
      <c r="N285" s="12" t="e">
        <f t="shared" ca="1" si="50"/>
        <v>#N/A</v>
      </c>
      <c r="O285" s="12" t="e">
        <f t="shared" ca="1" si="46"/>
        <v>#N/A</v>
      </c>
      <c r="P285" s="12" t="e">
        <f ca="1">CHOOSE(BGCalc1!$C$1,BGCalc1!$D$1,BGCalc1!$D$1+R285*G285)</f>
        <v>#N/A</v>
      </c>
      <c r="Q285" s="85">
        <f>CHOOSE(BGCalc1!$C$1,NA(),BGCalc1!$D$1)</f>
        <v>25</v>
      </c>
      <c r="R285" s="3" t="e">
        <f ca="1">C285*(H285+(BGCalc1!$D$1-E285)*F285)</f>
        <v>#N/A</v>
      </c>
      <c r="S285" s="3" t="e">
        <f t="shared" ca="1" si="51"/>
        <v>#N/A</v>
      </c>
    </row>
    <row r="286" spans="1:19">
      <c r="A286" s="376">
        <v>6</v>
      </c>
      <c r="B286" s="376">
        <v>28</v>
      </c>
      <c r="C286" s="9" t="e" cm="1">
        <f t="array" aca="1" ref="C286" ca="1">INDEX(BGCalc1!$F$4:$F$28,A286)+(INDEX(BGCalc1!$G$4:$G$28,A286)-INDEX(BGCalc1!$F$4:$F$28,A286))/50*B286</f>
        <v>#N/A</v>
      </c>
      <c r="D286" t="e">
        <f t="shared" ca="1" si="52"/>
        <v>#N/A</v>
      </c>
      <c r="E286" t="e">
        <f t="shared" ca="1" si="41"/>
        <v>#N/A</v>
      </c>
      <c r="F286" t="e">
        <f t="shared" ca="1" si="42"/>
        <v>#N/A</v>
      </c>
      <c r="G286" t="e">
        <f t="shared" ca="1" si="43"/>
        <v>#N/A</v>
      </c>
      <c r="H286" s="14" t="e" cm="1">
        <f t="array" aca="1" ref="H286" ca="1">INDEX(BGCalc1!$L$4:$L$28,A286)*$C286^3+INDEX(BGCalc1!$M$4:$M$28,A286)*$C286^2+INDEX(BGCalc1!$N$4:$N$28,A286)*$C286+INDEX(BGCalc1!$O$4:$O$28,A286)+INDEX('Bulk Graph'!$E$6:$E$30,A286)</f>
        <v>#N/A</v>
      </c>
      <c r="I286" s="14" t="e" cm="1">
        <f t="array" aca="1" ref="I286" ca="1">INDEX(BGCalc1!$H$4:$H$28,A286)*$C286^3+INDEX(BGCalc1!$I$4:$I$28,A286)*$C286^2+INDEX(BGCalc1!$J$4:$J$28,A286)*$C286+INDEX(BGCalc1!$K$4:$K$28,A286)</f>
        <v>#N/A</v>
      </c>
      <c r="J286" s="9" t="e">
        <f t="shared" ca="1" si="47"/>
        <v>#N/A</v>
      </c>
      <c r="K286" s="12" t="e">
        <f t="shared" ca="1" si="48"/>
        <v>#N/A</v>
      </c>
      <c r="L286" s="12" t="e">
        <f t="shared" ca="1" si="49"/>
        <v>#N/A</v>
      </c>
      <c r="M286" s="12" t="e" cm="1">
        <f t="array" aca="1" ref="M286" ca="1">I286*S286*INDEX(BGCalc1!$B$4:$B$28,A286)</f>
        <v>#N/A</v>
      </c>
      <c r="N286" s="12" t="e">
        <f t="shared" ca="1" si="50"/>
        <v>#N/A</v>
      </c>
      <c r="O286" s="12" t="e">
        <f t="shared" ca="1" si="46"/>
        <v>#N/A</v>
      </c>
      <c r="P286" s="12" t="e">
        <f ca="1">CHOOSE(BGCalc1!$C$1,BGCalc1!$D$1,BGCalc1!$D$1+R286*G286)</f>
        <v>#N/A</v>
      </c>
      <c r="Q286" s="85">
        <f>CHOOSE(BGCalc1!$C$1,NA(),BGCalc1!$D$1)</f>
        <v>25</v>
      </c>
      <c r="R286" s="3" t="e">
        <f ca="1">C286*(H286+(BGCalc1!$D$1-E286)*F286)</f>
        <v>#N/A</v>
      </c>
      <c r="S286" s="3" t="e">
        <f t="shared" ca="1" si="51"/>
        <v>#N/A</v>
      </c>
    </row>
    <row r="287" spans="1:19">
      <c r="A287" s="376">
        <v>6</v>
      </c>
      <c r="B287" s="376">
        <v>29</v>
      </c>
      <c r="C287" s="9" t="e" cm="1">
        <f t="array" aca="1" ref="C287" ca="1">INDEX(BGCalc1!$F$4:$F$28,A287)+(INDEX(BGCalc1!$G$4:$G$28,A287)-INDEX(BGCalc1!$F$4:$F$28,A287))/50*B287</f>
        <v>#N/A</v>
      </c>
      <c r="D287" t="e">
        <f t="shared" ca="1" si="52"/>
        <v>#N/A</v>
      </c>
      <c r="E287" t="e">
        <f t="shared" ca="1" si="41"/>
        <v>#N/A</v>
      </c>
      <c r="F287" t="e">
        <f t="shared" ca="1" si="42"/>
        <v>#N/A</v>
      </c>
      <c r="G287" t="e">
        <f t="shared" ca="1" si="43"/>
        <v>#N/A</v>
      </c>
      <c r="H287" s="14" t="e" cm="1">
        <f t="array" aca="1" ref="H287" ca="1">INDEX(BGCalc1!$L$4:$L$28,A287)*$C287^3+INDEX(BGCalc1!$M$4:$M$28,A287)*$C287^2+INDEX(BGCalc1!$N$4:$N$28,A287)*$C287+INDEX(BGCalc1!$O$4:$O$28,A287)+INDEX('Bulk Graph'!$E$6:$E$30,A287)</f>
        <v>#N/A</v>
      </c>
      <c r="I287" s="14" t="e" cm="1">
        <f t="array" aca="1" ref="I287" ca="1">INDEX(BGCalc1!$H$4:$H$28,A287)*$C287^3+INDEX(BGCalc1!$I$4:$I$28,A287)*$C287^2+INDEX(BGCalc1!$J$4:$J$28,A287)*$C287+INDEX(BGCalc1!$K$4:$K$28,A287)</f>
        <v>#N/A</v>
      </c>
      <c r="J287" s="9" t="e">
        <f t="shared" ca="1" si="47"/>
        <v>#N/A</v>
      </c>
      <c r="K287" s="12" t="e">
        <f t="shared" ca="1" si="48"/>
        <v>#N/A</v>
      </c>
      <c r="L287" s="12" t="e">
        <f t="shared" ca="1" si="49"/>
        <v>#N/A</v>
      </c>
      <c r="M287" s="12" t="e" cm="1">
        <f t="array" aca="1" ref="M287" ca="1">I287*S287*INDEX(BGCalc1!$B$4:$B$28,A287)</f>
        <v>#N/A</v>
      </c>
      <c r="N287" s="12" t="e">
        <f t="shared" ca="1" si="50"/>
        <v>#N/A</v>
      </c>
      <c r="O287" s="12" t="e">
        <f t="shared" ca="1" si="46"/>
        <v>#N/A</v>
      </c>
      <c r="P287" s="12" t="e">
        <f ca="1">CHOOSE(BGCalc1!$C$1,BGCalc1!$D$1,BGCalc1!$D$1+R287*G287)</f>
        <v>#N/A</v>
      </c>
      <c r="Q287" s="85">
        <f>CHOOSE(BGCalc1!$C$1,NA(),BGCalc1!$D$1)</f>
        <v>25</v>
      </c>
      <c r="R287" s="3" t="e">
        <f ca="1">C287*(H287+(BGCalc1!$D$1-E287)*F287)</f>
        <v>#N/A</v>
      </c>
      <c r="S287" s="3" t="e">
        <f t="shared" ca="1" si="51"/>
        <v>#N/A</v>
      </c>
    </row>
    <row r="288" spans="1:19">
      <c r="A288" s="376">
        <v>6</v>
      </c>
      <c r="B288" s="376">
        <v>30</v>
      </c>
      <c r="C288" s="9" t="e" cm="1">
        <f t="array" aca="1" ref="C288" ca="1">INDEX(BGCalc1!$F$4:$F$28,A288)+(INDEX(BGCalc1!$G$4:$G$28,A288)-INDEX(BGCalc1!$F$4:$F$28,A288))/50*B288</f>
        <v>#N/A</v>
      </c>
      <c r="D288" t="e">
        <f t="shared" ca="1" si="52"/>
        <v>#N/A</v>
      </c>
      <c r="E288" t="e">
        <f t="shared" ca="1" si="41"/>
        <v>#N/A</v>
      </c>
      <c r="F288" t="e">
        <f t="shared" ca="1" si="42"/>
        <v>#N/A</v>
      </c>
      <c r="G288" t="e">
        <f t="shared" ca="1" si="43"/>
        <v>#N/A</v>
      </c>
      <c r="H288" s="14" t="e" cm="1">
        <f t="array" aca="1" ref="H288" ca="1">INDEX(BGCalc1!$L$4:$L$28,A288)*$C288^3+INDEX(BGCalc1!$M$4:$M$28,A288)*$C288^2+INDEX(BGCalc1!$N$4:$N$28,A288)*$C288+INDEX(BGCalc1!$O$4:$O$28,A288)+INDEX('Bulk Graph'!$E$6:$E$30,A288)</f>
        <v>#N/A</v>
      </c>
      <c r="I288" s="14" t="e" cm="1">
        <f t="array" aca="1" ref="I288" ca="1">INDEX(BGCalc1!$H$4:$H$28,A288)*$C288^3+INDEX(BGCalc1!$I$4:$I$28,A288)*$C288^2+INDEX(BGCalc1!$J$4:$J$28,A288)*$C288+INDEX(BGCalc1!$K$4:$K$28,A288)</f>
        <v>#N/A</v>
      </c>
      <c r="J288" s="9" t="e">
        <f t="shared" ca="1" si="47"/>
        <v>#N/A</v>
      </c>
      <c r="K288" s="12" t="e">
        <f t="shared" ca="1" si="48"/>
        <v>#N/A</v>
      </c>
      <c r="L288" s="12" t="e">
        <f t="shared" ca="1" si="49"/>
        <v>#N/A</v>
      </c>
      <c r="M288" s="12" t="e" cm="1">
        <f t="array" aca="1" ref="M288" ca="1">I288*S288*INDEX(BGCalc1!$B$4:$B$28,A288)</f>
        <v>#N/A</v>
      </c>
      <c r="N288" s="12" t="e">
        <f t="shared" ca="1" si="50"/>
        <v>#N/A</v>
      </c>
      <c r="O288" s="12" t="e">
        <f t="shared" ca="1" si="46"/>
        <v>#N/A</v>
      </c>
      <c r="P288" s="12" t="e">
        <f ca="1">CHOOSE(BGCalc1!$C$1,BGCalc1!$D$1,BGCalc1!$D$1+R288*G288)</f>
        <v>#N/A</v>
      </c>
      <c r="Q288" s="85">
        <f>CHOOSE(BGCalc1!$C$1,NA(),BGCalc1!$D$1)</f>
        <v>25</v>
      </c>
      <c r="R288" s="3" t="e">
        <f ca="1">C288*(H288+(BGCalc1!$D$1-E288)*F288)</f>
        <v>#N/A</v>
      </c>
      <c r="S288" s="3" t="e">
        <f t="shared" ca="1" si="51"/>
        <v>#N/A</v>
      </c>
    </row>
    <row r="289" spans="1:19">
      <c r="A289" s="376">
        <v>6</v>
      </c>
      <c r="B289" s="376">
        <v>31</v>
      </c>
      <c r="C289" s="9" t="e" cm="1">
        <f t="array" aca="1" ref="C289" ca="1">INDEX(BGCalc1!$F$4:$F$28,A289)+(INDEX(BGCalc1!$G$4:$G$28,A289)-INDEX(BGCalc1!$F$4:$F$28,A289))/50*B289</f>
        <v>#N/A</v>
      </c>
      <c r="D289" t="e">
        <f t="shared" ca="1" si="52"/>
        <v>#N/A</v>
      </c>
      <c r="E289" t="e">
        <f t="shared" ca="1" si="41"/>
        <v>#N/A</v>
      </c>
      <c r="F289" t="e">
        <f t="shared" ca="1" si="42"/>
        <v>#N/A</v>
      </c>
      <c r="G289" t="e">
        <f t="shared" ca="1" si="43"/>
        <v>#N/A</v>
      </c>
      <c r="H289" s="14" t="e" cm="1">
        <f t="array" aca="1" ref="H289" ca="1">INDEX(BGCalc1!$L$4:$L$28,A289)*$C289^3+INDEX(BGCalc1!$M$4:$M$28,A289)*$C289^2+INDEX(BGCalc1!$N$4:$N$28,A289)*$C289+INDEX(BGCalc1!$O$4:$O$28,A289)+INDEX('Bulk Graph'!$E$6:$E$30,A289)</f>
        <v>#N/A</v>
      </c>
      <c r="I289" s="14" t="e" cm="1">
        <f t="array" aca="1" ref="I289" ca="1">INDEX(BGCalc1!$H$4:$H$28,A289)*$C289^3+INDEX(BGCalc1!$I$4:$I$28,A289)*$C289^2+INDEX(BGCalc1!$J$4:$J$28,A289)*$C289+INDEX(BGCalc1!$K$4:$K$28,A289)</f>
        <v>#N/A</v>
      </c>
      <c r="J289" s="9" t="e">
        <f t="shared" ca="1" si="47"/>
        <v>#N/A</v>
      </c>
      <c r="K289" s="12" t="e">
        <f t="shared" ca="1" si="48"/>
        <v>#N/A</v>
      </c>
      <c r="L289" s="12" t="e">
        <f t="shared" ca="1" si="49"/>
        <v>#N/A</v>
      </c>
      <c r="M289" s="12" t="e" cm="1">
        <f t="array" aca="1" ref="M289" ca="1">I289*S289*INDEX(BGCalc1!$B$4:$B$28,A289)</f>
        <v>#N/A</v>
      </c>
      <c r="N289" s="12" t="e">
        <f t="shared" ca="1" si="50"/>
        <v>#N/A</v>
      </c>
      <c r="O289" s="12" t="e">
        <f t="shared" ca="1" si="46"/>
        <v>#N/A</v>
      </c>
      <c r="P289" s="12" t="e">
        <f ca="1">CHOOSE(BGCalc1!$C$1,BGCalc1!$D$1,BGCalc1!$D$1+R289*G289)</f>
        <v>#N/A</v>
      </c>
      <c r="Q289" s="85">
        <f>CHOOSE(BGCalc1!$C$1,NA(),BGCalc1!$D$1)</f>
        <v>25</v>
      </c>
      <c r="R289" s="3" t="e">
        <f ca="1">C289*(H289+(BGCalc1!$D$1-E289)*F289)</f>
        <v>#N/A</v>
      </c>
      <c r="S289" s="3" t="e">
        <f t="shared" ca="1" si="51"/>
        <v>#N/A</v>
      </c>
    </row>
    <row r="290" spans="1:19">
      <c r="A290" s="376">
        <v>6</v>
      </c>
      <c r="B290" s="376">
        <v>32</v>
      </c>
      <c r="C290" s="9" t="e" cm="1">
        <f t="array" aca="1" ref="C290" ca="1">INDEX(BGCalc1!$F$4:$F$28,A290)+(INDEX(BGCalc1!$G$4:$G$28,A290)-INDEX(BGCalc1!$F$4:$F$28,A290))/50*B290</f>
        <v>#N/A</v>
      </c>
      <c r="D290" t="e">
        <f t="shared" ca="1" si="52"/>
        <v>#N/A</v>
      </c>
      <c r="E290" t="e">
        <f t="shared" ca="1" si="41"/>
        <v>#N/A</v>
      </c>
      <c r="F290" t="e">
        <f t="shared" ca="1" si="42"/>
        <v>#N/A</v>
      </c>
      <c r="G290" t="e">
        <f t="shared" ca="1" si="43"/>
        <v>#N/A</v>
      </c>
      <c r="H290" s="14" t="e" cm="1">
        <f t="array" aca="1" ref="H290" ca="1">INDEX(BGCalc1!$L$4:$L$28,A290)*$C290^3+INDEX(BGCalc1!$M$4:$M$28,A290)*$C290^2+INDEX(BGCalc1!$N$4:$N$28,A290)*$C290+INDEX(BGCalc1!$O$4:$O$28,A290)+INDEX('Bulk Graph'!$E$6:$E$30,A290)</f>
        <v>#N/A</v>
      </c>
      <c r="I290" s="14" t="e" cm="1">
        <f t="array" aca="1" ref="I290" ca="1">INDEX(BGCalc1!$H$4:$H$28,A290)*$C290^3+INDEX(BGCalc1!$I$4:$I$28,A290)*$C290^2+INDEX(BGCalc1!$J$4:$J$28,A290)*$C290+INDEX(BGCalc1!$K$4:$K$28,A290)</f>
        <v>#N/A</v>
      </c>
      <c r="J290" s="9" t="e">
        <f t="shared" ca="1" si="47"/>
        <v>#N/A</v>
      </c>
      <c r="K290" s="12" t="e">
        <f t="shared" ca="1" si="48"/>
        <v>#N/A</v>
      </c>
      <c r="L290" s="12" t="e">
        <f t="shared" ca="1" si="49"/>
        <v>#N/A</v>
      </c>
      <c r="M290" s="12" t="e" cm="1">
        <f t="array" aca="1" ref="M290" ca="1">I290*S290*INDEX(BGCalc1!$B$4:$B$28,A290)</f>
        <v>#N/A</v>
      </c>
      <c r="N290" s="12" t="e">
        <f t="shared" ca="1" si="50"/>
        <v>#N/A</v>
      </c>
      <c r="O290" s="12" t="e">
        <f t="shared" ca="1" si="46"/>
        <v>#N/A</v>
      </c>
      <c r="P290" s="12" t="e">
        <f ca="1">CHOOSE(BGCalc1!$C$1,BGCalc1!$D$1,BGCalc1!$D$1+R290*G290)</f>
        <v>#N/A</v>
      </c>
      <c r="Q290" s="85">
        <f>CHOOSE(BGCalc1!$C$1,NA(),BGCalc1!$D$1)</f>
        <v>25</v>
      </c>
      <c r="R290" s="3" t="e">
        <f ca="1">C290*(H290+(BGCalc1!$D$1-E290)*F290)</f>
        <v>#N/A</v>
      </c>
      <c r="S290" s="3" t="e">
        <f t="shared" ca="1" si="51"/>
        <v>#N/A</v>
      </c>
    </row>
    <row r="291" spans="1:19">
      <c r="A291" s="376">
        <v>6</v>
      </c>
      <c r="B291" s="376">
        <v>33</v>
      </c>
      <c r="C291" s="9" t="e" cm="1">
        <f t="array" aca="1" ref="C291" ca="1">INDEX(BGCalc1!$F$4:$F$28,A291)+(INDEX(BGCalc1!$G$4:$G$28,A291)-INDEX(BGCalc1!$F$4:$F$28,A291))/50*B291</f>
        <v>#N/A</v>
      </c>
      <c r="D291" t="e">
        <f t="shared" ca="1" si="52"/>
        <v>#N/A</v>
      </c>
      <c r="E291" t="e">
        <f t="shared" ca="1" si="41"/>
        <v>#N/A</v>
      </c>
      <c r="F291" t="e">
        <f t="shared" ca="1" si="42"/>
        <v>#N/A</v>
      </c>
      <c r="G291" t="e">
        <f t="shared" ca="1" si="43"/>
        <v>#N/A</v>
      </c>
      <c r="H291" s="14" t="e" cm="1">
        <f t="array" aca="1" ref="H291" ca="1">INDEX(BGCalc1!$L$4:$L$28,A291)*$C291^3+INDEX(BGCalc1!$M$4:$M$28,A291)*$C291^2+INDEX(BGCalc1!$N$4:$N$28,A291)*$C291+INDEX(BGCalc1!$O$4:$O$28,A291)+INDEX('Bulk Graph'!$E$6:$E$30,A291)</f>
        <v>#N/A</v>
      </c>
      <c r="I291" s="14" t="e" cm="1">
        <f t="array" aca="1" ref="I291" ca="1">INDEX(BGCalc1!$H$4:$H$28,A291)*$C291^3+INDEX(BGCalc1!$I$4:$I$28,A291)*$C291^2+INDEX(BGCalc1!$J$4:$J$28,A291)*$C291+INDEX(BGCalc1!$K$4:$K$28,A291)</f>
        <v>#N/A</v>
      </c>
      <c r="J291" s="9" t="e">
        <f t="shared" ca="1" si="47"/>
        <v>#N/A</v>
      </c>
      <c r="K291" s="12" t="e">
        <f t="shared" ca="1" si="48"/>
        <v>#N/A</v>
      </c>
      <c r="L291" s="12" t="e">
        <f t="shared" ca="1" si="49"/>
        <v>#N/A</v>
      </c>
      <c r="M291" s="12" t="e" cm="1">
        <f t="array" aca="1" ref="M291" ca="1">I291*S291*INDEX(BGCalc1!$B$4:$B$28,A291)</f>
        <v>#N/A</v>
      </c>
      <c r="N291" s="12" t="e">
        <f t="shared" ca="1" si="50"/>
        <v>#N/A</v>
      </c>
      <c r="O291" s="12" t="e">
        <f t="shared" ca="1" si="46"/>
        <v>#N/A</v>
      </c>
      <c r="P291" s="12" t="e">
        <f ca="1">CHOOSE(BGCalc1!$C$1,BGCalc1!$D$1,BGCalc1!$D$1+R291*G291)</f>
        <v>#N/A</v>
      </c>
      <c r="Q291" s="85">
        <f>CHOOSE(BGCalc1!$C$1,NA(),BGCalc1!$D$1)</f>
        <v>25</v>
      </c>
      <c r="R291" s="3" t="e">
        <f ca="1">C291*(H291+(BGCalc1!$D$1-E291)*F291)</f>
        <v>#N/A</v>
      </c>
      <c r="S291" s="3" t="e">
        <f t="shared" ca="1" si="51"/>
        <v>#N/A</v>
      </c>
    </row>
    <row r="292" spans="1:19">
      <c r="A292" s="376">
        <v>6</v>
      </c>
      <c r="B292" s="376">
        <v>34</v>
      </c>
      <c r="C292" s="9" t="e" cm="1">
        <f t="array" aca="1" ref="C292" ca="1">INDEX(BGCalc1!$F$4:$F$28,A292)+(INDEX(BGCalc1!$G$4:$G$28,A292)-INDEX(BGCalc1!$F$4:$F$28,A292))/50*B292</f>
        <v>#N/A</v>
      </c>
      <c r="D292" t="e">
        <f t="shared" ca="1" si="52"/>
        <v>#N/A</v>
      </c>
      <c r="E292" t="e">
        <f t="shared" ca="1" si="41"/>
        <v>#N/A</v>
      </c>
      <c r="F292" t="e">
        <f t="shared" ca="1" si="42"/>
        <v>#N/A</v>
      </c>
      <c r="G292" t="e">
        <f t="shared" ca="1" si="43"/>
        <v>#N/A</v>
      </c>
      <c r="H292" s="14" t="e" cm="1">
        <f t="array" aca="1" ref="H292" ca="1">INDEX(BGCalc1!$L$4:$L$28,A292)*$C292^3+INDEX(BGCalc1!$M$4:$M$28,A292)*$C292^2+INDEX(BGCalc1!$N$4:$N$28,A292)*$C292+INDEX(BGCalc1!$O$4:$O$28,A292)+INDEX('Bulk Graph'!$E$6:$E$30,A292)</f>
        <v>#N/A</v>
      </c>
      <c r="I292" s="14" t="e" cm="1">
        <f t="array" aca="1" ref="I292" ca="1">INDEX(BGCalc1!$H$4:$H$28,A292)*$C292^3+INDEX(BGCalc1!$I$4:$I$28,A292)*$C292^2+INDEX(BGCalc1!$J$4:$J$28,A292)*$C292+INDEX(BGCalc1!$K$4:$K$28,A292)</f>
        <v>#N/A</v>
      </c>
      <c r="J292" s="9" t="e">
        <f t="shared" ca="1" si="47"/>
        <v>#N/A</v>
      </c>
      <c r="K292" s="12" t="e">
        <f t="shared" ca="1" si="48"/>
        <v>#N/A</v>
      </c>
      <c r="L292" s="12" t="e">
        <f t="shared" ca="1" si="49"/>
        <v>#N/A</v>
      </c>
      <c r="M292" s="12" t="e" cm="1">
        <f t="array" aca="1" ref="M292" ca="1">I292*S292*INDEX(BGCalc1!$B$4:$B$28,A292)</f>
        <v>#N/A</v>
      </c>
      <c r="N292" s="12" t="e">
        <f t="shared" ca="1" si="50"/>
        <v>#N/A</v>
      </c>
      <c r="O292" s="12" t="e">
        <f t="shared" ca="1" si="46"/>
        <v>#N/A</v>
      </c>
      <c r="P292" s="12" t="e">
        <f ca="1">CHOOSE(BGCalc1!$C$1,BGCalc1!$D$1,BGCalc1!$D$1+R292*G292)</f>
        <v>#N/A</v>
      </c>
      <c r="Q292" s="85">
        <f>CHOOSE(BGCalc1!$C$1,NA(),BGCalc1!$D$1)</f>
        <v>25</v>
      </c>
      <c r="R292" s="3" t="e">
        <f ca="1">C292*(H292+(BGCalc1!$D$1-E292)*F292)</f>
        <v>#N/A</v>
      </c>
      <c r="S292" s="3" t="e">
        <f t="shared" ca="1" si="51"/>
        <v>#N/A</v>
      </c>
    </row>
    <row r="293" spans="1:19">
      <c r="A293" s="376">
        <v>6</v>
      </c>
      <c r="B293" s="376">
        <v>35</v>
      </c>
      <c r="C293" s="9" t="e" cm="1">
        <f t="array" aca="1" ref="C293" ca="1">INDEX(BGCalc1!$F$4:$F$28,A293)+(INDEX(BGCalc1!$G$4:$G$28,A293)-INDEX(BGCalc1!$F$4:$F$28,A293))/50*B293</f>
        <v>#N/A</v>
      </c>
      <c r="D293" t="e">
        <f t="shared" ca="1" si="52"/>
        <v>#N/A</v>
      </c>
      <c r="E293" t="e">
        <f t="shared" ca="1" si="41"/>
        <v>#N/A</v>
      </c>
      <c r="F293" t="e">
        <f t="shared" ca="1" si="42"/>
        <v>#N/A</v>
      </c>
      <c r="G293" t="e">
        <f t="shared" ca="1" si="43"/>
        <v>#N/A</v>
      </c>
      <c r="H293" s="14" t="e" cm="1">
        <f t="array" aca="1" ref="H293" ca="1">INDEX(BGCalc1!$L$4:$L$28,A293)*$C293^3+INDEX(BGCalc1!$M$4:$M$28,A293)*$C293^2+INDEX(BGCalc1!$N$4:$N$28,A293)*$C293+INDEX(BGCalc1!$O$4:$O$28,A293)+INDEX('Bulk Graph'!$E$6:$E$30,A293)</f>
        <v>#N/A</v>
      </c>
      <c r="I293" s="14" t="e" cm="1">
        <f t="array" aca="1" ref="I293" ca="1">INDEX(BGCalc1!$H$4:$H$28,A293)*$C293^3+INDEX(BGCalc1!$I$4:$I$28,A293)*$C293^2+INDEX(BGCalc1!$J$4:$J$28,A293)*$C293+INDEX(BGCalc1!$K$4:$K$28,A293)</f>
        <v>#N/A</v>
      </c>
      <c r="J293" s="9" t="e">
        <f t="shared" ca="1" si="47"/>
        <v>#N/A</v>
      </c>
      <c r="K293" s="12" t="e">
        <f t="shared" ca="1" si="48"/>
        <v>#N/A</v>
      </c>
      <c r="L293" s="12" t="e">
        <f t="shared" ca="1" si="49"/>
        <v>#N/A</v>
      </c>
      <c r="M293" s="12" t="e" cm="1">
        <f t="array" aca="1" ref="M293" ca="1">I293*S293*INDEX(BGCalc1!$B$4:$B$28,A293)</f>
        <v>#N/A</v>
      </c>
      <c r="N293" s="12" t="e">
        <f t="shared" ca="1" si="50"/>
        <v>#N/A</v>
      </c>
      <c r="O293" s="12" t="e">
        <f t="shared" ca="1" si="46"/>
        <v>#N/A</v>
      </c>
      <c r="P293" s="12" t="e">
        <f ca="1">CHOOSE(BGCalc1!$C$1,BGCalc1!$D$1,BGCalc1!$D$1+R293*G293)</f>
        <v>#N/A</v>
      </c>
      <c r="Q293" s="85">
        <f>CHOOSE(BGCalc1!$C$1,NA(),BGCalc1!$D$1)</f>
        <v>25</v>
      </c>
      <c r="R293" s="3" t="e">
        <f ca="1">C293*(H293+(BGCalc1!$D$1-E293)*F293)</f>
        <v>#N/A</v>
      </c>
      <c r="S293" s="3" t="e">
        <f t="shared" ca="1" si="51"/>
        <v>#N/A</v>
      </c>
    </row>
    <row r="294" spans="1:19">
      <c r="A294" s="376">
        <v>6</v>
      </c>
      <c r="B294" s="376">
        <v>36</v>
      </c>
      <c r="C294" s="9" t="e" cm="1">
        <f t="array" aca="1" ref="C294" ca="1">INDEX(BGCalc1!$F$4:$F$28,A294)+(INDEX(BGCalc1!$G$4:$G$28,A294)-INDEX(BGCalc1!$F$4:$F$28,A294))/50*B294</f>
        <v>#N/A</v>
      </c>
      <c r="D294" t="e">
        <f t="shared" ca="1" si="52"/>
        <v>#N/A</v>
      </c>
      <c r="E294" t="e">
        <f t="shared" ca="1" si="41"/>
        <v>#N/A</v>
      </c>
      <c r="F294" t="e">
        <f t="shared" ca="1" si="42"/>
        <v>#N/A</v>
      </c>
      <c r="G294" t="e">
        <f t="shared" ca="1" si="43"/>
        <v>#N/A</v>
      </c>
      <c r="H294" s="14" t="e" cm="1">
        <f t="array" aca="1" ref="H294" ca="1">INDEX(BGCalc1!$L$4:$L$28,A294)*$C294^3+INDEX(BGCalc1!$M$4:$M$28,A294)*$C294^2+INDEX(BGCalc1!$N$4:$N$28,A294)*$C294+INDEX(BGCalc1!$O$4:$O$28,A294)+INDEX('Bulk Graph'!$E$6:$E$30,A294)</f>
        <v>#N/A</v>
      </c>
      <c r="I294" s="14" t="e" cm="1">
        <f t="array" aca="1" ref="I294" ca="1">INDEX(BGCalc1!$H$4:$H$28,A294)*$C294^3+INDEX(BGCalc1!$I$4:$I$28,A294)*$C294^2+INDEX(BGCalc1!$J$4:$J$28,A294)*$C294+INDEX(BGCalc1!$K$4:$K$28,A294)</f>
        <v>#N/A</v>
      </c>
      <c r="J294" s="9" t="e">
        <f t="shared" ca="1" si="47"/>
        <v>#N/A</v>
      </c>
      <c r="K294" s="12" t="e">
        <f t="shared" ca="1" si="48"/>
        <v>#N/A</v>
      </c>
      <c r="L294" s="12" t="e">
        <f t="shared" ca="1" si="49"/>
        <v>#N/A</v>
      </c>
      <c r="M294" s="12" t="e" cm="1">
        <f t="array" aca="1" ref="M294" ca="1">I294*S294*INDEX(BGCalc1!$B$4:$B$28,A294)</f>
        <v>#N/A</v>
      </c>
      <c r="N294" s="12" t="e">
        <f t="shared" ca="1" si="50"/>
        <v>#N/A</v>
      </c>
      <c r="O294" s="12" t="e">
        <f t="shared" ca="1" si="46"/>
        <v>#N/A</v>
      </c>
      <c r="P294" s="12" t="e">
        <f ca="1">CHOOSE(BGCalc1!$C$1,BGCalc1!$D$1,BGCalc1!$D$1+R294*G294)</f>
        <v>#N/A</v>
      </c>
      <c r="Q294" s="85">
        <f>CHOOSE(BGCalc1!$C$1,NA(),BGCalc1!$D$1)</f>
        <v>25</v>
      </c>
      <c r="R294" s="3" t="e">
        <f ca="1">C294*(H294+(BGCalc1!$D$1-E294)*F294)</f>
        <v>#N/A</v>
      </c>
      <c r="S294" s="3" t="e">
        <f t="shared" ca="1" si="51"/>
        <v>#N/A</v>
      </c>
    </row>
    <row r="295" spans="1:19">
      <c r="A295" s="376">
        <v>6</v>
      </c>
      <c r="B295" s="376">
        <v>37</v>
      </c>
      <c r="C295" s="9" t="e" cm="1">
        <f t="array" aca="1" ref="C295" ca="1">INDEX(BGCalc1!$F$4:$F$28,A295)+(INDEX(BGCalc1!$G$4:$G$28,A295)-INDEX(BGCalc1!$F$4:$F$28,A295))/50*B295</f>
        <v>#N/A</v>
      </c>
      <c r="D295" t="e">
        <f t="shared" ca="1" si="52"/>
        <v>#N/A</v>
      </c>
      <c r="E295" t="e">
        <f t="shared" ca="1" si="41"/>
        <v>#N/A</v>
      </c>
      <c r="F295" t="e">
        <f t="shared" ca="1" si="42"/>
        <v>#N/A</v>
      </c>
      <c r="G295" t="e">
        <f t="shared" ca="1" si="43"/>
        <v>#N/A</v>
      </c>
      <c r="H295" s="14" t="e" cm="1">
        <f t="array" aca="1" ref="H295" ca="1">INDEX(BGCalc1!$L$4:$L$28,A295)*$C295^3+INDEX(BGCalc1!$M$4:$M$28,A295)*$C295^2+INDEX(BGCalc1!$N$4:$N$28,A295)*$C295+INDEX(BGCalc1!$O$4:$O$28,A295)+INDEX('Bulk Graph'!$E$6:$E$30,A295)</f>
        <v>#N/A</v>
      </c>
      <c r="I295" s="14" t="e" cm="1">
        <f t="array" aca="1" ref="I295" ca="1">INDEX(BGCalc1!$H$4:$H$28,A295)*$C295^3+INDEX(BGCalc1!$I$4:$I$28,A295)*$C295^2+INDEX(BGCalc1!$J$4:$J$28,A295)*$C295+INDEX(BGCalc1!$K$4:$K$28,A295)</f>
        <v>#N/A</v>
      </c>
      <c r="J295" s="9" t="e">
        <f t="shared" ca="1" si="47"/>
        <v>#N/A</v>
      </c>
      <c r="K295" s="12" t="e">
        <f t="shared" ca="1" si="48"/>
        <v>#N/A</v>
      </c>
      <c r="L295" s="12" t="e">
        <f t="shared" ca="1" si="49"/>
        <v>#N/A</v>
      </c>
      <c r="M295" s="12" t="e" cm="1">
        <f t="array" aca="1" ref="M295" ca="1">I295*S295*INDEX(BGCalc1!$B$4:$B$28,A295)</f>
        <v>#N/A</v>
      </c>
      <c r="N295" s="12" t="e">
        <f t="shared" ca="1" si="50"/>
        <v>#N/A</v>
      </c>
      <c r="O295" s="12" t="e">
        <f t="shared" ca="1" si="46"/>
        <v>#N/A</v>
      </c>
      <c r="P295" s="12" t="e">
        <f ca="1">CHOOSE(BGCalc1!$C$1,BGCalc1!$D$1,BGCalc1!$D$1+R295*G295)</f>
        <v>#N/A</v>
      </c>
      <c r="Q295" s="85">
        <f>CHOOSE(BGCalc1!$C$1,NA(),BGCalc1!$D$1)</f>
        <v>25</v>
      </c>
      <c r="R295" s="3" t="e">
        <f ca="1">C295*(H295+(BGCalc1!$D$1-E295)*F295)</f>
        <v>#N/A</v>
      </c>
      <c r="S295" s="3" t="e">
        <f t="shared" ca="1" si="51"/>
        <v>#N/A</v>
      </c>
    </row>
    <row r="296" spans="1:19">
      <c r="A296" s="376">
        <v>6</v>
      </c>
      <c r="B296" s="376">
        <v>38</v>
      </c>
      <c r="C296" s="9" t="e" cm="1">
        <f t="array" aca="1" ref="C296" ca="1">INDEX(BGCalc1!$F$4:$F$28,A296)+(INDEX(BGCalc1!$G$4:$G$28,A296)-INDEX(BGCalc1!$F$4:$F$28,A296))/50*B296</f>
        <v>#N/A</v>
      </c>
      <c r="D296" t="e">
        <f t="shared" ca="1" si="52"/>
        <v>#N/A</v>
      </c>
      <c r="E296" t="e">
        <f t="shared" ca="1" si="41"/>
        <v>#N/A</v>
      </c>
      <c r="F296" t="e">
        <f t="shared" ca="1" si="42"/>
        <v>#N/A</v>
      </c>
      <c r="G296" t="e">
        <f t="shared" ca="1" si="43"/>
        <v>#N/A</v>
      </c>
      <c r="H296" s="14" t="e" cm="1">
        <f t="array" aca="1" ref="H296" ca="1">INDEX(BGCalc1!$L$4:$L$28,A296)*$C296^3+INDEX(BGCalc1!$M$4:$M$28,A296)*$C296^2+INDEX(BGCalc1!$N$4:$N$28,A296)*$C296+INDEX(BGCalc1!$O$4:$O$28,A296)+INDEX('Bulk Graph'!$E$6:$E$30,A296)</f>
        <v>#N/A</v>
      </c>
      <c r="I296" s="14" t="e" cm="1">
        <f t="array" aca="1" ref="I296" ca="1">INDEX(BGCalc1!$H$4:$H$28,A296)*$C296^3+INDEX(BGCalc1!$I$4:$I$28,A296)*$C296^2+INDEX(BGCalc1!$J$4:$J$28,A296)*$C296+INDEX(BGCalc1!$K$4:$K$28,A296)</f>
        <v>#N/A</v>
      </c>
      <c r="J296" s="9" t="e">
        <f t="shared" ca="1" si="47"/>
        <v>#N/A</v>
      </c>
      <c r="K296" s="12" t="e">
        <f t="shared" ca="1" si="48"/>
        <v>#N/A</v>
      </c>
      <c r="L296" s="12" t="e">
        <f t="shared" ca="1" si="49"/>
        <v>#N/A</v>
      </c>
      <c r="M296" s="12" t="e" cm="1">
        <f t="array" aca="1" ref="M296" ca="1">I296*S296*INDEX(BGCalc1!$B$4:$B$28,A296)</f>
        <v>#N/A</v>
      </c>
      <c r="N296" s="12" t="e">
        <f t="shared" ca="1" si="50"/>
        <v>#N/A</v>
      </c>
      <c r="O296" s="12" t="e">
        <f t="shared" ca="1" si="46"/>
        <v>#N/A</v>
      </c>
      <c r="P296" s="12" t="e">
        <f ca="1">CHOOSE(BGCalc1!$C$1,BGCalc1!$D$1,BGCalc1!$D$1+R296*G296)</f>
        <v>#N/A</v>
      </c>
      <c r="Q296" s="85">
        <f>CHOOSE(BGCalc1!$C$1,NA(),BGCalc1!$D$1)</f>
        <v>25</v>
      </c>
      <c r="R296" s="3" t="e">
        <f ca="1">C296*(H296+(BGCalc1!$D$1-E296)*F296)</f>
        <v>#N/A</v>
      </c>
      <c r="S296" s="3" t="e">
        <f t="shared" ca="1" si="51"/>
        <v>#N/A</v>
      </c>
    </row>
    <row r="297" spans="1:19">
      <c r="A297" s="376">
        <v>6</v>
      </c>
      <c r="B297" s="376">
        <v>39</v>
      </c>
      <c r="C297" s="9" t="e" cm="1">
        <f t="array" aca="1" ref="C297" ca="1">INDEX(BGCalc1!$F$4:$F$28,A297)+(INDEX(BGCalc1!$G$4:$G$28,A297)-INDEX(BGCalc1!$F$4:$F$28,A297))/50*B297</f>
        <v>#N/A</v>
      </c>
      <c r="D297" t="e">
        <f t="shared" ca="1" si="52"/>
        <v>#N/A</v>
      </c>
      <c r="E297" t="e">
        <f t="shared" ca="1" si="41"/>
        <v>#N/A</v>
      </c>
      <c r="F297" t="e">
        <f t="shared" ca="1" si="42"/>
        <v>#N/A</v>
      </c>
      <c r="G297" t="e">
        <f t="shared" ca="1" si="43"/>
        <v>#N/A</v>
      </c>
      <c r="H297" s="14" t="e" cm="1">
        <f t="array" aca="1" ref="H297" ca="1">INDEX(BGCalc1!$L$4:$L$28,A297)*$C297^3+INDEX(BGCalc1!$M$4:$M$28,A297)*$C297^2+INDEX(BGCalc1!$N$4:$N$28,A297)*$C297+INDEX(BGCalc1!$O$4:$O$28,A297)+INDEX('Bulk Graph'!$E$6:$E$30,A297)</f>
        <v>#N/A</v>
      </c>
      <c r="I297" s="14" t="e" cm="1">
        <f t="array" aca="1" ref="I297" ca="1">INDEX(BGCalc1!$H$4:$H$28,A297)*$C297^3+INDEX(BGCalc1!$I$4:$I$28,A297)*$C297^2+INDEX(BGCalc1!$J$4:$J$28,A297)*$C297+INDEX(BGCalc1!$K$4:$K$28,A297)</f>
        <v>#N/A</v>
      </c>
      <c r="J297" s="9" t="e">
        <f t="shared" ca="1" si="47"/>
        <v>#N/A</v>
      </c>
      <c r="K297" s="12" t="e">
        <f t="shared" ca="1" si="48"/>
        <v>#N/A</v>
      </c>
      <c r="L297" s="12" t="e">
        <f t="shared" ca="1" si="49"/>
        <v>#N/A</v>
      </c>
      <c r="M297" s="12" t="e" cm="1">
        <f t="array" aca="1" ref="M297" ca="1">I297*S297*INDEX(BGCalc1!$B$4:$B$28,A297)</f>
        <v>#N/A</v>
      </c>
      <c r="N297" s="12" t="e">
        <f t="shared" ca="1" si="50"/>
        <v>#N/A</v>
      </c>
      <c r="O297" s="12" t="e">
        <f t="shared" ca="1" si="46"/>
        <v>#N/A</v>
      </c>
      <c r="P297" s="12" t="e">
        <f ca="1">CHOOSE(BGCalc1!$C$1,BGCalc1!$D$1,BGCalc1!$D$1+R297*G297)</f>
        <v>#N/A</v>
      </c>
      <c r="Q297" s="85">
        <f>CHOOSE(BGCalc1!$C$1,NA(),BGCalc1!$D$1)</f>
        <v>25</v>
      </c>
      <c r="R297" s="3" t="e">
        <f ca="1">C297*(H297+(BGCalc1!$D$1-E297)*F297)</f>
        <v>#N/A</v>
      </c>
      <c r="S297" s="3" t="e">
        <f t="shared" ca="1" si="51"/>
        <v>#N/A</v>
      </c>
    </row>
    <row r="298" spans="1:19">
      <c r="A298" s="376">
        <v>6</v>
      </c>
      <c r="B298" s="376">
        <v>40</v>
      </c>
      <c r="C298" s="9" t="e" cm="1">
        <f t="array" aca="1" ref="C298" ca="1">INDEX(BGCalc1!$F$4:$F$28,A298)+(INDEX(BGCalc1!$G$4:$G$28,A298)-INDEX(BGCalc1!$F$4:$F$28,A298))/50*B298</f>
        <v>#N/A</v>
      </c>
      <c r="D298" t="e">
        <f t="shared" ca="1" si="52"/>
        <v>#N/A</v>
      </c>
      <c r="E298" t="e">
        <f t="shared" ca="1" si="41"/>
        <v>#N/A</v>
      </c>
      <c r="F298" t="e">
        <f t="shared" ca="1" si="42"/>
        <v>#N/A</v>
      </c>
      <c r="G298" t="e">
        <f t="shared" ca="1" si="43"/>
        <v>#N/A</v>
      </c>
      <c r="H298" s="14" t="e" cm="1">
        <f t="array" aca="1" ref="H298" ca="1">INDEX(BGCalc1!$L$4:$L$28,A298)*$C298^3+INDEX(BGCalc1!$M$4:$M$28,A298)*$C298^2+INDEX(BGCalc1!$N$4:$N$28,A298)*$C298+INDEX(BGCalc1!$O$4:$O$28,A298)+INDEX('Bulk Graph'!$E$6:$E$30,A298)</f>
        <v>#N/A</v>
      </c>
      <c r="I298" s="14" t="e" cm="1">
        <f t="array" aca="1" ref="I298" ca="1">INDEX(BGCalc1!$H$4:$H$28,A298)*$C298^3+INDEX(BGCalc1!$I$4:$I$28,A298)*$C298^2+INDEX(BGCalc1!$J$4:$J$28,A298)*$C298+INDEX(BGCalc1!$K$4:$K$28,A298)</f>
        <v>#N/A</v>
      </c>
      <c r="J298" s="9" t="e">
        <f t="shared" ca="1" si="47"/>
        <v>#N/A</v>
      </c>
      <c r="K298" s="12" t="e">
        <f t="shared" ca="1" si="48"/>
        <v>#N/A</v>
      </c>
      <c r="L298" s="12" t="e">
        <f t="shared" ca="1" si="49"/>
        <v>#N/A</v>
      </c>
      <c r="M298" s="12" t="e" cm="1">
        <f t="array" aca="1" ref="M298" ca="1">I298*S298*INDEX(BGCalc1!$B$4:$B$28,A298)</f>
        <v>#N/A</v>
      </c>
      <c r="N298" s="12" t="e">
        <f t="shared" ca="1" si="50"/>
        <v>#N/A</v>
      </c>
      <c r="O298" s="12" t="e">
        <f t="shared" ca="1" si="46"/>
        <v>#N/A</v>
      </c>
      <c r="P298" s="12" t="e">
        <f ca="1">CHOOSE(BGCalc1!$C$1,BGCalc1!$D$1,BGCalc1!$D$1+R298*G298)</f>
        <v>#N/A</v>
      </c>
      <c r="Q298" s="85">
        <f>CHOOSE(BGCalc1!$C$1,NA(),BGCalc1!$D$1)</f>
        <v>25</v>
      </c>
      <c r="R298" s="3" t="e">
        <f ca="1">C298*(H298+(BGCalc1!$D$1-E298)*F298)</f>
        <v>#N/A</v>
      </c>
      <c r="S298" s="3" t="e">
        <f t="shared" ca="1" si="51"/>
        <v>#N/A</v>
      </c>
    </row>
    <row r="299" spans="1:19">
      <c r="A299" s="376">
        <v>6</v>
      </c>
      <c r="B299" s="376">
        <v>41</v>
      </c>
      <c r="C299" s="9" t="e" cm="1">
        <f t="array" aca="1" ref="C299" ca="1">INDEX(BGCalc1!$F$4:$F$28,A299)+(INDEX(BGCalc1!$G$4:$G$28,A299)-INDEX(BGCalc1!$F$4:$F$28,A299))/50*B299</f>
        <v>#N/A</v>
      </c>
      <c r="D299" t="e">
        <f t="shared" ca="1" si="52"/>
        <v>#N/A</v>
      </c>
      <c r="E299" t="e">
        <f t="shared" ca="1" si="41"/>
        <v>#N/A</v>
      </c>
      <c r="F299" t="e">
        <f t="shared" ca="1" si="42"/>
        <v>#N/A</v>
      </c>
      <c r="G299" t="e">
        <f t="shared" ca="1" si="43"/>
        <v>#N/A</v>
      </c>
      <c r="H299" s="14" t="e" cm="1">
        <f t="array" aca="1" ref="H299" ca="1">INDEX(BGCalc1!$L$4:$L$28,A299)*$C299^3+INDEX(BGCalc1!$M$4:$M$28,A299)*$C299^2+INDEX(BGCalc1!$N$4:$N$28,A299)*$C299+INDEX(BGCalc1!$O$4:$O$28,A299)+INDEX('Bulk Graph'!$E$6:$E$30,A299)</f>
        <v>#N/A</v>
      </c>
      <c r="I299" s="14" t="e" cm="1">
        <f t="array" aca="1" ref="I299" ca="1">INDEX(BGCalc1!$H$4:$H$28,A299)*$C299^3+INDEX(BGCalc1!$I$4:$I$28,A299)*$C299^2+INDEX(BGCalc1!$J$4:$J$28,A299)*$C299+INDEX(BGCalc1!$K$4:$K$28,A299)</f>
        <v>#N/A</v>
      </c>
      <c r="J299" s="9" t="e">
        <f t="shared" ca="1" si="47"/>
        <v>#N/A</v>
      </c>
      <c r="K299" s="12" t="e">
        <f t="shared" ca="1" si="48"/>
        <v>#N/A</v>
      </c>
      <c r="L299" s="12" t="e">
        <f t="shared" ca="1" si="49"/>
        <v>#N/A</v>
      </c>
      <c r="M299" s="12" t="e" cm="1">
        <f t="array" aca="1" ref="M299" ca="1">I299*S299*INDEX(BGCalc1!$B$4:$B$28,A299)</f>
        <v>#N/A</v>
      </c>
      <c r="N299" s="12" t="e">
        <f t="shared" ca="1" si="50"/>
        <v>#N/A</v>
      </c>
      <c r="O299" s="12" t="e">
        <f t="shared" ca="1" si="46"/>
        <v>#N/A</v>
      </c>
      <c r="P299" s="12" t="e">
        <f ca="1">CHOOSE(BGCalc1!$C$1,BGCalc1!$D$1,BGCalc1!$D$1+R299*G299)</f>
        <v>#N/A</v>
      </c>
      <c r="Q299" s="85">
        <f>CHOOSE(BGCalc1!$C$1,NA(),BGCalc1!$D$1)</f>
        <v>25</v>
      </c>
      <c r="R299" s="3" t="e">
        <f ca="1">C299*(H299+(BGCalc1!$D$1-E299)*F299)</f>
        <v>#N/A</v>
      </c>
      <c r="S299" s="3" t="e">
        <f t="shared" ca="1" si="51"/>
        <v>#N/A</v>
      </c>
    </row>
    <row r="300" spans="1:19">
      <c r="A300" s="376">
        <v>6</v>
      </c>
      <c r="B300" s="376">
        <v>42</v>
      </c>
      <c r="C300" s="9" t="e" cm="1">
        <f t="array" aca="1" ref="C300" ca="1">INDEX(BGCalc1!$F$4:$F$28,A300)+(INDEX(BGCalc1!$G$4:$G$28,A300)-INDEX(BGCalc1!$F$4:$F$28,A300))/50*B300</f>
        <v>#N/A</v>
      </c>
      <c r="D300" t="e">
        <f t="shared" ca="1" si="52"/>
        <v>#N/A</v>
      </c>
      <c r="E300" t="e">
        <f t="shared" ca="1" si="41"/>
        <v>#N/A</v>
      </c>
      <c r="F300" t="e">
        <f t="shared" ca="1" si="42"/>
        <v>#N/A</v>
      </c>
      <c r="G300" t="e">
        <f t="shared" ca="1" si="43"/>
        <v>#N/A</v>
      </c>
      <c r="H300" s="14" t="e" cm="1">
        <f t="array" aca="1" ref="H300" ca="1">INDEX(BGCalc1!$L$4:$L$28,A300)*$C300^3+INDEX(BGCalc1!$M$4:$M$28,A300)*$C300^2+INDEX(BGCalc1!$N$4:$N$28,A300)*$C300+INDEX(BGCalc1!$O$4:$O$28,A300)+INDEX('Bulk Graph'!$E$6:$E$30,A300)</f>
        <v>#N/A</v>
      </c>
      <c r="I300" s="14" t="e" cm="1">
        <f t="array" aca="1" ref="I300" ca="1">INDEX(BGCalc1!$H$4:$H$28,A300)*$C300^3+INDEX(BGCalc1!$I$4:$I$28,A300)*$C300^2+INDEX(BGCalc1!$J$4:$J$28,A300)*$C300+INDEX(BGCalc1!$K$4:$K$28,A300)</f>
        <v>#N/A</v>
      </c>
      <c r="J300" s="9" t="e">
        <f t="shared" ca="1" si="47"/>
        <v>#N/A</v>
      </c>
      <c r="K300" s="12" t="e">
        <f t="shared" ca="1" si="48"/>
        <v>#N/A</v>
      </c>
      <c r="L300" s="12" t="e">
        <f t="shared" ca="1" si="49"/>
        <v>#N/A</v>
      </c>
      <c r="M300" s="12" t="e" cm="1">
        <f t="array" aca="1" ref="M300" ca="1">I300*S300*INDEX(BGCalc1!$B$4:$B$28,A300)</f>
        <v>#N/A</v>
      </c>
      <c r="N300" s="12" t="e">
        <f t="shared" ca="1" si="50"/>
        <v>#N/A</v>
      </c>
      <c r="O300" s="12" t="e">
        <f t="shared" ca="1" si="46"/>
        <v>#N/A</v>
      </c>
      <c r="P300" s="12" t="e">
        <f ca="1">CHOOSE(BGCalc1!$C$1,BGCalc1!$D$1,BGCalc1!$D$1+R300*G300)</f>
        <v>#N/A</v>
      </c>
      <c r="Q300" s="85">
        <f>CHOOSE(BGCalc1!$C$1,NA(),BGCalc1!$D$1)</f>
        <v>25</v>
      </c>
      <c r="R300" s="3" t="e">
        <f ca="1">C300*(H300+(BGCalc1!$D$1-E300)*F300)</f>
        <v>#N/A</v>
      </c>
      <c r="S300" s="3" t="e">
        <f t="shared" ca="1" si="51"/>
        <v>#N/A</v>
      </c>
    </row>
    <row r="301" spans="1:19">
      <c r="A301" s="376">
        <v>6</v>
      </c>
      <c r="B301" s="376">
        <v>43</v>
      </c>
      <c r="C301" s="9" t="e" cm="1">
        <f t="array" aca="1" ref="C301" ca="1">INDEX(BGCalc1!$F$4:$F$28,A301)+(INDEX(BGCalc1!$G$4:$G$28,A301)-INDEX(BGCalc1!$F$4:$F$28,A301))/50*B301</f>
        <v>#N/A</v>
      </c>
      <c r="D301" t="e">
        <f t="shared" ca="1" si="52"/>
        <v>#N/A</v>
      </c>
      <c r="E301" t="e">
        <f t="shared" ca="1" si="41"/>
        <v>#N/A</v>
      </c>
      <c r="F301" t="e">
        <f t="shared" ca="1" si="42"/>
        <v>#N/A</v>
      </c>
      <c r="G301" t="e">
        <f t="shared" ca="1" si="43"/>
        <v>#N/A</v>
      </c>
      <c r="H301" s="14" t="e" cm="1">
        <f t="array" aca="1" ref="H301" ca="1">INDEX(BGCalc1!$L$4:$L$28,A301)*$C301^3+INDEX(BGCalc1!$M$4:$M$28,A301)*$C301^2+INDEX(BGCalc1!$N$4:$N$28,A301)*$C301+INDEX(BGCalc1!$O$4:$O$28,A301)+INDEX('Bulk Graph'!$E$6:$E$30,A301)</f>
        <v>#N/A</v>
      </c>
      <c r="I301" s="14" t="e" cm="1">
        <f t="array" aca="1" ref="I301" ca="1">INDEX(BGCalc1!$H$4:$H$28,A301)*$C301^3+INDEX(BGCalc1!$I$4:$I$28,A301)*$C301^2+INDEX(BGCalc1!$J$4:$J$28,A301)*$C301+INDEX(BGCalc1!$K$4:$K$28,A301)</f>
        <v>#N/A</v>
      </c>
      <c r="J301" s="9" t="e">
        <f t="shared" ca="1" si="47"/>
        <v>#N/A</v>
      </c>
      <c r="K301" s="12" t="e">
        <f t="shared" ca="1" si="48"/>
        <v>#N/A</v>
      </c>
      <c r="L301" s="12" t="e">
        <f t="shared" ca="1" si="49"/>
        <v>#N/A</v>
      </c>
      <c r="M301" s="12" t="e" cm="1">
        <f t="array" aca="1" ref="M301" ca="1">I301*S301*INDEX(BGCalc1!$B$4:$B$28,A301)</f>
        <v>#N/A</v>
      </c>
      <c r="N301" s="12" t="e">
        <f t="shared" ca="1" si="50"/>
        <v>#N/A</v>
      </c>
      <c r="O301" s="12" t="e">
        <f t="shared" ca="1" si="46"/>
        <v>#N/A</v>
      </c>
      <c r="P301" s="12" t="e">
        <f ca="1">CHOOSE(BGCalc1!$C$1,BGCalc1!$D$1,BGCalc1!$D$1+R301*G301)</f>
        <v>#N/A</v>
      </c>
      <c r="Q301" s="85">
        <f>CHOOSE(BGCalc1!$C$1,NA(),BGCalc1!$D$1)</f>
        <v>25</v>
      </c>
      <c r="R301" s="3" t="e">
        <f ca="1">C301*(H301+(BGCalc1!$D$1-E301)*F301)</f>
        <v>#N/A</v>
      </c>
      <c r="S301" s="3" t="e">
        <f t="shared" ca="1" si="51"/>
        <v>#N/A</v>
      </c>
    </row>
    <row r="302" spans="1:19">
      <c r="A302" s="376">
        <v>6</v>
      </c>
      <c r="B302" s="376">
        <v>44</v>
      </c>
      <c r="C302" s="9" t="e" cm="1">
        <f t="array" aca="1" ref="C302" ca="1">INDEX(BGCalc1!$F$4:$F$28,A302)+(INDEX(BGCalc1!$G$4:$G$28,A302)-INDEX(BGCalc1!$F$4:$F$28,A302))/50*B302</f>
        <v>#N/A</v>
      </c>
      <c r="D302" t="e">
        <f t="shared" ca="1" si="52"/>
        <v>#N/A</v>
      </c>
      <c r="E302" t="e">
        <f t="shared" ca="1" si="41"/>
        <v>#N/A</v>
      </c>
      <c r="F302" t="e">
        <f t="shared" ca="1" si="42"/>
        <v>#N/A</v>
      </c>
      <c r="G302" t="e">
        <f t="shared" ca="1" si="43"/>
        <v>#N/A</v>
      </c>
      <c r="H302" s="14" t="e" cm="1">
        <f t="array" aca="1" ref="H302" ca="1">INDEX(BGCalc1!$L$4:$L$28,A302)*$C302^3+INDEX(BGCalc1!$M$4:$M$28,A302)*$C302^2+INDEX(BGCalc1!$N$4:$N$28,A302)*$C302+INDEX(BGCalc1!$O$4:$O$28,A302)+INDEX('Bulk Graph'!$E$6:$E$30,A302)</f>
        <v>#N/A</v>
      </c>
      <c r="I302" s="14" t="e" cm="1">
        <f t="array" aca="1" ref="I302" ca="1">INDEX(BGCalc1!$H$4:$H$28,A302)*$C302^3+INDEX(BGCalc1!$I$4:$I$28,A302)*$C302^2+INDEX(BGCalc1!$J$4:$J$28,A302)*$C302+INDEX(BGCalc1!$K$4:$K$28,A302)</f>
        <v>#N/A</v>
      </c>
      <c r="J302" s="9" t="e">
        <f t="shared" ca="1" si="47"/>
        <v>#N/A</v>
      </c>
      <c r="K302" s="12" t="e">
        <f t="shared" ca="1" si="48"/>
        <v>#N/A</v>
      </c>
      <c r="L302" s="12" t="e">
        <f t="shared" ca="1" si="49"/>
        <v>#N/A</v>
      </c>
      <c r="M302" s="12" t="e" cm="1">
        <f t="array" aca="1" ref="M302" ca="1">I302*S302*INDEX(BGCalc1!$B$4:$B$28,A302)</f>
        <v>#N/A</v>
      </c>
      <c r="N302" s="12" t="e">
        <f t="shared" ca="1" si="50"/>
        <v>#N/A</v>
      </c>
      <c r="O302" s="12" t="e">
        <f t="shared" ca="1" si="46"/>
        <v>#N/A</v>
      </c>
      <c r="P302" s="12" t="e">
        <f ca="1">CHOOSE(BGCalc1!$C$1,BGCalc1!$D$1,BGCalc1!$D$1+R302*G302)</f>
        <v>#N/A</v>
      </c>
      <c r="Q302" s="85">
        <f>CHOOSE(BGCalc1!$C$1,NA(),BGCalc1!$D$1)</f>
        <v>25</v>
      </c>
      <c r="R302" s="3" t="e">
        <f ca="1">C302*(H302+(BGCalc1!$D$1-E302)*F302)</f>
        <v>#N/A</v>
      </c>
      <c r="S302" s="3" t="e">
        <f t="shared" ca="1" si="51"/>
        <v>#N/A</v>
      </c>
    </row>
    <row r="303" spans="1:19">
      <c r="A303" s="376">
        <v>6</v>
      </c>
      <c r="B303" s="376">
        <v>45</v>
      </c>
      <c r="C303" s="9" t="e" cm="1">
        <f t="array" aca="1" ref="C303" ca="1">INDEX(BGCalc1!$F$4:$F$28,A303)+(INDEX(BGCalc1!$G$4:$G$28,A303)-INDEX(BGCalc1!$F$4:$F$28,A303))/50*B303</f>
        <v>#N/A</v>
      </c>
      <c r="D303" t="e">
        <f t="shared" ca="1" si="52"/>
        <v>#N/A</v>
      </c>
      <c r="E303" t="e">
        <f t="shared" ca="1" si="41"/>
        <v>#N/A</v>
      </c>
      <c r="F303" t="e">
        <f t="shared" ca="1" si="42"/>
        <v>#N/A</v>
      </c>
      <c r="G303" t="e">
        <f t="shared" ca="1" si="43"/>
        <v>#N/A</v>
      </c>
      <c r="H303" s="14" t="e" cm="1">
        <f t="array" aca="1" ref="H303" ca="1">INDEX(BGCalc1!$L$4:$L$28,A303)*$C303^3+INDEX(BGCalc1!$M$4:$M$28,A303)*$C303^2+INDEX(BGCalc1!$N$4:$N$28,A303)*$C303+INDEX(BGCalc1!$O$4:$O$28,A303)+INDEX('Bulk Graph'!$E$6:$E$30,A303)</f>
        <v>#N/A</v>
      </c>
      <c r="I303" s="14" t="e" cm="1">
        <f t="array" aca="1" ref="I303" ca="1">INDEX(BGCalc1!$H$4:$H$28,A303)*$C303^3+INDEX(BGCalc1!$I$4:$I$28,A303)*$C303^2+INDEX(BGCalc1!$J$4:$J$28,A303)*$C303+INDEX(BGCalc1!$K$4:$K$28,A303)</f>
        <v>#N/A</v>
      </c>
      <c r="J303" s="9" t="e">
        <f t="shared" ca="1" si="47"/>
        <v>#N/A</v>
      </c>
      <c r="K303" s="12" t="e">
        <f t="shared" ca="1" si="48"/>
        <v>#N/A</v>
      </c>
      <c r="L303" s="12" t="e">
        <f t="shared" ca="1" si="49"/>
        <v>#N/A</v>
      </c>
      <c r="M303" s="12" t="e" cm="1">
        <f t="array" aca="1" ref="M303" ca="1">I303*S303*INDEX(BGCalc1!$B$4:$B$28,A303)</f>
        <v>#N/A</v>
      </c>
      <c r="N303" s="12" t="e">
        <f t="shared" ca="1" si="50"/>
        <v>#N/A</v>
      </c>
      <c r="O303" s="12" t="e">
        <f t="shared" ca="1" si="46"/>
        <v>#N/A</v>
      </c>
      <c r="P303" s="12" t="e">
        <f ca="1">CHOOSE(BGCalc1!$C$1,BGCalc1!$D$1,BGCalc1!$D$1+R303*G303)</f>
        <v>#N/A</v>
      </c>
      <c r="Q303" s="85">
        <f>CHOOSE(BGCalc1!$C$1,NA(),BGCalc1!$D$1)</f>
        <v>25</v>
      </c>
      <c r="R303" s="3" t="e">
        <f ca="1">C303*(H303+(BGCalc1!$D$1-E303)*F303)</f>
        <v>#N/A</v>
      </c>
      <c r="S303" s="3" t="e">
        <f t="shared" ca="1" si="51"/>
        <v>#N/A</v>
      </c>
    </row>
    <row r="304" spans="1:19">
      <c r="A304" s="376">
        <v>6</v>
      </c>
      <c r="B304" s="376">
        <v>46</v>
      </c>
      <c r="C304" s="9" t="e" cm="1">
        <f t="array" aca="1" ref="C304" ca="1">INDEX(BGCalc1!$F$4:$F$28,A304)+(INDEX(BGCalc1!$G$4:$G$28,A304)-INDEX(BGCalc1!$F$4:$F$28,A304))/50*B304</f>
        <v>#N/A</v>
      </c>
      <c r="D304" t="e">
        <f t="shared" ca="1" si="52"/>
        <v>#N/A</v>
      </c>
      <c r="E304" t="e">
        <f t="shared" ca="1" si="41"/>
        <v>#N/A</v>
      </c>
      <c r="F304" t="e">
        <f t="shared" ca="1" si="42"/>
        <v>#N/A</v>
      </c>
      <c r="G304" t="e">
        <f t="shared" ca="1" si="43"/>
        <v>#N/A</v>
      </c>
      <c r="H304" s="14" t="e" cm="1">
        <f t="array" aca="1" ref="H304" ca="1">INDEX(BGCalc1!$L$4:$L$28,A304)*$C304^3+INDEX(BGCalc1!$M$4:$M$28,A304)*$C304^2+INDEX(BGCalc1!$N$4:$N$28,A304)*$C304+INDEX(BGCalc1!$O$4:$O$28,A304)+INDEX('Bulk Graph'!$E$6:$E$30,A304)</f>
        <v>#N/A</v>
      </c>
      <c r="I304" s="14" t="e" cm="1">
        <f t="array" aca="1" ref="I304" ca="1">INDEX(BGCalc1!$H$4:$H$28,A304)*$C304^3+INDEX(BGCalc1!$I$4:$I$28,A304)*$C304^2+INDEX(BGCalc1!$J$4:$J$28,A304)*$C304+INDEX(BGCalc1!$K$4:$K$28,A304)</f>
        <v>#N/A</v>
      </c>
      <c r="J304" s="9" t="e">
        <f t="shared" ca="1" si="47"/>
        <v>#N/A</v>
      </c>
      <c r="K304" s="12" t="e">
        <f t="shared" ca="1" si="48"/>
        <v>#N/A</v>
      </c>
      <c r="L304" s="12" t="e">
        <f t="shared" ca="1" si="49"/>
        <v>#N/A</v>
      </c>
      <c r="M304" s="12" t="e" cm="1">
        <f t="array" aca="1" ref="M304" ca="1">I304*S304*INDEX(BGCalc1!$B$4:$B$28,A304)</f>
        <v>#N/A</v>
      </c>
      <c r="N304" s="12" t="e">
        <f t="shared" ca="1" si="50"/>
        <v>#N/A</v>
      </c>
      <c r="O304" s="12" t="e">
        <f t="shared" ca="1" si="46"/>
        <v>#N/A</v>
      </c>
      <c r="P304" s="12" t="e">
        <f ca="1">CHOOSE(BGCalc1!$C$1,BGCalc1!$D$1,BGCalc1!$D$1+R304*G304)</f>
        <v>#N/A</v>
      </c>
      <c r="Q304" s="85">
        <f>CHOOSE(BGCalc1!$C$1,NA(),BGCalc1!$D$1)</f>
        <v>25</v>
      </c>
      <c r="R304" s="3" t="e">
        <f ca="1">C304*(H304+(BGCalc1!$D$1-E304)*F304)</f>
        <v>#N/A</v>
      </c>
      <c r="S304" s="3" t="e">
        <f t="shared" ca="1" si="51"/>
        <v>#N/A</v>
      </c>
    </row>
    <row r="305" spans="1:19">
      <c r="A305" s="376">
        <v>6</v>
      </c>
      <c r="B305" s="376">
        <v>47</v>
      </c>
      <c r="C305" s="9" t="e" cm="1">
        <f t="array" aca="1" ref="C305" ca="1">INDEX(BGCalc1!$F$4:$F$28,A305)+(INDEX(BGCalc1!$G$4:$G$28,A305)-INDEX(BGCalc1!$F$4:$F$28,A305))/50*B305</f>
        <v>#N/A</v>
      </c>
      <c r="D305" t="e">
        <f t="shared" ca="1" si="52"/>
        <v>#N/A</v>
      </c>
      <c r="E305" t="e">
        <f t="shared" ca="1" si="41"/>
        <v>#N/A</v>
      </c>
      <c r="F305" t="e">
        <f t="shared" ca="1" si="42"/>
        <v>#N/A</v>
      </c>
      <c r="G305" t="e">
        <f t="shared" ca="1" si="43"/>
        <v>#N/A</v>
      </c>
      <c r="H305" s="14" t="e" cm="1">
        <f t="array" aca="1" ref="H305" ca="1">INDEX(BGCalc1!$L$4:$L$28,A305)*$C305^3+INDEX(BGCalc1!$M$4:$M$28,A305)*$C305^2+INDEX(BGCalc1!$N$4:$N$28,A305)*$C305+INDEX(BGCalc1!$O$4:$O$28,A305)+INDEX('Bulk Graph'!$E$6:$E$30,A305)</f>
        <v>#N/A</v>
      </c>
      <c r="I305" s="14" t="e" cm="1">
        <f t="array" aca="1" ref="I305" ca="1">INDEX(BGCalc1!$H$4:$H$28,A305)*$C305^3+INDEX(BGCalc1!$I$4:$I$28,A305)*$C305^2+INDEX(BGCalc1!$J$4:$J$28,A305)*$C305+INDEX(BGCalc1!$K$4:$K$28,A305)</f>
        <v>#N/A</v>
      </c>
      <c r="J305" s="9" t="e">
        <f t="shared" ca="1" si="47"/>
        <v>#N/A</v>
      </c>
      <c r="K305" s="12" t="e">
        <f t="shared" ca="1" si="48"/>
        <v>#N/A</v>
      </c>
      <c r="L305" s="12" t="e">
        <f t="shared" ca="1" si="49"/>
        <v>#N/A</v>
      </c>
      <c r="M305" s="12" t="e" cm="1">
        <f t="array" aca="1" ref="M305" ca="1">I305*S305*INDEX(BGCalc1!$B$4:$B$28,A305)</f>
        <v>#N/A</v>
      </c>
      <c r="N305" s="12" t="e">
        <f t="shared" ca="1" si="50"/>
        <v>#N/A</v>
      </c>
      <c r="O305" s="12" t="e">
        <f t="shared" ca="1" si="46"/>
        <v>#N/A</v>
      </c>
      <c r="P305" s="12" t="e">
        <f ca="1">CHOOSE(BGCalc1!$C$1,BGCalc1!$D$1,BGCalc1!$D$1+R305*G305)</f>
        <v>#N/A</v>
      </c>
      <c r="Q305" s="85">
        <f>CHOOSE(BGCalc1!$C$1,NA(),BGCalc1!$D$1)</f>
        <v>25</v>
      </c>
      <c r="R305" s="3" t="e">
        <f ca="1">C305*(H305+(BGCalc1!$D$1-E305)*F305)</f>
        <v>#N/A</v>
      </c>
      <c r="S305" s="3" t="e">
        <f t="shared" ca="1" si="51"/>
        <v>#N/A</v>
      </c>
    </row>
    <row r="306" spans="1:19">
      <c r="A306" s="376">
        <v>6</v>
      </c>
      <c r="B306" s="376">
        <v>48</v>
      </c>
      <c r="C306" s="9" t="e" cm="1">
        <f t="array" aca="1" ref="C306" ca="1">INDEX(BGCalc1!$F$4:$F$28,A306)+(INDEX(BGCalc1!$G$4:$G$28,A306)-INDEX(BGCalc1!$F$4:$F$28,A306))/50*B306</f>
        <v>#N/A</v>
      </c>
      <c r="D306" t="e">
        <f t="shared" ca="1" si="52"/>
        <v>#N/A</v>
      </c>
      <c r="E306" t="e">
        <f t="shared" ca="1" si="41"/>
        <v>#N/A</v>
      </c>
      <c r="F306" t="e">
        <f t="shared" ca="1" si="42"/>
        <v>#N/A</v>
      </c>
      <c r="G306" t="e">
        <f t="shared" ca="1" si="43"/>
        <v>#N/A</v>
      </c>
      <c r="H306" s="14" t="e" cm="1">
        <f t="array" aca="1" ref="H306" ca="1">INDEX(BGCalc1!$L$4:$L$28,A306)*$C306^3+INDEX(BGCalc1!$M$4:$M$28,A306)*$C306^2+INDEX(BGCalc1!$N$4:$N$28,A306)*$C306+INDEX(BGCalc1!$O$4:$O$28,A306)+INDEX('Bulk Graph'!$E$6:$E$30,A306)</f>
        <v>#N/A</v>
      </c>
      <c r="I306" s="14" t="e" cm="1">
        <f t="array" aca="1" ref="I306" ca="1">INDEX(BGCalc1!$H$4:$H$28,A306)*$C306^3+INDEX(BGCalc1!$I$4:$I$28,A306)*$C306^2+INDEX(BGCalc1!$J$4:$J$28,A306)*$C306+INDEX(BGCalc1!$K$4:$K$28,A306)</f>
        <v>#N/A</v>
      </c>
      <c r="J306" s="9" t="e">
        <f t="shared" ca="1" si="47"/>
        <v>#N/A</v>
      </c>
      <c r="K306" s="12" t="e">
        <f t="shared" ca="1" si="48"/>
        <v>#N/A</v>
      </c>
      <c r="L306" s="12" t="e">
        <f t="shared" ca="1" si="49"/>
        <v>#N/A</v>
      </c>
      <c r="M306" s="12" t="e" cm="1">
        <f t="array" aca="1" ref="M306" ca="1">I306*S306*INDEX(BGCalc1!$B$4:$B$28,A306)</f>
        <v>#N/A</v>
      </c>
      <c r="N306" s="12" t="e">
        <f t="shared" ca="1" si="50"/>
        <v>#N/A</v>
      </c>
      <c r="O306" s="12" t="e">
        <f t="shared" ca="1" si="46"/>
        <v>#N/A</v>
      </c>
      <c r="P306" s="12" t="e">
        <f ca="1">CHOOSE(BGCalc1!$C$1,BGCalc1!$D$1,BGCalc1!$D$1+R306*G306)</f>
        <v>#N/A</v>
      </c>
      <c r="Q306" s="85">
        <f>CHOOSE(BGCalc1!$C$1,NA(),BGCalc1!$D$1)</f>
        <v>25</v>
      </c>
      <c r="R306" s="3" t="e">
        <f ca="1">C306*(H306+(BGCalc1!$D$1-E306)*F306)</f>
        <v>#N/A</v>
      </c>
      <c r="S306" s="3" t="e">
        <f t="shared" ca="1" si="51"/>
        <v>#N/A</v>
      </c>
    </row>
    <row r="307" spans="1:19">
      <c r="A307" s="376">
        <v>6</v>
      </c>
      <c r="B307" s="376">
        <v>49</v>
      </c>
      <c r="C307" s="9" t="e" cm="1">
        <f t="array" aca="1" ref="C307" ca="1">INDEX(BGCalc1!$F$4:$F$28,A307)+(INDEX(BGCalc1!$G$4:$G$28,A307)-INDEX(BGCalc1!$F$4:$F$28,A307))/50*B307</f>
        <v>#N/A</v>
      </c>
      <c r="D307" t="e">
        <f t="shared" ca="1" si="52"/>
        <v>#N/A</v>
      </c>
      <c r="E307" t="e">
        <f t="shared" ca="1" si="41"/>
        <v>#N/A</v>
      </c>
      <c r="F307" t="e">
        <f t="shared" ca="1" si="42"/>
        <v>#N/A</v>
      </c>
      <c r="G307" t="e">
        <f t="shared" ca="1" si="43"/>
        <v>#N/A</v>
      </c>
      <c r="H307" s="14" t="e" cm="1">
        <f t="array" aca="1" ref="H307" ca="1">INDEX(BGCalc1!$L$4:$L$28,A307)*$C307^3+INDEX(BGCalc1!$M$4:$M$28,A307)*$C307^2+INDEX(BGCalc1!$N$4:$N$28,A307)*$C307+INDEX(BGCalc1!$O$4:$O$28,A307)+INDEX('Bulk Graph'!$E$6:$E$30,A307)</f>
        <v>#N/A</v>
      </c>
      <c r="I307" s="14" t="e" cm="1">
        <f t="array" aca="1" ref="I307" ca="1">INDEX(BGCalc1!$H$4:$H$28,A307)*$C307^3+INDEX(BGCalc1!$I$4:$I$28,A307)*$C307^2+INDEX(BGCalc1!$J$4:$J$28,A307)*$C307+INDEX(BGCalc1!$K$4:$K$28,A307)</f>
        <v>#N/A</v>
      </c>
      <c r="J307" s="9" t="e">
        <f t="shared" ca="1" si="47"/>
        <v>#N/A</v>
      </c>
      <c r="K307" s="12" t="e">
        <f t="shared" ca="1" si="48"/>
        <v>#N/A</v>
      </c>
      <c r="L307" s="12" t="e">
        <f t="shared" ca="1" si="49"/>
        <v>#N/A</v>
      </c>
      <c r="M307" s="12" t="e" cm="1">
        <f t="array" aca="1" ref="M307" ca="1">I307*S307*INDEX(BGCalc1!$B$4:$B$28,A307)</f>
        <v>#N/A</v>
      </c>
      <c r="N307" s="12" t="e">
        <f t="shared" ca="1" si="50"/>
        <v>#N/A</v>
      </c>
      <c r="O307" s="12" t="e">
        <f t="shared" ca="1" si="46"/>
        <v>#N/A</v>
      </c>
      <c r="P307" s="12" t="e">
        <f ca="1">CHOOSE(BGCalc1!$C$1,BGCalc1!$D$1,BGCalc1!$D$1+R307*G307)</f>
        <v>#N/A</v>
      </c>
      <c r="Q307" s="85">
        <f>CHOOSE(BGCalc1!$C$1,NA(),BGCalc1!$D$1)</f>
        <v>25</v>
      </c>
      <c r="R307" s="3" t="e">
        <f ca="1">C307*(H307+(BGCalc1!$D$1-E307)*F307)</f>
        <v>#N/A</v>
      </c>
      <c r="S307" s="3" t="e">
        <f t="shared" ca="1" si="51"/>
        <v>#N/A</v>
      </c>
    </row>
    <row r="308" spans="1:19" ht="13.5" thickBot="1">
      <c r="A308" s="377">
        <v>6</v>
      </c>
      <c r="B308" s="377">
        <v>50</v>
      </c>
      <c r="C308" s="89" t="e" cm="1">
        <f t="array" aca="1" ref="C308" ca="1">INDEX(BGCalc1!$F$4:$F$28,A308)+(INDEX(BGCalc1!$G$4:$G$28,A308)-INDEX(BGCalc1!$F$4:$F$28,A308))/50*B308</f>
        <v>#N/A</v>
      </c>
      <c r="D308" s="87" t="e">
        <f t="shared" ca="1" si="52"/>
        <v>#N/A</v>
      </c>
      <c r="E308" s="87" t="e">
        <f t="shared" ca="1" si="41"/>
        <v>#N/A</v>
      </c>
      <c r="F308" s="87" t="e">
        <f t="shared" ca="1" si="42"/>
        <v>#N/A</v>
      </c>
      <c r="G308" s="87" t="e">
        <f t="shared" ca="1" si="43"/>
        <v>#N/A</v>
      </c>
      <c r="H308" s="347" t="e" cm="1">
        <f t="array" aca="1" ref="H308" ca="1">INDEX(BGCalc1!$L$4:$L$28,A308)*$C308^3+INDEX(BGCalc1!$M$4:$M$28,A308)*$C308^2+INDEX(BGCalc1!$N$4:$N$28,A308)*$C308+INDEX(BGCalc1!$O$4:$O$28,A308)+INDEX('Bulk Graph'!$E$6:$E$30,A308)</f>
        <v>#N/A</v>
      </c>
      <c r="I308" s="347" t="e" cm="1">
        <f t="array" aca="1" ref="I308" ca="1">INDEX(BGCalc1!$H$4:$H$28,A308)*$C308^3+INDEX(BGCalc1!$I$4:$I$28,A308)*$C308^2+INDEX(BGCalc1!$J$4:$J$28,A308)*$C308+INDEX(BGCalc1!$K$4:$K$28,A308)</f>
        <v>#N/A</v>
      </c>
      <c r="J308" s="9" t="e">
        <f t="shared" ca="1" si="47"/>
        <v>#N/A</v>
      </c>
      <c r="K308" s="348" t="e">
        <f t="shared" ca="1" si="48"/>
        <v>#N/A</v>
      </c>
      <c r="L308" s="348" t="e">
        <f t="shared" ca="1" si="49"/>
        <v>#N/A</v>
      </c>
      <c r="M308" s="348" t="e" cm="1">
        <f t="array" aca="1" ref="M308" ca="1">I308*S308*INDEX(BGCalc1!$B$4:$B$28,A308)</f>
        <v>#N/A</v>
      </c>
      <c r="N308" s="348" t="e">
        <f t="shared" ca="1" si="50"/>
        <v>#N/A</v>
      </c>
      <c r="O308" s="348" t="e">
        <f t="shared" ca="1" si="46"/>
        <v>#N/A</v>
      </c>
      <c r="P308" s="348" t="e">
        <f ca="1">CHOOSE(BGCalc1!$C$1,BGCalc1!$D$1,BGCalc1!$D$1+R308*G308)</f>
        <v>#N/A</v>
      </c>
      <c r="Q308" s="349">
        <f>CHOOSE(BGCalc1!$C$1,NA(),BGCalc1!$D$1)</f>
        <v>25</v>
      </c>
      <c r="R308" s="350" t="e">
        <f ca="1">C308*(H308+(BGCalc1!$D$1-E308)*F308)</f>
        <v>#N/A</v>
      </c>
      <c r="S308" s="350" t="e">
        <f t="shared" ca="1" si="51"/>
        <v>#N/A</v>
      </c>
    </row>
    <row r="309" spans="1:19">
      <c r="A309" s="378">
        <v>7</v>
      </c>
      <c r="B309" s="378">
        <v>0</v>
      </c>
      <c r="C309" s="9" t="e" cm="1">
        <f t="array" aca="1" ref="C309" ca="1">INDEX(BGCalc1!$F$4:$F$28,A309)+(INDEX(BGCalc1!$G$4:$G$28,A309)-INDEX(BGCalc1!$F$4:$F$28,A309))/50*B309</f>
        <v>#N/A</v>
      </c>
      <c r="D309" t="e" cm="1">
        <f t="array" aca="1" ref="D309" ca="1">INDEX(BGCalc1!$P$4:$P$28,A309)</f>
        <v>#N/A</v>
      </c>
      <c r="E309" t="e" cm="1">
        <f t="array" aca="1" ref="E309" ca="1">INDEX(BGCalc1!$Q$4:$Q$28,A309)</f>
        <v>#N/A</v>
      </c>
      <c r="F309" t="e" cm="1">
        <f t="array" aca="1" ref="F309" ca="1">INDEX(BGCalc1!$R$4:$R$28,A309)</f>
        <v>#N/A</v>
      </c>
      <c r="G309" t="e" cm="1">
        <f t="array" aca="1" ref="G309" ca="1">INDEX(BGCalc1!$S$4:$S$28,A309)</f>
        <v>#N/A</v>
      </c>
      <c r="H309" s="343" t="e" cm="1">
        <f t="array" aca="1" ref="H309" ca="1">INDEX(BGCalc1!$L$4:$L$28,A309)*$C309^3+INDEX(BGCalc1!$M$4:$M$28,A309)*$C309^2+INDEX(BGCalc1!$N$4:$N$28,A309)*$C309+INDEX(BGCalc1!$O$4:$O$28,A309)+INDEX('Bulk Graph'!$E$6:$E$30,A309)</f>
        <v>#N/A</v>
      </c>
      <c r="I309" s="343" t="e" cm="1">
        <f t="array" aca="1" ref="I309" ca="1">INDEX(BGCalc1!$H$4:$H$28,A309)*$C309^3+INDEX(BGCalc1!$I$4:$I$28,A309)*$C309^2+INDEX(BGCalc1!$J$4:$J$28,A309)*$C309+INDEX(BGCalc1!$K$4:$K$28,A309)</f>
        <v>#N/A</v>
      </c>
      <c r="J309" s="9" t="e">
        <f t="shared" ca="1" si="47"/>
        <v>#N/A</v>
      </c>
      <c r="K309" s="344" t="e">
        <f t="shared" ca="1" si="48"/>
        <v>#N/A</v>
      </c>
      <c r="L309" s="344" t="e">
        <f t="shared" ca="1" si="49"/>
        <v>#N/A</v>
      </c>
      <c r="M309" s="344" t="e" cm="1">
        <f t="array" aca="1" ref="M309" ca="1">I309*S309*INDEX(BGCalc1!$B$4:$B$28,A309)</f>
        <v>#N/A</v>
      </c>
      <c r="N309" s="344" t="e">
        <f ca="1">M309/L309</f>
        <v>#N/A</v>
      </c>
      <c r="O309" s="344" t="e">
        <f t="shared" ref="O309:O359" ca="1" si="53">I309*S309</f>
        <v>#N/A</v>
      </c>
      <c r="P309" s="344" t="e">
        <f ca="1">CHOOSE(BGCalc1!$C$1,BGCalc1!$D$1,BGCalc1!$D$1+R309*G309)</f>
        <v>#N/A</v>
      </c>
      <c r="Q309" s="345">
        <f>CHOOSE(BGCalc1!$C$1,NA(),BGCalc1!$D$1)</f>
        <v>25</v>
      </c>
      <c r="R309" s="3" t="e">
        <f ca="1">C309*(H309+(BGCalc1!$D$1-E309)*F309)</f>
        <v>#N/A</v>
      </c>
      <c r="S309" s="3" t="e">
        <f t="shared" ca="1" si="51"/>
        <v>#N/A</v>
      </c>
    </row>
    <row r="310" spans="1:19">
      <c r="A310" s="378">
        <v>7</v>
      </c>
      <c r="B310" s="378">
        <v>1</v>
      </c>
      <c r="C310" s="9" t="e" cm="1">
        <f t="array" aca="1" ref="C310" ca="1">INDEX(BGCalc1!$F$4:$F$28,A310)+(INDEX(BGCalc1!$G$4:$G$28,A310)-INDEX(BGCalc1!$F$4:$F$28,A310))/50*B310</f>
        <v>#N/A</v>
      </c>
      <c r="D310" t="e">
        <f ca="1">D309</f>
        <v>#N/A</v>
      </c>
      <c r="E310" t="e">
        <f t="shared" ca="1" si="41"/>
        <v>#N/A</v>
      </c>
      <c r="F310" t="e">
        <f t="shared" ca="1" si="42"/>
        <v>#N/A</v>
      </c>
      <c r="G310" t="e">
        <f t="shared" ca="1" si="43"/>
        <v>#N/A</v>
      </c>
      <c r="H310" s="14" t="e" cm="1">
        <f t="array" aca="1" ref="H310" ca="1">INDEX(BGCalc1!$L$4:$L$28,A310)*$C310^3+INDEX(BGCalc1!$M$4:$M$28,A310)*$C310^2+INDEX(BGCalc1!$N$4:$N$28,A310)*$C310+INDEX(BGCalc1!$O$4:$O$28,A310)+INDEX('Bulk Graph'!$E$6:$E$30,A310)</f>
        <v>#N/A</v>
      </c>
      <c r="I310" s="14" t="e" cm="1">
        <f t="array" aca="1" ref="I310" ca="1">INDEX(BGCalc1!$H$4:$H$28,A310)*$C310^3+INDEX(BGCalc1!$I$4:$I$28,A310)*$C310^2+INDEX(BGCalc1!$J$4:$J$28,A310)*$C310+INDEX(BGCalc1!$K$4:$K$28,A310)</f>
        <v>#N/A</v>
      </c>
      <c r="J310" s="9" t="e">
        <f t="shared" ca="1" si="47"/>
        <v>#N/A</v>
      </c>
      <c r="K310" s="12" t="e">
        <f t="shared" ca="1" si="48"/>
        <v>#N/A</v>
      </c>
      <c r="L310" s="12" t="e">
        <f t="shared" ca="1" si="49"/>
        <v>#N/A</v>
      </c>
      <c r="M310" s="12" t="e" cm="1">
        <f t="array" aca="1" ref="M310" ca="1">I310*S310*INDEX(BGCalc1!$B$4:$B$28,A310)</f>
        <v>#N/A</v>
      </c>
      <c r="N310" s="12" t="e">
        <f t="shared" ref="N310:N359" ca="1" si="54">M310/L310</f>
        <v>#N/A</v>
      </c>
      <c r="O310" s="12" t="e">
        <f t="shared" ca="1" si="53"/>
        <v>#N/A</v>
      </c>
      <c r="P310" s="12" t="e">
        <f ca="1">CHOOSE(BGCalc1!$C$1,BGCalc1!$D$1,BGCalc1!$D$1+R310*G310)</f>
        <v>#N/A</v>
      </c>
      <c r="Q310" s="85">
        <f>CHOOSE(BGCalc1!$C$1,NA(),BGCalc1!$D$1)</f>
        <v>25</v>
      </c>
      <c r="R310" s="3" t="e">
        <f ca="1">C310*(H310+(BGCalc1!$D$1-E310)*F310)</f>
        <v>#N/A</v>
      </c>
      <c r="S310" s="3" t="e">
        <f t="shared" ca="1" si="51"/>
        <v>#N/A</v>
      </c>
    </row>
    <row r="311" spans="1:19">
      <c r="A311" s="378">
        <v>7</v>
      </c>
      <c r="B311" s="378">
        <v>2</v>
      </c>
      <c r="C311" s="9" t="e" cm="1">
        <f t="array" aca="1" ref="C311" ca="1">INDEX(BGCalc1!$F$4:$F$28,A311)+(INDEX(BGCalc1!$G$4:$G$28,A311)-INDEX(BGCalc1!$F$4:$F$28,A311))/50*B311</f>
        <v>#N/A</v>
      </c>
      <c r="D311" t="e">
        <f t="shared" ref="D311:D359" ca="1" si="55">D310</f>
        <v>#N/A</v>
      </c>
      <c r="E311" t="e">
        <f t="shared" ca="1" si="41"/>
        <v>#N/A</v>
      </c>
      <c r="F311" t="e">
        <f t="shared" ca="1" si="42"/>
        <v>#N/A</v>
      </c>
      <c r="G311" t="e">
        <f t="shared" ca="1" si="43"/>
        <v>#N/A</v>
      </c>
      <c r="H311" s="14" t="e" cm="1">
        <f t="array" aca="1" ref="H311" ca="1">INDEX(BGCalc1!$L$4:$L$28,A311)*$C311^3+INDEX(BGCalc1!$M$4:$M$28,A311)*$C311^2+INDEX(BGCalc1!$N$4:$N$28,A311)*$C311+INDEX(BGCalc1!$O$4:$O$28,A311)+INDEX('Bulk Graph'!$E$6:$E$30,A311)</f>
        <v>#N/A</v>
      </c>
      <c r="I311" s="14" t="e" cm="1">
        <f t="array" aca="1" ref="I311" ca="1">INDEX(BGCalc1!$H$4:$H$28,A311)*$C311^3+INDEX(BGCalc1!$I$4:$I$28,A311)*$C311^2+INDEX(BGCalc1!$J$4:$J$28,A311)*$C311+INDEX(BGCalc1!$K$4:$K$28,A311)</f>
        <v>#N/A</v>
      </c>
      <c r="J311" s="9" t="e">
        <f t="shared" ca="1" si="47"/>
        <v>#N/A</v>
      </c>
      <c r="K311" s="12" t="e">
        <f t="shared" ca="1" si="48"/>
        <v>#N/A</v>
      </c>
      <c r="L311" s="12" t="e">
        <f t="shared" ca="1" si="49"/>
        <v>#N/A</v>
      </c>
      <c r="M311" s="12" t="e" cm="1">
        <f t="array" aca="1" ref="M311" ca="1">I311*S311*INDEX(BGCalc1!$B$4:$B$28,A311)</f>
        <v>#N/A</v>
      </c>
      <c r="N311" s="12" t="e">
        <f t="shared" ca="1" si="54"/>
        <v>#N/A</v>
      </c>
      <c r="O311" s="12" t="e">
        <f t="shared" ca="1" si="53"/>
        <v>#N/A</v>
      </c>
      <c r="P311" s="12" t="e">
        <f ca="1">CHOOSE(BGCalc1!$C$1,BGCalc1!$D$1,BGCalc1!$D$1+R311*G311)</f>
        <v>#N/A</v>
      </c>
      <c r="Q311" s="85">
        <f>CHOOSE(BGCalc1!$C$1,NA(),BGCalc1!$D$1)</f>
        <v>25</v>
      </c>
      <c r="R311" s="3" t="e">
        <f ca="1">C311*(H311+(BGCalc1!$D$1-E311)*F311)</f>
        <v>#N/A</v>
      </c>
      <c r="S311" s="3" t="e">
        <f t="shared" ca="1" si="51"/>
        <v>#N/A</v>
      </c>
    </row>
    <row r="312" spans="1:19">
      <c r="A312" s="378">
        <v>7</v>
      </c>
      <c r="B312" s="378">
        <v>3</v>
      </c>
      <c r="C312" s="9" t="e" cm="1">
        <f t="array" aca="1" ref="C312" ca="1">INDEX(BGCalc1!$F$4:$F$28,A312)+(INDEX(BGCalc1!$G$4:$G$28,A312)-INDEX(BGCalc1!$F$4:$F$28,A312))/50*B312</f>
        <v>#N/A</v>
      </c>
      <c r="D312" t="e">
        <f t="shared" ca="1" si="55"/>
        <v>#N/A</v>
      </c>
      <c r="E312" t="e">
        <f t="shared" ca="1" si="41"/>
        <v>#N/A</v>
      </c>
      <c r="F312" t="e">
        <f t="shared" ca="1" si="42"/>
        <v>#N/A</v>
      </c>
      <c r="G312" t="e">
        <f t="shared" ca="1" si="43"/>
        <v>#N/A</v>
      </c>
      <c r="H312" s="14" t="e" cm="1">
        <f t="array" aca="1" ref="H312" ca="1">INDEX(BGCalc1!$L$4:$L$28,A312)*$C312^3+INDEX(BGCalc1!$M$4:$M$28,A312)*$C312^2+INDEX(BGCalc1!$N$4:$N$28,A312)*$C312+INDEX(BGCalc1!$O$4:$O$28,A312)+INDEX('Bulk Graph'!$E$6:$E$30,A312)</f>
        <v>#N/A</v>
      </c>
      <c r="I312" s="14" t="e" cm="1">
        <f t="array" aca="1" ref="I312" ca="1">INDEX(BGCalc1!$H$4:$H$28,A312)*$C312^3+INDEX(BGCalc1!$I$4:$I$28,A312)*$C312^2+INDEX(BGCalc1!$J$4:$J$28,A312)*$C312+INDEX(BGCalc1!$K$4:$K$28,A312)</f>
        <v>#N/A</v>
      </c>
      <c r="J312" s="9" t="e">
        <f t="shared" ca="1" si="47"/>
        <v>#N/A</v>
      </c>
      <c r="K312" s="12" t="e">
        <f t="shared" ca="1" si="48"/>
        <v>#N/A</v>
      </c>
      <c r="L312" s="12" t="e">
        <f t="shared" ca="1" si="49"/>
        <v>#N/A</v>
      </c>
      <c r="M312" s="12" t="e" cm="1">
        <f t="array" aca="1" ref="M312" ca="1">I312*S312*INDEX(BGCalc1!$B$4:$B$28,A312)</f>
        <v>#N/A</v>
      </c>
      <c r="N312" s="12" t="e">
        <f t="shared" ca="1" si="54"/>
        <v>#N/A</v>
      </c>
      <c r="O312" s="12" t="e">
        <f t="shared" ca="1" si="53"/>
        <v>#N/A</v>
      </c>
      <c r="P312" s="12" t="e">
        <f ca="1">CHOOSE(BGCalc1!$C$1,BGCalc1!$D$1,BGCalc1!$D$1+R312*G312)</f>
        <v>#N/A</v>
      </c>
      <c r="Q312" s="85">
        <f>CHOOSE(BGCalc1!$C$1,NA(),BGCalc1!$D$1)</f>
        <v>25</v>
      </c>
      <c r="R312" s="3" t="e">
        <f ca="1">C312*(H312+(BGCalc1!$D$1-E312)*F312)</f>
        <v>#N/A</v>
      </c>
      <c r="S312" s="3" t="e">
        <f t="shared" ca="1" si="51"/>
        <v>#N/A</v>
      </c>
    </row>
    <row r="313" spans="1:19">
      <c r="A313" s="378">
        <v>7</v>
      </c>
      <c r="B313" s="378">
        <v>4</v>
      </c>
      <c r="C313" s="9" t="e" cm="1">
        <f t="array" aca="1" ref="C313" ca="1">INDEX(BGCalc1!$F$4:$F$28,A313)+(INDEX(BGCalc1!$G$4:$G$28,A313)-INDEX(BGCalc1!$F$4:$F$28,A313))/50*B313</f>
        <v>#N/A</v>
      </c>
      <c r="D313" t="e">
        <f t="shared" ca="1" si="55"/>
        <v>#N/A</v>
      </c>
      <c r="E313" t="e">
        <f t="shared" ca="1" si="41"/>
        <v>#N/A</v>
      </c>
      <c r="F313" t="e">
        <f t="shared" ca="1" si="42"/>
        <v>#N/A</v>
      </c>
      <c r="G313" t="e">
        <f t="shared" ca="1" si="43"/>
        <v>#N/A</v>
      </c>
      <c r="H313" s="14" t="e" cm="1">
        <f t="array" aca="1" ref="H313" ca="1">INDEX(BGCalc1!$L$4:$L$28,A313)*$C313^3+INDEX(BGCalc1!$M$4:$M$28,A313)*$C313^2+INDEX(BGCalc1!$N$4:$N$28,A313)*$C313+INDEX(BGCalc1!$O$4:$O$28,A313)+INDEX('Bulk Graph'!$E$6:$E$30,A313)</f>
        <v>#N/A</v>
      </c>
      <c r="I313" s="14" t="e" cm="1">
        <f t="array" aca="1" ref="I313" ca="1">INDEX(BGCalc1!$H$4:$H$28,A313)*$C313^3+INDEX(BGCalc1!$I$4:$I$28,A313)*$C313^2+INDEX(BGCalc1!$J$4:$J$28,A313)*$C313+INDEX(BGCalc1!$K$4:$K$28,A313)</f>
        <v>#N/A</v>
      </c>
      <c r="J313" s="9" t="e">
        <f t="shared" ca="1" si="47"/>
        <v>#N/A</v>
      </c>
      <c r="K313" s="12" t="e">
        <f t="shared" ca="1" si="48"/>
        <v>#N/A</v>
      </c>
      <c r="L313" s="12" t="e">
        <f t="shared" ca="1" si="49"/>
        <v>#N/A</v>
      </c>
      <c r="M313" s="12" t="e" cm="1">
        <f t="array" aca="1" ref="M313" ca="1">I313*S313*INDEX(BGCalc1!$B$4:$B$28,A313)</f>
        <v>#N/A</v>
      </c>
      <c r="N313" s="12" t="e">
        <f t="shared" ca="1" si="54"/>
        <v>#N/A</v>
      </c>
      <c r="O313" s="12" t="e">
        <f t="shared" ca="1" si="53"/>
        <v>#N/A</v>
      </c>
      <c r="P313" s="12" t="e">
        <f ca="1">CHOOSE(BGCalc1!$C$1,BGCalc1!$D$1,BGCalc1!$D$1+R313*G313)</f>
        <v>#N/A</v>
      </c>
      <c r="Q313" s="85">
        <f>CHOOSE(BGCalc1!$C$1,NA(),BGCalc1!$D$1)</f>
        <v>25</v>
      </c>
      <c r="R313" s="3" t="e">
        <f ca="1">C313*(H313+(BGCalc1!$D$1-E313)*F313)</f>
        <v>#N/A</v>
      </c>
      <c r="S313" s="3" t="e">
        <f t="shared" ca="1" si="51"/>
        <v>#N/A</v>
      </c>
    </row>
    <row r="314" spans="1:19">
      <c r="A314" s="378">
        <v>7</v>
      </c>
      <c r="B314" s="378">
        <v>5</v>
      </c>
      <c r="C314" s="9" t="e" cm="1">
        <f t="array" aca="1" ref="C314" ca="1">INDEX(BGCalc1!$F$4:$F$28,A314)+(INDEX(BGCalc1!$G$4:$G$28,A314)-INDEX(BGCalc1!$F$4:$F$28,A314))/50*B314</f>
        <v>#N/A</v>
      </c>
      <c r="D314" t="e">
        <f t="shared" ca="1" si="55"/>
        <v>#N/A</v>
      </c>
      <c r="E314" t="e">
        <f t="shared" ca="1" si="41"/>
        <v>#N/A</v>
      </c>
      <c r="F314" t="e">
        <f t="shared" ca="1" si="42"/>
        <v>#N/A</v>
      </c>
      <c r="G314" t="e">
        <f t="shared" ca="1" si="43"/>
        <v>#N/A</v>
      </c>
      <c r="H314" s="14" t="e" cm="1">
        <f t="array" aca="1" ref="H314" ca="1">INDEX(BGCalc1!$L$4:$L$28,A314)*$C314^3+INDEX(BGCalc1!$M$4:$M$28,A314)*$C314^2+INDEX(BGCalc1!$N$4:$N$28,A314)*$C314+INDEX(BGCalc1!$O$4:$O$28,A314)+INDEX('Bulk Graph'!$E$6:$E$30,A314)</f>
        <v>#N/A</v>
      </c>
      <c r="I314" s="14" t="e" cm="1">
        <f t="array" aca="1" ref="I314" ca="1">INDEX(BGCalc1!$H$4:$H$28,A314)*$C314^3+INDEX(BGCalc1!$I$4:$I$28,A314)*$C314^2+INDEX(BGCalc1!$J$4:$J$28,A314)*$C314+INDEX(BGCalc1!$K$4:$K$28,A314)</f>
        <v>#N/A</v>
      </c>
      <c r="J314" s="9" t="e">
        <f t="shared" ca="1" si="47"/>
        <v>#N/A</v>
      </c>
      <c r="K314" s="12" t="e">
        <f t="shared" ca="1" si="48"/>
        <v>#N/A</v>
      </c>
      <c r="L314" s="12" t="e">
        <f t="shared" ca="1" si="49"/>
        <v>#N/A</v>
      </c>
      <c r="M314" s="12" t="e" cm="1">
        <f t="array" aca="1" ref="M314" ca="1">I314*S314*INDEX(BGCalc1!$B$4:$B$28,A314)</f>
        <v>#N/A</v>
      </c>
      <c r="N314" s="12" t="e">
        <f t="shared" ca="1" si="54"/>
        <v>#N/A</v>
      </c>
      <c r="O314" s="12" t="e">
        <f t="shared" ca="1" si="53"/>
        <v>#N/A</v>
      </c>
      <c r="P314" s="12" t="e">
        <f ca="1">CHOOSE(BGCalc1!$C$1,BGCalc1!$D$1,BGCalc1!$D$1+R314*G314)</f>
        <v>#N/A</v>
      </c>
      <c r="Q314" s="85">
        <f>CHOOSE(BGCalc1!$C$1,NA(),BGCalc1!$D$1)</f>
        <v>25</v>
      </c>
      <c r="R314" s="3" t="e">
        <f ca="1">C314*(H314+(BGCalc1!$D$1-E314)*F314)</f>
        <v>#N/A</v>
      </c>
      <c r="S314" s="3" t="e">
        <f t="shared" ca="1" si="51"/>
        <v>#N/A</v>
      </c>
    </row>
    <row r="315" spans="1:19">
      <c r="A315" s="378">
        <v>7</v>
      </c>
      <c r="B315" s="378">
        <v>6</v>
      </c>
      <c r="C315" s="9" t="e" cm="1">
        <f t="array" aca="1" ref="C315" ca="1">INDEX(BGCalc1!$F$4:$F$28,A315)+(INDEX(BGCalc1!$G$4:$G$28,A315)-INDEX(BGCalc1!$F$4:$F$28,A315))/50*B315</f>
        <v>#N/A</v>
      </c>
      <c r="D315" t="e">
        <f t="shared" ca="1" si="55"/>
        <v>#N/A</v>
      </c>
      <c r="E315" t="e">
        <f t="shared" ca="1" si="41"/>
        <v>#N/A</v>
      </c>
      <c r="F315" t="e">
        <f t="shared" ca="1" si="42"/>
        <v>#N/A</v>
      </c>
      <c r="G315" t="e">
        <f t="shared" ca="1" si="43"/>
        <v>#N/A</v>
      </c>
      <c r="H315" s="14" t="e" cm="1">
        <f t="array" aca="1" ref="H315" ca="1">INDEX(BGCalc1!$L$4:$L$28,A315)*$C315^3+INDEX(BGCalc1!$M$4:$M$28,A315)*$C315^2+INDEX(BGCalc1!$N$4:$N$28,A315)*$C315+INDEX(BGCalc1!$O$4:$O$28,A315)+INDEX('Bulk Graph'!$E$6:$E$30,A315)</f>
        <v>#N/A</v>
      </c>
      <c r="I315" s="14" t="e" cm="1">
        <f t="array" aca="1" ref="I315" ca="1">INDEX(BGCalc1!$H$4:$H$28,A315)*$C315^3+INDEX(BGCalc1!$I$4:$I$28,A315)*$C315^2+INDEX(BGCalc1!$J$4:$J$28,A315)*$C315+INDEX(BGCalc1!$K$4:$K$28,A315)</f>
        <v>#N/A</v>
      </c>
      <c r="J315" s="9" t="e">
        <f t="shared" ca="1" si="47"/>
        <v>#N/A</v>
      </c>
      <c r="K315" s="12" t="e">
        <f t="shared" ca="1" si="48"/>
        <v>#N/A</v>
      </c>
      <c r="L315" s="12" t="e">
        <f t="shared" ca="1" si="49"/>
        <v>#N/A</v>
      </c>
      <c r="M315" s="12" t="e" cm="1">
        <f t="array" aca="1" ref="M315" ca="1">I315*S315*INDEX(BGCalc1!$B$4:$B$28,A315)</f>
        <v>#N/A</v>
      </c>
      <c r="N315" s="12" t="e">
        <f t="shared" ca="1" si="54"/>
        <v>#N/A</v>
      </c>
      <c r="O315" s="12" t="e">
        <f t="shared" ca="1" si="53"/>
        <v>#N/A</v>
      </c>
      <c r="P315" s="12" t="e">
        <f ca="1">CHOOSE(BGCalc1!$C$1,BGCalc1!$D$1,BGCalc1!$D$1+R315*G315)</f>
        <v>#N/A</v>
      </c>
      <c r="Q315" s="85">
        <f>CHOOSE(BGCalc1!$C$1,NA(),BGCalc1!$D$1)</f>
        <v>25</v>
      </c>
      <c r="R315" s="3" t="e">
        <f ca="1">C315*(H315+(BGCalc1!$D$1-E315)*F315)</f>
        <v>#N/A</v>
      </c>
      <c r="S315" s="3" t="e">
        <f t="shared" ca="1" si="51"/>
        <v>#N/A</v>
      </c>
    </row>
    <row r="316" spans="1:19">
      <c r="A316" s="378">
        <v>7</v>
      </c>
      <c r="B316" s="378">
        <v>7</v>
      </c>
      <c r="C316" s="9" t="e" cm="1">
        <f t="array" aca="1" ref="C316" ca="1">INDEX(BGCalc1!$F$4:$F$28,A316)+(INDEX(BGCalc1!$G$4:$G$28,A316)-INDEX(BGCalc1!$F$4:$F$28,A316))/50*B316</f>
        <v>#N/A</v>
      </c>
      <c r="D316" t="e">
        <f t="shared" ca="1" si="55"/>
        <v>#N/A</v>
      </c>
      <c r="E316" t="e">
        <f t="shared" ca="1" si="41"/>
        <v>#N/A</v>
      </c>
      <c r="F316" t="e">
        <f t="shared" ca="1" si="42"/>
        <v>#N/A</v>
      </c>
      <c r="G316" t="e">
        <f t="shared" ca="1" si="43"/>
        <v>#N/A</v>
      </c>
      <c r="H316" s="14" t="e" cm="1">
        <f t="array" aca="1" ref="H316" ca="1">INDEX(BGCalc1!$L$4:$L$28,A316)*$C316^3+INDEX(BGCalc1!$M$4:$M$28,A316)*$C316^2+INDEX(BGCalc1!$N$4:$N$28,A316)*$C316+INDEX(BGCalc1!$O$4:$O$28,A316)+INDEX('Bulk Graph'!$E$6:$E$30,A316)</f>
        <v>#N/A</v>
      </c>
      <c r="I316" s="14" t="e" cm="1">
        <f t="array" aca="1" ref="I316" ca="1">INDEX(BGCalc1!$H$4:$H$28,A316)*$C316^3+INDEX(BGCalc1!$I$4:$I$28,A316)*$C316^2+INDEX(BGCalc1!$J$4:$J$28,A316)*$C316+INDEX(BGCalc1!$K$4:$K$28,A316)</f>
        <v>#N/A</v>
      </c>
      <c r="J316" s="9" t="e">
        <f t="shared" ca="1" si="47"/>
        <v>#N/A</v>
      </c>
      <c r="K316" s="12" t="e">
        <f t="shared" ca="1" si="48"/>
        <v>#N/A</v>
      </c>
      <c r="L316" s="12" t="e">
        <f t="shared" ca="1" si="49"/>
        <v>#N/A</v>
      </c>
      <c r="M316" s="12" t="e" cm="1">
        <f t="array" aca="1" ref="M316" ca="1">I316*S316*INDEX(BGCalc1!$B$4:$B$28,A316)</f>
        <v>#N/A</v>
      </c>
      <c r="N316" s="12" t="e">
        <f t="shared" ca="1" si="54"/>
        <v>#N/A</v>
      </c>
      <c r="O316" s="12" t="e">
        <f t="shared" ca="1" si="53"/>
        <v>#N/A</v>
      </c>
      <c r="P316" s="12" t="e">
        <f ca="1">CHOOSE(BGCalc1!$C$1,BGCalc1!$D$1,BGCalc1!$D$1+R316*G316)</f>
        <v>#N/A</v>
      </c>
      <c r="Q316" s="85">
        <f>CHOOSE(BGCalc1!$C$1,NA(),BGCalc1!$D$1)</f>
        <v>25</v>
      </c>
      <c r="R316" s="3" t="e">
        <f ca="1">C316*(H316+(BGCalc1!$D$1-E316)*F316)</f>
        <v>#N/A</v>
      </c>
      <c r="S316" s="3" t="e">
        <f t="shared" ca="1" si="51"/>
        <v>#N/A</v>
      </c>
    </row>
    <row r="317" spans="1:19">
      <c r="A317" s="378">
        <v>7</v>
      </c>
      <c r="B317" s="378">
        <v>8</v>
      </c>
      <c r="C317" s="9" t="e" cm="1">
        <f t="array" aca="1" ref="C317" ca="1">INDEX(BGCalc1!$F$4:$F$28,A317)+(INDEX(BGCalc1!$G$4:$G$28,A317)-INDEX(BGCalc1!$F$4:$F$28,A317))/50*B317</f>
        <v>#N/A</v>
      </c>
      <c r="D317" t="e">
        <f t="shared" ca="1" si="55"/>
        <v>#N/A</v>
      </c>
      <c r="E317" t="e">
        <f t="shared" ca="1" si="41"/>
        <v>#N/A</v>
      </c>
      <c r="F317" t="e">
        <f t="shared" ca="1" si="42"/>
        <v>#N/A</v>
      </c>
      <c r="G317" t="e">
        <f t="shared" ca="1" si="43"/>
        <v>#N/A</v>
      </c>
      <c r="H317" s="14" t="e" cm="1">
        <f t="array" aca="1" ref="H317" ca="1">INDEX(BGCalc1!$L$4:$L$28,A317)*$C317^3+INDEX(BGCalc1!$M$4:$M$28,A317)*$C317^2+INDEX(BGCalc1!$N$4:$N$28,A317)*$C317+INDEX(BGCalc1!$O$4:$O$28,A317)+INDEX('Bulk Graph'!$E$6:$E$30,A317)</f>
        <v>#N/A</v>
      </c>
      <c r="I317" s="14" t="e" cm="1">
        <f t="array" aca="1" ref="I317" ca="1">INDEX(BGCalc1!$H$4:$H$28,A317)*$C317^3+INDEX(BGCalc1!$I$4:$I$28,A317)*$C317^2+INDEX(BGCalc1!$J$4:$J$28,A317)*$C317+INDEX(BGCalc1!$K$4:$K$28,A317)</f>
        <v>#N/A</v>
      </c>
      <c r="J317" s="9" t="e">
        <f t="shared" ca="1" si="47"/>
        <v>#N/A</v>
      </c>
      <c r="K317" s="12" t="e">
        <f t="shared" ca="1" si="48"/>
        <v>#N/A</v>
      </c>
      <c r="L317" s="12" t="e">
        <f t="shared" ca="1" si="49"/>
        <v>#N/A</v>
      </c>
      <c r="M317" s="12" t="e" cm="1">
        <f t="array" aca="1" ref="M317" ca="1">I317*S317*INDEX(BGCalc1!$B$4:$B$28,A317)</f>
        <v>#N/A</v>
      </c>
      <c r="N317" s="12" t="e">
        <f t="shared" ca="1" si="54"/>
        <v>#N/A</v>
      </c>
      <c r="O317" s="12" t="e">
        <f t="shared" ca="1" si="53"/>
        <v>#N/A</v>
      </c>
      <c r="P317" s="12" t="e">
        <f ca="1">CHOOSE(BGCalc1!$C$1,BGCalc1!$D$1,BGCalc1!$D$1+R317*G317)</f>
        <v>#N/A</v>
      </c>
      <c r="Q317" s="85">
        <f>CHOOSE(BGCalc1!$C$1,NA(),BGCalc1!$D$1)</f>
        <v>25</v>
      </c>
      <c r="R317" s="3" t="e">
        <f ca="1">C317*(H317+(BGCalc1!$D$1-E317)*F317)</f>
        <v>#N/A</v>
      </c>
      <c r="S317" s="3" t="e">
        <f t="shared" ca="1" si="51"/>
        <v>#N/A</v>
      </c>
    </row>
    <row r="318" spans="1:19">
      <c r="A318" s="378">
        <v>7</v>
      </c>
      <c r="B318" s="378">
        <v>9</v>
      </c>
      <c r="C318" s="9" t="e" cm="1">
        <f t="array" aca="1" ref="C318" ca="1">INDEX(BGCalc1!$F$4:$F$28,A318)+(INDEX(BGCalc1!$G$4:$G$28,A318)-INDEX(BGCalc1!$F$4:$F$28,A318))/50*B318</f>
        <v>#N/A</v>
      </c>
      <c r="D318" t="e">
        <f t="shared" ca="1" si="55"/>
        <v>#N/A</v>
      </c>
      <c r="E318" t="e">
        <f t="shared" ca="1" si="41"/>
        <v>#N/A</v>
      </c>
      <c r="F318" t="e">
        <f t="shared" ca="1" si="42"/>
        <v>#N/A</v>
      </c>
      <c r="G318" t="e">
        <f t="shared" ca="1" si="43"/>
        <v>#N/A</v>
      </c>
      <c r="H318" s="14" t="e" cm="1">
        <f t="array" aca="1" ref="H318" ca="1">INDEX(BGCalc1!$L$4:$L$28,A318)*$C318^3+INDEX(BGCalc1!$M$4:$M$28,A318)*$C318^2+INDEX(BGCalc1!$N$4:$N$28,A318)*$C318+INDEX(BGCalc1!$O$4:$O$28,A318)+INDEX('Bulk Graph'!$E$6:$E$30,A318)</f>
        <v>#N/A</v>
      </c>
      <c r="I318" s="14" t="e" cm="1">
        <f t="array" aca="1" ref="I318" ca="1">INDEX(BGCalc1!$H$4:$H$28,A318)*$C318^3+INDEX(BGCalc1!$I$4:$I$28,A318)*$C318^2+INDEX(BGCalc1!$J$4:$J$28,A318)*$C318+INDEX(BGCalc1!$K$4:$K$28,A318)</f>
        <v>#N/A</v>
      </c>
      <c r="J318" s="9" t="e">
        <f t="shared" ca="1" si="47"/>
        <v>#N/A</v>
      </c>
      <c r="K318" s="12" t="e">
        <f t="shared" ca="1" si="48"/>
        <v>#N/A</v>
      </c>
      <c r="L318" s="12" t="e">
        <f t="shared" ca="1" si="49"/>
        <v>#N/A</v>
      </c>
      <c r="M318" s="12" t="e" cm="1">
        <f t="array" aca="1" ref="M318" ca="1">I318*S318*INDEX(BGCalc1!$B$4:$B$28,A318)</f>
        <v>#N/A</v>
      </c>
      <c r="N318" s="12" t="e">
        <f t="shared" ca="1" si="54"/>
        <v>#N/A</v>
      </c>
      <c r="O318" s="12" t="e">
        <f t="shared" ca="1" si="53"/>
        <v>#N/A</v>
      </c>
      <c r="P318" s="12" t="e">
        <f ca="1">CHOOSE(BGCalc1!$C$1,BGCalc1!$D$1,BGCalc1!$D$1+R318*G318)</f>
        <v>#N/A</v>
      </c>
      <c r="Q318" s="85">
        <f>CHOOSE(BGCalc1!$C$1,NA(),BGCalc1!$D$1)</f>
        <v>25</v>
      </c>
      <c r="R318" s="3" t="e">
        <f ca="1">C318*(H318+(BGCalc1!$D$1-E318)*F318)</f>
        <v>#N/A</v>
      </c>
      <c r="S318" s="3" t="e">
        <f t="shared" ca="1" si="51"/>
        <v>#N/A</v>
      </c>
    </row>
    <row r="319" spans="1:19">
      <c r="A319" s="378">
        <v>7</v>
      </c>
      <c r="B319" s="378">
        <v>10</v>
      </c>
      <c r="C319" s="9" t="e" cm="1">
        <f t="array" aca="1" ref="C319" ca="1">INDEX(BGCalc1!$F$4:$F$28,A319)+(INDEX(BGCalc1!$G$4:$G$28,A319)-INDEX(BGCalc1!$F$4:$F$28,A319))/50*B319</f>
        <v>#N/A</v>
      </c>
      <c r="D319" t="e">
        <f t="shared" ca="1" si="55"/>
        <v>#N/A</v>
      </c>
      <c r="E319" t="e">
        <f t="shared" ca="1" si="41"/>
        <v>#N/A</v>
      </c>
      <c r="F319" t="e">
        <f t="shared" ca="1" si="42"/>
        <v>#N/A</v>
      </c>
      <c r="G319" t="e">
        <f t="shared" ca="1" si="43"/>
        <v>#N/A</v>
      </c>
      <c r="H319" s="14" t="e" cm="1">
        <f t="array" aca="1" ref="H319" ca="1">INDEX(BGCalc1!$L$4:$L$28,A319)*$C319^3+INDEX(BGCalc1!$M$4:$M$28,A319)*$C319^2+INDEX(BGCalc1!$N$4:$N$28,A319)*$C319+INDEX(BGCalc1!$O$4:$O$28,A319)+INDEX('Bulk Graph'!$E$6:$E$30,A319)</f>
        <v>#N/A</v>
      </c>
      <c r="I319" s="14" t="e" cm="1">
        <f t="array" aca="1" ref="I319" ca="1">INDEX(BGCalc1!$H$4:$H$28,A319)*$C319^3+INDEX(BGCalc1!$I$4:$I$28,A319)*$C319^2+INDEX(BGCalc1!$J$4:$J$28,A319)*$C319+INDEX(BGCalc1!$K$4:$K$28,A319)</f>
        <v>#N/A</v>
      </c>
      <c r="J319" s="9" t="e">
        <f t="shared" ca="1" si="47"/>
        <v>#N/A</v>
      </c>
      <c r="K319" s="12" t="e">
        <f t="shared" ca="1" si="48"/>
        <v>#N/A</v>
      </c>
      <c r="L319" s="12" t="e">
        <f t="shared" ca="1" si="49"/>
        <v>#N/A</v>
      </c>
      <c r="M319" s="12" t="e" cm="1">
        <f t="array" aca="1" ref="M319" ca="1">I319*S319*INDEX(BGCalc1!$B$4:$B$28,A319)</f>
        <v>#N/A</v>
      </c>
      <c r="N319" s="12" t="e">
        <f t="shared" ca="1" si="54"/>
        <v>#N/A</v>
      </c>
      <c r="O319" s="12" t="e">
        <f t="shared" ca="1" si="53"/>
        <v>#N/A</v>
      </c>
      <c r="P319" s="12" t="e">
        <f ca="1">CHOOSE(BGCalc1!$C$1,BGCalc1!$D$1,BGCalc1!$D$1+R319*G319)</f>
        <v>#N/A</v>
      </c>
      <c r="Q319" s="85">
        <f>CHOOSE(BGCalc1!$C$1,NA(),BGCalc1!$D$1)</f>
        <v>25</v>
      </c>
      <c r="R319" s="3" t="e">
        <f ca="1">C319*(H319+(BGCalc1!$D$1-E319)*F319)</f>
        <v>#N/A</v>
      </c>
      <c r="S319" s="3" t="e">
        <f t="shared" ca="1" si="51"/>
        <v>#N/A</v>
      </c>
    </row>
    <row r="320" spans="1:19">
      <c r="A320" s="378">
        <v>7</v>
      </c>
      <c r="B320" s="378">
        <v>11</v>
      </c>
      <c r="C320" s="9" t="e" cm="1">
        <f t="array" aca="1" ref="C320" ca="1">INDEX(BGCalc1!$F$4:$F$28,A320)+(INDEX(BGCalc1!$G$4:$G$28,A320)-INDEX(BGCalc1!$F$4:$F$28,A320))/50*B320</f>
        <v>#N/A</v>
      </c>
      <c r="D320" t="e">
        <f t="shared" ca="1" si="55"/>
        <v>#N/A</v>
      </c>
      <c r="E320" t="e">
        <f t="shared" ca="1" si="41"/>
        <v>#N/A</v>
      </c>
      <c r="F320" t="e">
        <f t="shared" ca="1" si="42"/>
        <v>#N/A</v>
      </c>
      <c r="G320" t="e">
        <f t="shared" ca="1" si="43"/>
        <v>#N/A</v>
      </c>
      <c r="H320" s="14" t="e" cm="1">
        <f t="array" aca="1" ref="H320" ca="1">INDEX(BGCalc1!$L$4:$L$28,A320)*$C320^3+INDEX(BGCalc1!$M$4:$M$28,A320)*$C320^2+INDEX(BGCalc1!$N$4:$N$28,A320)*$C320+INDEX(BGCalc1!$O$4:$O$28,A320)+INDEX('Bulk Graph'!$E$6:$E$30,A320)</f>
        <v>#N/A</v>
      </c>
      <c r="I320" s="14" t="e" cm="1">
        <f t="array" aca="1" ref="I320" ca="1">INDEX(BGCalc1!$H$4:$H$28,A320)*$C320^3+INDEX(BGCalc1!$I$4:$I$28,A320)*$C320^2+INDEX(BGCalc1!$J$4:$J$28,A320)*$C320+INDEX(BGCalc1!$K$4:$K$28,A320)</f>
        <v>#N/A</v>
      </c>
      <c r="J320" s="9" t="e">
        <f t="shared" ca="1" si="47"/>
        <v>#N/A</v>
      </c>
      <c r="K320" s="12" t="e">
        <f t="shared" ca="1" si="48"/>
        <v>#N/A</v>
      </c>
      <c r="L320" s="12" t="e">
        <f t="shared" ca="1" si="49"/>
        <v>#N/A</v>
      </c>
      <c r="M320" s="12" t="e" cm="1">
        <f t="array" aca="1" ref="M320" ca="1">I320*S320*INDEX(BGCalc1!$B$4:$B$28,A320)</f>
        <v>#N/A</v>
      </c>
      <c r="N320" s="12" t="e">
        <f t="shared" ca="1" si="54"/>
        <v>#N/A</v>
      </c>
      <c r="O320" s="12" t="e">
        <f t="shared" ca="1" si="53"/>
        <v>#N/A</v>
      </c>
      <c r="P320" s="12" t="e">
        <f ca="1">CHOOSE(BGCalc1!$C$1,BGCalc1!$D$1,BGCalc1!$D$1+R320*G320)</f>
        <v>#N/A</v>
      </c>
      <c r="Q320" s="85">
        <f>CHOOSE(BGCalc1!$C$1,NA(),BGCalc1!$D$1)</f>
        <v>25</v>
      </c>
      <c r="R320" s="3" t="e">
        <f ca="1">C320*(H320+(BGCalc1!$D$1-E320)*F320)</f>
        <v>#N/A</v>
      </c>
      <c r="S320" s="3" t="e">
        <f t="shared" ca="1" si="51"/>
        <v>#N/A</v>
      </c>
    </row>
    <row r="321" spans="1:19">
      <c r="A321" s="378">
        <v>7</v>
      </c>
      <c r="B321" s="378">
        <v>12</v>
      </c>
      <c r="C321" s="9" t="e" cm="1">
        <f t="array" aca="1" ref="C321" ca="1">INDEX(BGCalc1!$F$4:$F$28,A321)+(INDEX(BGCalc1!$G$4:$G$28,A321)-INDEX(BGCalc1!$F$4:$F$28,A321))/50*B321</f>
        <v>#N/A</v>
      </c>
      <c r="D321" t="e">
        <f t="shared" ca="1" si="55"/>
        <v>#N/A</v>
      </c>
      <c r="E321" t="e">
        <f t="shared" ca="1" si="41"/>
        <v>#N/A</v>
      </c>
      <c r="F321" t="e">
        <f t="shared" ca="1" si="42"/>
        <v>#N/A</v>
      </c>
      <c r="G321" t="e">
        <f t="shared" ca="1" si="43"/>
        <v>#N/A</v>
      </c>
      <c r="H321" s="14" t="e" cm="1">
        <f t="array" aca="1" ref="H321" ca="1">INDEX(BGCalc1!$L$4:$L$28,A321)*$C321^3+INDEX(BGCalc1!$M$4:$M$28,A321)*$C321^2+INDEX(BGCalc1!$N$4:$N$28,A321)*$C321+INDEX(BGCalc1!$O$4:$O$28,A321)+INDEX('Bulk Graph'!$E$6:$E$30,A321)</f>
        <v>#N/A</v>
      </c>
      <c r="I321" s="14" t="e" cm="1">
        <f t="array" aca="1" ref="I321" ca="1">INDEX(BGCalc1!$H$4:$H$28,A321)*$C321^3+INDEX(BGCalc1!$I$4:$I$28,A321)*$C321^2+INDEX(BGCalc1!$J$4:$J$28,A321)*$C321+INDEX(BGCalc1!$K$4:$K$28,A321)</f>
        <v>#N/A</v>
      </c>
      <c r="J321" s="9" t="e">
        <f t="shared" ca="1" si="47"/>
        <v>#N/A</v>
      </c>
      <c r="K321" s="12" t="e">
        <f t="shared" ca="1" si="48"/>
        <v>#N/A</v>
      </c>
      <c r="L321" s="12" t="e">
        <f t="shared" ca="1" si="49"/>
        <v>#N/A</v>
      </c>
      <c r="M321" s="12" t="e" cm="1">
        <f t="array" aca="1" ref="M321" ca="1">I321*S321*INDEX(BGCalc1!$B$4:$B$28,A321)</f>
        <v>#N/A</v>
      </c>
      <c r="N321" s="12" t="e">
        <f t="shared" ca="1" si="54"/>
        <v>#N/A</v>
      </c>
      <c r="O321" s="12" t="e">
        <f t="shared" ca="1" si="53"/>
        <v>#N/A</v>
      </c>
      <c r="P321" s="12" t="e">
        <f ca="1">CHOOSE(BGCalc1!$C$1,BGCalc1!$D$1,BGCalc1!$D$1+R321*G321)</f>
        <v>#N/A</v>
      </c>
      <c r="Q321" s="85">
        <f>CHOOSE(BGCalc1!$C$1,NA(),BGCalc1!$D$1)</f>
        <v>25</v>
      </c>
      <c r="R321" s="3" t="e">
        <f ca="1">C321*(H321+(BGCalc1!$D$1-E321)*F321)</f>
        <v>#N/A</v>
      </c>
      <c r="S321" s="3" t="e">
        <f t="shared" ca="1" si="51"/>
        <v>#N/A</v>
      </c>
    </row>
    <row r="322" spans="1:19">
      <c r="A322" s="378">
        <v>7</v>
      </c>
      <c r="B322" s="378">
        <v>13</v>
      </c>
      <c r="C322" s="9" t="e" cm="1">
        <f t="array" aca="1" ref="C322" ca="1">INDEX(BGCalc1!$F$4:$F$28,A322)+(INDEX(BGCalc1!$G$4:$G$28,A322)-INDEX(BGCalc1!$F$4:$F$28,A322))/50*B322</f>
        <v>#N/A</v>
      </c>
      <c r="D322" t="e">
        <f t="shared" ca="1" si="55"/>
        <v>#N/A</v>
      </c>
      <c r="E322" t="e">
        <f t="shared" ca="1" si="41"/>
        <v>#N/A</v>
      </c>
      <c r="F322" t="e">
        <f t="shared" ca="1" si="42"/>
        <v>#N/A</v>
      </c>
      <c r="G322" t="e">
        <f t="shared" ca="1" si="43"/>
        <v>#N/A</v>
      </c>
      <c r="H322" s="14" t="e" cm="1">
        <f t="array" aca="1" ref="H322" ca="1">INDEX(BGCalc1!$L$4:$L$28,A322)*$C322^3+INDEX(BGCalc1!$M$4:$M$28,A322)*$C322^2+INDEX(BGCalc1!$N$4:$N$28,A322)*$C322+INDEX(BGCalc1!$O$4:$O$28,A322)+INDEX('Bulk Graph'!$E$6:$E$30,A322)</f>
        <v>#N/A</v>
      </c>
      <c r="I322" s="14" t="e" cm="1">
        <f t="array" aca="1" ref="I322" ca="1">INDEX(BGCalc1!$H$4:$H$28,A322)*$C322^3+INDEX(BGCalc1!$I$4:$I$28,A322)*$C322^2+INDEX(BGCalc1!$J$4:$J$28,A322)*$C322+INDEX(BGCalc1!$K$4:$K$28,A322)</f>
        <v>#N/A</v>
      </c>
      <c r="J322" s="9" t="e">
        <f t="shared" ca="1" si="47"/>
        <v>#N/A</v>
      </c>
      <c r="K322" s="12" t="e">
        <f t="shared" ca="1" si="48"/>
        <v>#N/A</v>
      </c>
      <c r="L322" s="12" t="e">
        <f t="shared" ca="1" si="49"/>
        <v>#N/A</v>
      </c>
      <c r="M322" s="12" t="e" cm="1">
        <f t="array" aca="1" ref="M322" ca="1">I322*S322*INDEX(BGCalc1!$B$4:$B$28,A322)</f>
        <v>#N/A</v>
      </c>
      <c r="N322" s="12" t="e">
        <f t="shared" ca="1" si="54"/>
        <v>#N/A</v>
      </c>
      <c r="O322" s="12" t="e">
        <f t="shared" ca="1" si="53"/>
        <v>#N/A</v>
      </c>
      <c r="P322" s="12" t="e">
        <f ca="1">CHOOSE(BGCalc1!$C$1,BGCalc1!$D$1,BGCalc1!$D$1+R322*G322)</f>
        <v>#N/A</v>
      </c>
      <c r="Q322" s="85">
        <f>CHOOSE(BGCalc1!$C$1,NA(),BGCalc1!$D$1)</f>
        <v>25</v>
      </c>
      <c r="R322" s="3" t="e">
        <f ca="1">C322*(H322+(BGCalc1!$D$1-E322)*F322)</f>
        <v>#N/A</v>
      </c>
      <c r="S322" s="3" t="e">
        <f t="shared" ca="1" si="51"/>
        <v>#N/A</v>
      </c>
    </row>
    <row r="323" spans="1:19">
      <c r="A323" s="378">
        <v>7</v>
      </c>
      <c r="B323" s="378">
        <v>14</v>
      </c>
      <c r="C323" s="9" t="e" cm="1">
        <f t="array" aca="1" ref="C323" ca="1">INDEX(BGCalc1!$F$4:$F$28,A323)+(INDEX(BGCalc1!$G$4:$G$28,A323)-INDEX(BGCalc1!$F$4:$F$28,A323))/50*B323</f>
        <v>#N/A</v>
      </c>
      <c r="D323" t="e">
        <f t="shared" ca="1" si="55"/>
        <v>#N/A</v>
      </c>
      <c r="E323" t="e">
        <f t="shared" ca="1" si="41"/>
        <v>#N/A</v>
      </c>
      <c r="F323" t="e">
        <f t="shared" ca="1" si="42"/>
        <v>#N/A</v>
      </c>
      <c r="G323" t="e">
        <f t="shared" ca="1" si="43"/>
        <v>#N/A</v>
      </c>
      <c r="H323" s="14" t="e" cm="1">
        <f t="array" aca="1" ref="H323" ca="1">INDEX(BGCalc1!$L$4:$L$28,A323)*$C323^3+INDEX(BGCalc1!$M$4:$M$28,A323)*$C323^2+INDEX(BGCalc1!$N$4:$N$28,A323)*$C323+INDEX(BGCalc1!$O$4:$O$28,A323)+INDEX('Bulk Graph'!$E$6:$E$30,A323)</f>
        <v>#N/A</v>
      </c>
      <c r="I323" s="14" t="e" cm="1">
        <f t="array" aca="1" ref="I323" ca="1">INDEX(BGCalc1!$H$4:$H$28,A323)*$C323^3+INDEX(BGCalc1!$I$4:$I$28,A323)*$C323^2+INDEX(BGCalc1!$J$4:$J$28,A323)*$C323+INDEX(BGCalc1!$K$4:$K$28,A323)</f>
        <v>#N/A</v>
      </c>
      <c r="J323" s="9" t="e">
        <f t="shared" ref="J323:J386" ca="1" si="56">C323</f>
        <v>#N/A</v>
      </c>
      <c r="K323" s="12" t="e">
        <f t="shared" ref="K323:K386" ca="1" si="57">H323+(P323-E323)*F323</f>
        <v>#N/A</v>
      </c>
      <c r="L323" s="12" t="e">
        <f t="shared" ref="L323:L386" ca="1" si="58">C323*K323</f>
        <v>#N/A</v>
      </c>
      <c r="M323" s="12" t="e" cm="1">
        <f t="array" aca="1" ref="M323" ca="1">I323*S323*INDEX(BGCalc1!$B$4:$B$28,A323)</f>
        <v>#N/A</v>
      </c>
      <c r="N323" s="12" t="e">
        <f t="shared" ca="1" si="54"/>
        <v>#N/A</v>
      </c>
      <c r="O323" s="12" t="e">
        <f t="shared" ca="1" si="53"/>
        <v>#N/A</v>
      </c>
      <c r="P323" s="12" t="e">
        <f ca="1">CHOOSE(BGCalc1!$C$1,BGCalc1!$D$1,BGCalc1!$D$1+R323*G323)</f>
        <v>#N/A</v>
      </c>
      <c r="Q323" s="85">
        <f>CHOOSE(BGCalc1!$C$1,NA(),BGCalc1!$D$1)</f>
        <v>25</v>
      </c>
      <c r="R323" s="3" t="e">
        <f ca="1">C323*(H323+(BGCalc1!$D$1-E323)*F323)</f>
        <v>#N/A</v>
      </c>
      <c r="S323" s="3" t="e">
        <f t="shared" ref="S323:S386" ca="1" si="59">1+(P323-E323)*D323</f>
        <v>#N/A</v>
      </c>
    </row>
    <row r="324" spans="1:19">
      <c r="A324" s="378">
        <v>7</v>
      </c>
      <c r="B324" s="378">
        <v>15</v>
      </c>
      <c r="C324" s="9" t="e" cm="1">
        <f t="array" aca="1" ref="C324" ca="1">INDEX(BGCalc1!$F$4:$F$28,A324)+(INDEX(BGCalc1!$G$4:$G$28,A324)-INDEX(BGCalc1!$F$4:$F$28,A324))/50*B324</f>
        <v>#N/A</v>
      </c>
      <c r="D324" t="e">
        <f t="shared" ca="1" si="55"/>
        <v>#N/A</v>
      </c>
      <c r="E324" t="e">
        <f t="shared" ca="1" si="41"/>
        <v>#N/A</v>
      </c>
      <c r="F324" t="e">
        <f t="shared" ca="1" si="42"/>
        <v>#N/A</v>
      </c>
      <c r="G324" t="e">
        <f t="shared" ca="1" si="43"/>
        <v>#N/A</v>
      </c>
      <c r="H324" s="14" t="e" cm="1">
        <f t="array" aca="1" ref="H324" ca="1">INDEX(BGCalc1!$L$4:$L$28,A324)*$C324^3+INDEX(BGCalc1!$M$4:$M$28,A324)*$C324^2+INDEX(BGCalc1!$N$4:$N$28,A324)*$C324+INDEX(BGCalc1!$O$4:$O$28,A324)+INDEX('Bulk Graph'!$E$6:$E$30,A324)</f>
        <v>#N/A</v>
      </c>
      <c r="I324" s="14" t="e" cm="1">
        <f t="array" aca="1" ref="I324" ca="1">INDEX(BGCalc1!$H$4:$H$28,A324)*$C324^3+INDEX(BGCalc1!$I$4:$I$28,A324)*$C324^2+INDEX(BGCalc1!$J$4:$J$28,A324)*$C324+INDEX(BGCalc1!$K$4:$K$28,A324)</f>
        <v>#N/A</v>
      </c>
      <c r="J324" s="9" t="e">
        <f t="shared" ca="1" si="56"/>
        <v>#N/A</v>
      </c>
      <c r="K324" s="12" t="e">
        <f t="shared" ca="1" si="57"/>
        <v>#N/A</v>
      </c>
      <c r="L324" s="12" t="e">
        <f t="shared" ca="1" si="58"/>
        <v>#N/A</v>
      </c>
      <c r="M324" s="12" t="e" cm="1">
        <f t="array" aca="1" ref="M324" ca="1">I324*S324*INDEX(BGCalc1!$B$4:$B$28,A324)</f>
        <v>#N/A</v>
      </c>
      <c r="N324" s="12" t="e">
        <f t="shared" ca="1" si="54"/>
        <v>#N/A</v>
      </c>
      <c r="O324" s="12" t="e">
        <f t="shared" ca="1" si="53"/>
        <v>#N/A</v>
      </c>
      <c r="P324" s="12" t="e">
        <f ca="1">CHOOSE(BGCalc1!$C$1,BGCalc1!$D$1,BGCalc1!$D$1+R324*G324)</f>
        <v>#N/A</v>
      </c>
      <c r="Q324" s="85">
        <f>CHOOSE(BGCalc1!$C$1,NA(),BGCalc1!$D$1)</f>
        <v>25</v>
      </c>
      <c r="R324" s="3" t="e">
        <f ca="1">C324*(H324+(BGCalc1!$D$1-E324)*F324)</f>
        <v>#N/A</v>
      </c>
      <c r="S324" s="3" t="e">
        <f t="shared" ca="1" si="59"/>
        <v>#N/A</v>
      </c>
    </row>
    <row r="325" spans="1:19">
      <c r="A325" s="378">
        <v>7</v>
      </c>
      <c r="B325" s="378">
        <v>16</v>
      </c>
      <c r="C325" s="9" t="e" cm="1">
        <f t="array" aca="1" ref="C325" ca="1">INDEX(BGCalc1!$F$4:$F$28,A325)+(INDEX(BGCalc1!$G$4:$G$28,A325)-INDEX(BGCalc1!$F$4:$F$28,A325))/50*B325</f>
        <v>#N/A</v>
      </c>
      <c r="D325" t="e">
        <f t="shared" ca="1" si="55"/>
        <v>#N/A</v>
      </c>
      <c r="E325" t="e">
        <f t="shared" ca="1" si="41"/>
        <v>#N/A</v>
      </c>
      <c r="F325" t="e">
        <f t="shared" ca="1" si="42"/>
        <v>#N/A</v>
      </c>
      <c r="G325" t="e">
        <f t="shared" ca="1" si="43"/>
        <v>#N/A</v>
      </c>
      <c r="H325" s="14" t="e" cm="1">
        <f t="array" aca="1" ref="H325" ca="1">INDEX(BGCalc1!$L$4:$L$28,A325)*$C325^3+INDEX(BGCalc1!$M$4:$M$28,A325)*$C325^2+INDEX(BGCalc1!$N$4:$N$28,A325)*$C325+INDEX(BGCalc1!$O$4:$O$28,A325)+INDEX('Bulk Graph'!$E$6:$E$30,A325)</f>
        <v>#N/A</v>
      </c>
      <c r="I325" s="14" t="e" cm="1">
        <f t="array" aca="1" ref="I325" ca="1">INDEX(BGCalc1!$H$4:$H$28,A325)*$C325^3+INDEX(BGCalc1!$I$4:$I$28,A325)*$C325^2+INDEX(BGCalc1!$J$4:$J$28,A325)*$C325+INDEX(BGCalc1!$K$4:$K$28,A325)</f>
        <v>#N/A</v>
      </c>
      <c r="J325" s="9" t="e">
        <f t="shared" ca="1" si="56"/>
        <v>#N/A</v>
      </c>
      <c r="K325" s="12" t="e">
        <f t="shared" ca="1" si="57"/>
        <v>#N/A</v>
      </c>
      <c r="L325" s="12" t="e">
        <f t="shared" ca="1" si="58"/>
        <v>#N/A</v>
      </c>
      <c r="M325" s="12" t="e" cm="1">
        <f t="array" aca="1" ref="M325" ca="1">I325*S325*INDEX(BGCalc1!$B$4:$B$28,A325)</f>
        <v>#N/A</v>
      </c>
      <c r="N325" s="12" t="e">
        <f t="shared" ca="1" si="54"/>
        <v>#N/A</v>
      </c>
      <c r="O325" s="12" t="e">
        <f t="shared" ca="1" si="53"/>
        <v>#N/A</v>
      </c>
      <c r="P325" s="12" t="e">
        <f ca="1">CHOOSE(BGCalc1!$C$1,BGCalc1!$D$1,BGCalc1!$D$1+R325*G325)</f>
        <v>#N/A</v>
      </c>
      <c r="Q325" s="85">
        <f>CHOOSE(BGCalc1!$C$1,NA(),BGCalc1!$D$1)</f>
        <v>25</v>
      </c>
      <c r="R325" s="3" t="e">
        <f ca="1">C325*(H325+(BGCalc1!$D$1-E325)*F325)</f>
        <v>#N/A</v>
      </c>
      <c r="S325" s="3" t="e">
        <f t="shared" ca="1" si="59"/>
        <v>#N/A</v>
      </c>
    </row>
    <row r="326" spans="1:19">
      <c r="A326" s="378">
        <v>7</v>
      </c>
      <c r="B326" s="378">
        <v>17</v>
      </c>
      <c r="C326" s="9" t="e" cm="1">
        <f t="array" aca="1" ref="C326" ca="1">INDEX(BGCalc1!$F$4:$F$28,A326)+(INDEX(BGCalc1!$G$4:$G$28,A326)-INDEX(BGCalc1!$F$4:$F$28,A326))/50*B326</f>
        <v>#N/A</v>
      </c>
      <c r="D326" t="e">
        <f t="shared" ca="1" si="55"/>
        <v>#N/A</v>
      </c>
      <c r="E326" t="e">
        <f t="shared" ca="1" si="41"/>
        <v>#N/A</v>
      </c>
      <c r="F326" t="e">
        <f t="shared" ca="1" si="42"/>
        <v>#N/A</v>
      </c>
      <c r="G326" t="e">
        <f t="shared" ca="1" si="43"/>
        <v>#N/A</v>
      </c>
      <c r="H326" s="14" t="e" cm="1">
        <f t="array" aca="1" ref="H326" ca="1">INDEX(BGCalc1!$L$4:$L$28,A326)*$C326^3+INDEX(BGCalc1!$M$4:$M$28,A326)*$C326^2+INDEX(BGCalc1!$N$4:$N$28,A326)*$C326+INDEX(BGCalc1!$O$4:$O$28,A326)+INDEX('Bulk Graph'!$E$6:$E$30,A326)</f>
        <v>#N/A</v>
      </c>
      <c r="I326" s="14" t="e" cm="1">
        <f t="array" aca="1" ref="I326" ca="1">INDEX(BGCalc1!$H$4:$H$28,A326)*$C326^3+INDEX(BGCalc1!$I$4:$I$28,A326)*$C326^2+INDEX(BGCalc1!$J$4:$J$28,A326)*$C326+INDEX(BGCalc1!$K$4:$K$28,A326)</f>
        <v>#N/A</v>
      </c>
      <c r="J326" s="9" t="e">
        <f t="shared" ca="1" si="56"/>
        <v>#N/A</v>
      </c>
      <c r="K326" s="12" t="e">
        <f t="shared" ca="1" si="57"/>
        <v>#N/A</v>
      </c>
      <c r="L326" s="12" t="e">
        <f t="shared" ca="1" si="58"/>
        <v>#N/A</v>
      </c>
      <c r="M326" s="12" t="e" cm="1">
        <f t="array" aca="1" ref="M326" ca="1">I326*S326*INDEX(BGCalc1!$B$4:$B$28,A326)</f>
        <v>#N/A</v>
      </c>
      <c r="N326" s="12" t="e">
        <f t="shared" ca="1" si="54"/>
        <v>#N/A</v>
      </c>
      <c r="O326" s="12" t="e">
        <f t="shared" ca="1" si="53"/>
        <v>#N/A</v>
      </c>
      <c r="P326" s="12" t="e">
        <f ca="1">CHOOSE(BGCalc1!$C$1,BGCalc1!$D$1,BGCalc1!$D$1+R326*G326)</f>
        <v>#N/A</v>
      </c>
      <c r="Q326" s="85">
        <f>CHOOSE(BGCalc1!$C$1,NA(),BGCalc1!$D$1)</f>
        <v>25</v>
      </c>
      <c r="R326" s="3" t="e">
        <f ca="1">C326*(H326+(BGCalc1!$D$1-E326)*F326)</f>
        <v>#N/A</v>
      </c>
      <c r="S326" s="3" t="e">
        <f t="shared" ca="1" si="59"/>
        <v>#N/A</v>
      </c>
    </row>
    <row r="327" spans="1:19">
      <c r="A327" s="378">
        <v>7</v>
      </c>
      <c r="B327" s="378">
        <v>18</v>
      </c>
      <c r="C327" s="9" t="e" cm="1">
        <f t="array" aca="1" ref="C327" ca="1">INDEX(BGCalc1!$F$4:$F$28,A327)+(INDEX(BGCalc1!$G$4:$G$28,A327)-INDEX(BGCalc1!$F$4:$F$28,A327))/50*B327</f>
        <v>#N/A</v>
      </c>
      <c r="D327" t="e">
        <f t="shared" ca="1" si="55"/>
        <v>#N/A</v>
      </c>
      <c r="E327" t="e">
        <f t="shared" ca="1" si="41"/>
        <v>#N/A</v>
      </c>
      <c r="F327" t="e">
        <f t="shared" ca="1" si="42"/>
        <v>#N/A</v>
      </c>
      <c r="G327" t="e">
        <f t="shared" ca="1" si="43"/>
        <v>#N/A</v>
      </c>
      <c r="H327" s="14" t="e" cm="1">
        <f t="array" aca="1" ref="H327" ca="1">INDEX(BGCalc1!$L$4:$L$28,A327)*$C327^3+INDEX(BGCalc1!$M$4:$M$28,A327)*$C327^2+INDEX(BGCalc1!$N$4:$N$28,A327)*$C327+INDEX(BGCalc1!$O$4:$O$28,A327)+INDEX('Bulk Graph'!$E$6:$E$30,A327)</f>
        <v>#N/A</v>
      </c>
      <c r="I327" s="14" t="e" cm="1">
        <f t="array" aca="1" ref="I327" ca="1">INDEX(BGCalc1!$H$4:$H$28,A327)*$C327^3+INDEX(BGCalc1!$I$4:$I$28,A327)*$C327^2+INDEX(BGCalc1!$J$4:$J$28,A327)*$C327+INDEX(BGCalc1!$K$4:$K$28,A327)</f>
        <v>#N/A</v>
      </c>
      <c r="J327" s="9" t="e">
        <f t="shared" ca="1" si="56"/>
        <v>#N/A</v>
      </c>
      <c r="K327" s="12" t="e">
        <f t="shared" ca="1" si="57"/>
        <v>#N/A</v>
      </c>
      <c r="L327" s="12" t="e">
        <f t="shared" ca="1" si="58"/>
        <v>#N/A</v>
      </c>
      <c r="M327" s="12" t="e" cm="1">
        <f t="array" aca="1" ref="M327" ca="1">I327*S327*INDEX(BGCalc1!$B$4:$B$28,A327)</f>
        <v>#N/A</v>
      </c>
      <c r="N327" s="12" t="e">
        <f t="shared" ca="1" si="54"/>
        <v>#N/A</v>
      </c>
      <c r="O327" s="12" t="e">
        <f t="shared" ca="1" si="53"/>
        <v>#N/A</v>
      </c>
      <c r="P327" s="12" t="e">
        <f ca="1">CHOOSE(BGCalc1!$C$1,BGCalc1!$D$1,BGCalc1!$D$1+R327*G327)</f>
        <v>#N/A</v>
      </c>
      <c r="Q327" s="85">
        <f>CHOOSE(BGCalc1!$C$1,NA(),BGCalc1!$D$1)</f>
        <v>25</v>
      </c>
      <c r="R327" s="3" t="e">
        <f ca="1">C327*(H327+(BGCalc1!$D$1-E327)*F327)</f>
        <v>#N/A</v>
      </c>
      <c r="S327" s="3" t="e">
        <f t="shared" ca="1" si="59"/>
        <v>#N/A</v>
      </c>
    </row>
    <row r="328" spans="1:19">
      <c r="A328" s="378">
        <v>7</v>
      </c>
      <c r="B328" s="378">
        <v>19</v>
      </c>
      <c r="C328" s="9" t="e" cm="1">
        <f t="array" aca="1" ref="C328" ca="1">INDEX(BGCalc1!$F$4:$F$28,A328)+(INDEX(BGCalc1!$G$4:$G$28,A328)-INDEX(BGCalc1!$F$4:$F$28,A328))/50*B328</f>
        <v>#N/A</v>
      </c>
      <c r="D328" t="e">
        <f t="shared" ca="1" si="55"/>
        <v>#N/A</v>
      </c>
      <c r="E328" t="e">
        <f t="shared" ca="1" si="41"/>
        <v>#N/A</v>
      </c>
      <c r="F328" t="e">
        <f t="shared" ca="1" si="42"/>
        <v>#N/A</v>
      </c>
      <c r="G328" t="e">
        <f t="shared" ca="1" si="43"/>
        <v>#N/A</v>
      </c>
      <c r="H328" s="14" t="e" cm="1">
        <f t="array" aca="1" ref="H328" ca="1">INDEX(BGCalc1!$L$4:$L$28,A328)*$C328^3+INDEX(BGCalc1!$M$4:$M$28,A328)*$C328^2+INDEX(BGCalc1!$N$4:$N$28,A328)*$C328+INDEX(BGCalc1!$O$4:$O$28,A328)+INDEX('Bulk Graph'!$E$6:$E$30,A328)</f>
        <v>#N/A</v>
      </c>
      <c r="I328" s="14" t="e" cm="1">
        <f t="array" aca="1" ref="I328" ca="1">INDEX(BGCalc1!$H$4:$H$28,A328)*$C328^3+INDEX(BGCalc1!$I$4:$I$28,A328)*$C328^2+INDEX(BGCalc1!$J$4:$J$28,A328)*$C328+INDEX(BGCalc1!$K$4:$K$28,A328)</f>
        <v>#N/A</v>
      </c>
      <c r="J328" s="9" t="e">
        <f t="shared" ca="1" si="56"/>
        <v>#N/A</v>
      </c>
      <c r="K328" s="12" t="e">
        <f t="shared" ca="1" si="57"/>
        <v>#N/A</v>
      </c>
      <c r="L328" s="12" t="e">
        <f t="shared" ca="1" si="58"/>
        <v>#N/A</v>
      </c>
      <c r="M328" s="12" t="e" cm="1">
        <f t="array" aca="1" ref="M328" ca="1">I328*S328*INDEX(BGCalc1!$B$4:$B$28,A328)</f>
        <v>#N/A</v>
      </c>
      <c r="N328" s="12" t="e">
        <f t="shared" ca="1" si="54"/>
        <v>#N/A</v>
      </c>
      <c r="O328" s="12" t="e">
        <f t="shared" ca="1" si="53"/>
        <v>#N/A</v>
      </c>
      <c r="P328" s="12" t="e">
        <f ca="1">CHOOSE(BGCalc1!$C$1,BGCalc1!$D$1,BGCalc1!$D$1+R328*G328)</f>
        <v>#N/A</v>
      </c>
      <c r="Q328" s="85">
        <f>CHOOSE(BGCalc1!$C$1,NA(),BGCalc1!$D$1)</f>
        <v>25</v>
      </c>
      <c r="R328" s="3" t="e">
        <f ca="1">C328*(H328+(BGCalc1!$D$1-E328)*F328)</f>
        <v>#N/A</v>
      </c>
      <c r="S328" s="3" t="e">
        <f t="shared" ca="1" si="59"/>
        <v>#N/A</v>
      </c>
    </row>
    <row r="329" spans="1:19">
      <c r="A329" s="378">
        <v>7</v>
      </c>
      <c r="B329" s="378">
        <v>20</v>
      </c>
      <c r="C329" s="9" t="e" cm="1">
        <f t="array" aca="1" ref="C329" ca="1">INDEX(BGCalc1!$F$4:$F$28,A329)+(INDEX(BGCalc1!$G$4:$G$28,A329)-INDEX(BGCalc1!$F$4:$F$28,A329))/50*B329</f>
        <v>#N/A</v>
      </c>
      <c r="D329" t="e">
        <f t="shared" ca="1" si="55"/>
        <v>#N/A</v>
      </c>
      <c r="E329" t="e">
        <f t="shared" ca="1" si="41"/>
        <v>#N/A</v>
      </c>
      <c r="F329" t="e">
        <f t="shared" ca="1" si="42"/>
        <v>#N/A</v>
      </c>
      <c r="G329" t="e">
        <f t="shared" ca="1" si="43"/>
        <v>#N/A</v>
      </c>
      <c r="H329" s="14" t="e" cm="1">
        <f t="array" aca="1" ref="H329" ca="1">INDEX(BGCalc1!$L$4:$L$28,A329)*$C329^3+INDEX(BGCalc1!$M$4:$M$28,A329)*$C329^2+INDEX(BGCalc1!$N$4:$N$28,A329)*$C329+INDEX(BGCalc1!$O$4:$O$28,A329)+INDEX('Bulk Graph'!$E$6:$E$30,A329)</f>
        <v>#N/A</v>
      </c>
      <c r="I329" s="14" t="e" cm="1">
        <f t="array" aca="1" ref="I329" ca="1">INDEX(BGCalc1!$H$4:$H$28,A329)*$C329^3+INDEX(BGCalc1!$I$4:$I$28,A329)*$C329^2+INDEX(BGCalc1!$J$4:$J$28,A329)*$C329+INDEX(BGCalc1!$K$4:$K$28,A329)</f>
        <v>#N/A</v>
      </c>
      <c r="J329" s="9" t="e">
        <f t="shared" ca="1" si="56"/>
        <v>#N/A</v>
      </c>
      <c r="K329" s="12" t="e">
        <f t="shared" ca="1" si="57"/>
        <v>#N/A</v>
      </c>
      <c r="L329" s="12" t="e">
        <f t="shared" ca="1" si="58"/>
        <v>#N/A</v>
      </c>
      <c r="M329" s="12" t="e" cm="1">
        <f t="array" aca="1" ref="M329" ca="1">I329*S329*INDEX(BGCalc1!$B$4:$B$28,A329)</f>
        <v>#N/A</v>
      </c>
      <c r="N329" s="12" t="e">
        <f t="shared" ca="1" si="54"/>
        <v>#N/A</v>
      </c>
      <c r="O329" s="12" t="e">
        <f t="shared" ca="1" si="53"/>
        <v>#N/A</v>
      </c>
      <c r="P329" s="12" t="e">
        <f ca="1">CHOOSE(BGCalc1!$C$1,BGCalc1!$D$1,BGCalc1!$D$1+R329*G329)</f>
        <v>#N/A</v>
      </c>
      <c r="Q329" s="85">
        <f>CHOOSE(BGCalc1!$C$1,NA(),BGCalc1!$D$1)</f>
        <v>25</v>
      </c>
      <c r="R329" s="3" t="e">
        <f ca="1">C329*(H329+(BGCalc1!$D$1-E329)*F329)</f>
        <v>#N/A</v>
      </c>
      <c r="S329" s="3" t="e">
        <f t="shared" ca="1" si="59"/>
        <v>#N/A</v>
      </c>
    </row>
    <row r="330" spans="1:19">
      <c r="A330" s="378">
        <v>7</v>
      </c>
      <c r="B330" s="378">
        <v>21</v>
      </c>
      <c r="C330" s="9" t="e" cm="1">
        <f t="array" aca="1" ref="C330" ca="1">INDEX(BGCalc1!$F$4:$F$28,A330)+(INDEX(BGCalc1!$G$4:$G$28,A330)-INDEX(BGCalc1!$F$4:$F$28,A330))/50*B330</f>
        <v>#N/A</v>
      </c>
      <c r="D330" t="e">
        <f t="shared" ca="1" si="55"/>
        <v>#N/A</v>
      </c>
      <c r="E330" t="e">
        <f t="shared" ca="1" si="41"/>
        <v>#N/A</v>
      </c>
      <c r="F330" t="e">
        <f t="shared" ca="1" si="42"/>
        <v>#N/A</v>
      </c>
      <c r="G330" t="e">
        <f t="shared" ca="1" si="43"/>
        <v>#N/A</v>
      </c>
      <c r="H330" s="14" t="e" cm="1">
        <f t="array" aca="1" ref="H330" ca="1">INDEX(BGCalc1!$L$4:$L$28,A330)*$C330^3+INDEX(BGCalc1!$M$4:$M$28,A330)*$C330^2+INDEX(BGCalc1!$N$4:$N$28,A330)*$C330+INDEX(BGCalc1!$O$4:$O$28,A330)+INDEX('Bulk Graph'!$E$6:$E$30,A330)</f>
        <v>#N/A</v>
      </c>
      <c r="I330" s="14" t="e" cm="1">
        <f t="array" aca="1" ref="I330" ca="1">INDEX(BGCalc1!$H$4:$H$28,A330)*$C330^3+INDEX(BGCalc1!$I$4:$I$28,A330)*$C330^2+INDEX(BGCalc1!$J$4:$J$28,A330)*$C330+INDEX(BGCalc1!$K$4:$K$28,A330)</f>
        <v>#N/A</v>
      </c>
      <c r="J330" s="9" t="e">
        <f t="shared" ca="1" si="56"/>
        <v>#N/A</v>
      </c>
      <c r="K330" s="12" t="e">
        <f t="shared" ca="1" si="57"/>
        <v>#N/A</v>
      </c>
      <c r="L330" s="12" t="e">
        <f t="shared" ca="1" si="58"/>
        <v>#N/A</v>
      </c>
      <c r="M330" s="12" t="e" cm="1">
        <f t="array" aca="1" ref="M330" ca="1">I330*S330*INDEX(BGCalc1!$B$4:$B$28,A330)</f>
        <v>#N/A</v>
      </c>
      <c r="N330" s="12" t="e">
        <f t="shared" ca="1" si="54"/>
        <v>#N/A</v>
      </c>
      <c r="O330" s="12" t="e">
        <f t="shared" ca="1" si="53"/>
        <v>#N/A</v>
      </c>
      <c r="P330" s="12" t="e">
        <f ca="1">CHOOSE(BGCalc1!$C$1,BGCalc1!$D$1,BGCalc1!$D$1+R330*G330)</f>
        <v>#N/A</v>
      </c>
      <c r="Q330" s="85">
        <f>CHOOSE(BGCalc1!$C$1,NA(),BGCalc1!$D$1)</f>
        <v>25</v>
      </c>
      <c r="R330" s="3" t="e">
        <f ca="1">C330*(H330+(BGCalc1!$D$1-E330)*F330)</f>
        <v>#N/A</v>
      </c>
      <c r="S330" s="3" t="e">
        <f t="shared" ca="1" si="59"/>
        <v>#N/A</v>
      </c>
    </row>
    <row r="331" spans="1:19">
      <c r="A331" s="378">
        <v>7</v>
      </c>
      <c r="B331" s="378">
        <v>22</v>
      </c>
      <c r="C331" s="9" t="e" cm="1">
        <f t="array" aca="1" ref="C331" ca="1">INDEX(BGCalc1!$F$4:$F$28,A331)+(INDEX(BGCalc1!$G$4:$G$28,A331)-INDEX(BGCalc1!$F$4:$F$28,A331))/50*B331</f>
        <v>#N/A</v>
      </c>
      <c r="D331" t="e">
        <f t="shared" ca="1" si="55"/>
        <v>#N/A</v>
      </c>
      <c r="E331" t="e">
        <f t="shared" ca="1" si="41"/>
        <v>#N/A</v>
      </c>
      <c r="F331" t="e">
        <f t="shared" ca="1" si="42"/>
        <v>#N/A</v>
      </c>
      <c r="G331" t="e">
        <f t="shared" ca="1" si="43"/>
        <v>#N/A</v>
      </c>
      <c r="H331" s="14" t="e" cm="1">
        <f t="array" aca="1" ref="H331" ca="1">INDEX(BGCalc1!$L$4:$L$28,A331)*$C331^3+INDEX(BGCalc1!$M$4:$M$28,A331)*$C331^2+INDEX(BGCalc1!$N$4:$N$28,A331)*$C331+INDEX(BGCalc1!$O$4:$O$28,A331)+INDEX('Bulk Graph'!$E$6:$E$30,A331)</f>
        <v>#N/A</v>
      </c>
      <c r="I331" s="14" t="e" cm="1">
        <f t="array" aca="1" ref="I331" ca="1">INDEX(BGCalc1!$H$4:$H$28,A331)*$C331^3+INDEX(BGCalc1!$I$4:$I$28,A331)*$C331^2+INDEX(BGCalc1!$J$4:$J$28,A331)*$C331+INDEX(BGCalc1!$K$4:$K$28,A331)</f>
        <v>#N/A</v>
      </c>
      <c r="J331" s="9" t="e">
        <f t="shared" ca="1" si="56"/>
        <v>#N/A</v>
      </c>
      <c r="K331" s="12" t="e">
        <f t="shared" ca="1" si="57"/>
        <v>#N/A</v>
      </c>
      <c r="L331" s="12" t="e">
        <f t="shared" ca="1" si="58"/>
        <v>#N/A</v>
      </c>
      <c r="M331" s="12" t="e" cm="1">
        <f t="array" aca="1" ref="M331" ca="1">I331*S331*INDEX(BGCalc1!$B$4:$B$28,A331)</f>
        <v>#N/A</v>
      </c>
      <c r="N331" s="12" t="e">
        <f t="shared" ca="1" si="54"/>
        <v>#N/A</v>
      </c>
      <c r="O331" s="12" t="e">
        <f t="shared" ca="1" si="53"/>
        <v>#N/A</v>
      </c>
      <c r="P331" s="12" t="e">
        <f ca="1">CHOOSE(BGCalc1!$C$1,BGCalc1!$D$1,BGCalc1!$D$1+R331*G331)</f>
        <v>#N/A</v>
      </c>
      <c r="Q331" s="85">
        <f>CHOOSE(BGCalc1!$C$1,NA(),BGCalc1!$D$1)</f>
        <v>25</v>
      </c>
      <c r="R331" s="3" t="e">
        <f ca="1">C331*(H331+(BGCalc1!$D$1-E331)*F331)</f>
        <v>#N/A</v>
      </c>
      <c r="S331" s="3" t="e">
        <f t="shared" ca="1" si="59"/>
        <v>#N/A</v>
      </c>
    </row>
    <row r="332" spans="1:19">
      <c r="A332" s="378">
        <v>7</v>
      </c>
      <c r="B332" s="378">
        <v>23</v>
      </c>
      <c r="C332" s="9" t="e" cm="1">
        <f t="array" aca="1" ref="C332" ca="1">INDEX(BGCalc1!$F$4:$F$28,A332)+(INDEX(BGCalc1!$G$4:$G$28,A332)-INDEX(BGCalc1!$F$4:$F$28,A332))/50*B332</f>
        <v>#N/A</v>
      </c>
      <c r="D332" t="e">
        <f t="shared" ca="1" si="55"/>
        <v>#N/A</v>
      </c>
      <c r="E332" t="e">
        <f t="shared" ca="1" si="41"/>
        <v>#N/A</v>
      </c>
      <c r="F332" t="e">
        <f t="shared" ca="1" si="42"/>
        <v>#N/A</v>
      </c>
      <c r="G332" t="e">
        <f t="shared" ca="1" si="43"/>
        <v>#N/A</v>
      </c>
      <c r="H332" s="14" t="e" cm="1">
        <f t="array" aca="1" ref="H332" ca="1">INDEX(BGCalc1!$L$4:$L$28,A332)*$C332^3+INDEX(BGCalc1!$M$4:$M$28,A332)*$C332^2+INDEX(BGCalc1!$N$4:$N$28,A332)*$C332+INDEX(BGCalc1!$O$4:$O$28,A332)+INDEX('Bulk Graph'!$E$6:$E$30,A332)</f>
        <v>#N/A</v>
      </c>
      <c r="I332" s="14" t="e" cm="1">
        <f t="array" aca="1" ref="I332" ca="1">INDEX(BGCalc1!$H$4:$H$28,A332)*$C332^3+INDEX(BGCalc1!$I$4:$I$28,A332)*$C332^2+INDEX(BGCalc1!$J$4:$J$28,A332)*$C332+INDEX(BGCalc1!$K$4:$K$28,A332)</f>
        <v>#N/A</v>
      </c>
      <c r="J332" s="9" t="e">
        <f t="shared" ca="1" si="56"/>
        <v>#N/A</v>
      </c>
      <c r="K332" s="12" t="e">
        <f t="shared" ca="1" si="57"/>
        <v>#N/A</v>
      </c>
      <c r="L332" s="12" t="e">
        <f t="shared" ca="1" si="58"/>
        <v>#N/A</v>
      </c>
      <c r="M332" s="12" t="e" cm="1">
        <f t="array" aca="1" ref="M332" ca="1">I332*S332*INDEX(BGCalc1!$B$4:$B$28,A332)</f>
        <v>#N/A</v>
      </c>
      <c r="N332" s="12" t="e">
        <f t="shared" ca="1" si="54"/>
        <v>#N/A</v>
      </c>
      <c r="O332" s="12" t="e">
        <f t="shared" ca="1" si="53"/>
        <v>#N/A</v>
      </c>
      <c r="P332" s="12" t="e">
        <f ca="1">CHOOSE(BGCalc1!$C$1,BGCalc1!$D$1,BGCalc1!$D$1+R332*G332)</f>
        <v>#N/A</v>
      </c>
      <c r="Q332" s="85">
        <f>CHOOSE(BGCalc1!$C$1,NA(),BGCalc1!$D$1)</f>
        <v>25</v>
      </c>
      <c r="R332" s="3" t="e">
        <f ca="1">C332*(H332+(BGCalc1!$D$1-E332)*F332)</f>
        <v>#N/A</v>
      </c>
      <c r="S332" s="3" t="e">
        <f t="shared" ca="1" si="59"/>
        <v>#N/A</v>
      </c>
    </row>
    <row r="333" spans="1:19">
      <c r="A333" s="378">
        <v>7</v>
      </c>
      <c r="B333" s="378">
        <v>24</v>
      </c>
      <c r="C333" s="9" t="e" cm="1">
        <f t="array" aca="1" ref="C333" ca="1">INDEX(BGCalc1!$F$4:$F$28,A333)+(INDEX(BGCalc1!$G$4:$G$28,A333)-INDEX(BGCalc1!$F$4:$F$28,A333))/50*B333</f>
        <v>#N/A</v>
      </c>
      <c r="D333" t="e">
        <f t="shared" ca="1" si="55"/>
        <v>#N/A</v>
      </c>
      <c r="E333" t="e">
        <f t="shared" ca="1" si="41"/>
        <v>#N/A</v>
      </c>
      <c r="F333" t="e">
        <f t="shared" ca="1" si="42"/>
        <v>#N/A</v>
      </c>
      <c r="G333" t="e">
        <f t="shared" ca="1" si="43"/>
        <v>#N/A</v>
      </c>
      <c r="H333" s="14" t="e" cm="1">
        <f t="array" aca="1" ref="H333" ca="1">INDEX(BGCalc1!$L$4:$L$28,A333)*$C333^3+INDEX(BGCalc1!$M$4:$M$28,A333)*$C333^2+INDEX(BGCalc1!$N$4:$N$28,A333)*$C333+INDEX(BGCalc1!$O$4:$O$28,A333)+INDEX('Bulk Graph'!$E$6:$E$30,A333)</f>
        <v>#N/A</v>
      </c>
      <c r="I333" s="14" t="e" cm="1">
        <f t="array" aca="1" ref="I333" ca="1">INDEX(BGCalc1!$H$4:$H$28,A333)*$C333^3+INDEX(BGCalc1!$I$4:$I$28,A333)*$C333^2+INDEX(BGCalc1!$J$4:$J$28,A333)*$C333+INDEX(BGCalc1!$K$4:$K$28,A333)</f>
        <v>#N/A</v>
      </c>
      <c r="J333" s="9" t="e">
        <f t="shared" ca="1" si="56"/>
        <v>#N/A</v>
      </c>
      <c r="K333" s="12" t="e">
        <f t="shared" ca="1" si="57"/>
        <v>#N/A</v>
      </c>
      <c r="L333" s="12" t="e">
        <f t="shared" ca="1" si="58"/>
        <v>#N/A</v>
      </c>
      <c r="M333" s="12" t="e" cm="1">
        <f t="array" aca="1" ref="M333" ca="1">I333*S333*INDEX(BGCalc1!$B$4:$B$28,A333)</f>
        <v>#N/A</v>
      </c>
      <c r="N333" s="12" t="e">
        <f t="shared" ca="1" si="54"/>
        <v>#N/A</v>
      </c>
      <c r="O333" s="12" t="e">
        <f t="shared" ca="1" si="53"/>
        <v>#N/A</v>
      </c>
      <c r="P333" s="12" t="e">
        <f ca="1">CHOOSE(BGCalc1!$C$1,BGCalc1!$D$1,BGCalc1!$D$1+R333*G333)</f>
        <v>#N/A</v>
      </c>
      <c r="Q333" s="85">
        <f>CHOOSE(BGCalc1!$C$1,NA(),BGCalc1!$D$1)</f>
        <v>25</v>
      </c>
      <c r="R333" s="3" t="e">
        <f ca="1">C333*(H333+(BGCalc1!$D$1-E333)*F333)</f>
        <v>#N/A</v>
      </c>
      <c r="S333" s="3" t="e">
        <f t="shared" ca="1" si="59"/>
        <v>#N/A</v>
      </c>
    </row>
    <row r="334" spans="1:19">
      <c r="A334" s="378">
        <v>7</v>
      </c>
      <c r="B334" s="378">
        <v>25</v>
      </c>
      <c r="C334" s="9" t="e" cm="1">
        <f t="array" aca="1" ref="C334" ca="1">INDEX(BGCalc1!$F$4:$F$28,A334)+(INDEX(BGCalc1!$G$4:$G$28,A334)-INDEX(BGCalc1!$F$4:$F$28,A334))/50*B334</f>
        <v>#N/A</v>
      </c>
      <c r="D334" t="e">
        <f t="shared" ca="1" si="55"/>
        <v>#N/A</v>
      </c>
      <c r="E334" t="e">
        <f t="shared" ca="1" si="41"/>
        <v>#N/A</v>
      </c>
      <c r="F334" t="e">
        <f t="shared" ca="1" si="42"/>
        <v>#N/A</v>
      </c>
      <c r="G334" t="e">
        <f t="shared" ca="1" si="43"/>
        <v>#N/A</v>
      </c>
      <c r="H334" s="14" t="e" cm="1">
        <f t="array" aca="1" ref="H334" ca="1">INDEX(BGCalc1!$L$4:$L$28,A334)*$C334^3+INDEX(BGCalc1!$M$4:$M$28,A334)*$C334^2+INDEX(BGCalc1!$N$4:$N$28,A334)*$C334+INDEX(BGCalc1!$O$4:$O$28,A334)+INDEX('Bulk Graph'!$E$6:$E$30,A334)</f>
        <v>#N/A</v>
      </c>
      <c r="I334" s="14" t="e" cm="1">
        <f t="array" aca="1" ref="I334" ca="1">INDEX(BGCalc1!$H$4:$H$28,A334)*$C334^3+INDEX(BGCalc1!$I$4:$I$28,A334)*$C334^2+INDEX(BGCalc1!$J$4:$J$28,A334)*$C334+INDEX(BGCalc1!$K$4:$K$28,A334)</f>
        <v>#N/A</v>
      </c>
      <c r="J334" s="9" t="e">
        <f t="shared" ca="1" si="56"/>
        <v>#N/A</v>
      </c>
      <c r="K334" s="12" t="e">
        <f t="shared" ca="1" si="57"/>
        <v>#N/A</v>
      </c>
      <c r="L334" s="12" t="e">
        <f t="shared" ca="1" si="58"/>
        <v>#N/A</v>
      </c>
      <c r="M334" s="12" t="e" cm="1">
        <f t="array" aca="1" ref="M334" ca="1">I334*S334*INDEX(BGCalc1!$B$4:$B$28,A334)</f>
        <v>#N/A</v>
      </c>
      <c r="N334" s="12" t="e">
        <f t="shared" ca="1" si="54"/>
        <v>#N/A</v>
      </c>
      <c r="O334" s="12" t="e">
        <f t="shared" ca="1" si="53"/>
        <v>#N/A</v>
      </c>
      <c r="P334" s="12" t="e">
        <f ca="1">CHOOSE(BGCalc1!$C$1,BGCalc1!$D$1,BGCalc1!$D$1+R334*G334)</f>
        <v>#N/A</v>
      </c>
      <c r="Q334" s="85">
        <f>CHOOSE(BGCalc1!$C$1,NA(),BGCalc1!$D$1)</f>
        <v>25</v>
      </c>
      <c r="R334" s="3" t="e">
        <f ca="1">C334*(H334+(BGCalc1!$D$1-E334)*F334)</f>
        <v>#N/A</v>
      </c>
      <c r="S334" s="3" t="e">
        <f t="shared" ca="1" si="59"/>
        <v>#N/A</v>
      </c>
    </row>
    <row r="335" spans="1:19">
      <c r="A335" s="378">
        <v>7</v>
      </c>
      <c r="B335" s="378">
        <v>26</v>
      </c>
      <c r="C335" s="9" t="e" cm="1">
        <f t="array" aca="1" ref="C335" ca="1">INDEX(BGCalc1!$F$4:$F$28,A335)+(INDEX(BGCalc1!$G$4:$G$28,A335)-INDEX(BGCalc1!$F$4:$F$28,A335))/50*B335</f>
        <v>#N/A</v>
      </c>
      <c r="D335" t="e">
        <f t="shared" ca="1" si="55"/>
        <v>#N/A</v>
      </c>
      <c r="E335" t="e">
        <f t="shared" ca="1" si="41"/>
        <v>#N/A</v>
      </c>
      <c r="F335" t="e">
        <f t="shared" ca="1" si="42"/>
        <v>#N/A</v>
      </c>
      <c r="G335" t="e">
        <f t="shared" ca="1" si="43"/>
        <v>#N/A</v>
      </c>
      <c r="H335" s="14" t="e" cm="1">
        <f t="array" aca="1" ref="H335" ca="1">INDEX(BGCalc1!$L$4:$L$28,A335)*$C335^3+INDEX(BGCalc1!$M$4:$M$28,A335)*$C335^2+INDEX(BGCalc1!$N$4:$N$28,A335)*$C335+INDEX(BGCalc1!$O$4:$O$28,A335)+INDEX('Bulk Graph'!$E$6:$E$30,A335)</f>
        <v>#N/A</v>
      </c>
      <c r="I335" s="14" t="e" cm="1">
        <f t="array" aca="1" ref="I335" ca="1">INDEX(BGCalc1!$H$4:$H$28,A335)*$C335^3+INDEX(BGCalc1!$I$4:$I$28,A335)*$C335^2+INDEX(BGCalc1!$J$4:$J$28,A335)*$C335+INDEX(BGCalc1!$K$4:$K$28,A335)</f>
        <v>#N/A</v>
      </c>
      <c r="J335" s="9" t="e">
        <f t="shared" ca="1" si="56"/>
        <v>#N/A</v>
      </c>
      <c r="K335" s="12" t="e">
        <f t="shared" ca="1" si="57"/>
        <v>#N/A</v>
      </c>
      <c r="L335" s="12" t="e">
        <f t="shared" ca="1" si="58"/>
        <v>#N/A</v>
      </c>
      <c r="M335" s="12" t="e" cm="1">
        <f t="array" aca="1" ref="M335" ca="1">I335*S335*INDEX(BGCalc1!$B$4:$B$28,A335)</f>
        <v>#N/A</v>
      </c>
      <c r="N335" s="12" t="e">
        <f t="shared" ca="1" si="54"/>
        <v>#N/A</v>
      </c>
      <c r="O335" s="12" t="e">
        <f t="shared" ca="1" si="53"/>
        <v>#N/A</v>
      </c>
      <c r="P335" s="12" t="e">
        <f ca="1">CHOOSE(BGCalc1!$C$1,BGCalc1!$D$1,BGCalc1!$D$1+R335*G335)</f>
        <v>#N/A</v>
      </c>
      <c r="Q335" s="85">
        <f>CHOOSE(BGCalc1!$C$1,NA(),BGCalc1!$D$1)</f>
        <v>25</v>
      </c>
      <c r="R335" s="3" t="e">
        <f ca="1">C335*(H335+(BGCalc1!$D$1-E335)*F335)</f>
        <v>#N/A</v>
      </c>
      <c r="S335" s="3" t="e">
        <f t="shared" ca="1" si="59"/>
        <v>#N/A</v>
      </c>
    </row>
    <row r="336" spans="1:19">
      <c r="A336" s="378">
        <v>7</v>
      </c>
      <c r="B336" s="378">
        <v>27</v>
      </c>
      <c r="C336" s="9" t="e" cm="1">
        <f t="array" aca="1" ref="C336" ca="1">INDEX(BGCalc1!$F$4:$F$28,A336)+(INDEX(BGCalc1!$G$4:$G$28,A336)-INDEX(BGCalc1!$F$4:$F$28,A336))/50*B336</f>
        <v>#N/A</v>
      </c>
      <c r="D336" t="e">
        <f t="shared" ca="1" si="55"/>
        <v>#N/A</v>
      </c>
      <c r="E336" t="e">
        <f t="shared" ca="1" si="41"/>
        <v>#N/A</v>
      </c>
      <c r="F336" t="e">
        <f t="shared" ca="1" si="42"/>
        <v>#N/A</v>
      </c>
      <c r="G336" t="e">
        <f t="shared" ca="1" si="43"/>
        <v>#N/A</v>
      </c>
      <c r="H336" s="14" t="e" cm="1">
        <f t="array" aca="1" ref="H336" ca="1">INDEX(BGCalc1!$L$4:$L$28,A336)*$C336^3+INDEX(BGCalc1!$M$4:$M$28,A336)*$C336^2+INDEX(BGCalc1!$N$4:$N$28,A336)*$C336+INDEX(BGCalc1!$O$4:$O$28,A336)+INDEX('Bulk Graph'!$E$6:$E$30,A336)</f>
        <v>#N/A</v>
      </c>
      <c r="I336" s="14" t="e" cm="1">
        <f t="array" aca="1" ref="I336" ca="1">INDEX(BGCalc1!$H$4:$H$28,A336)*$C336^3+INDEX(BGCalc1!$I$4:$I$28,A336)*$C336^2+INDEX(BGCalc1!$J$4:$J$28,A336)*$C336+INDEX(BGCalc1!$K$4:$K$28,A336)</f>
        <v>#N/A</v>
      </c>
      <c r="J336" s="9" t="e">
        <f t="shared" ca="1" si="56"/>
        <v>#N/A</v>
      </c>
      <c r="K336" s="12" t="e">
        <f t="shared" ca="1" si="57"/>
        <v>#N/A</v>
      </c>
      <c r="L336" s="12" t="e">
        <f t="shared" ca="1" si="58"/>
        <v>#N/A</v>
      </c>
      <c r="M336" s="12" t="e" cm="1">
        <f t="array" aca="1" ref="M336" ca="1">I336*S336*INDEX(BGCalc1!$B$4:$B$28,A336)</f>
        <v>#N/A</v>
      </c>
      <c r="N336" s="12" t="e">
        <f t="shared" ca="1" si="54"/>
        <v>#N/A</v>
      </c>
      <c r="O336" s="12" t="e">
        <f t="shared" ca="1" si="53"/>
        <v>#N/A</v>
      </c>
      <c r="P336" s="12" t="e">
        <f ca="1">CHOOSE(BGCalc1!$C$1,BGCalc1!$D$1,BGCalc1!$D$1+R336*G336)</f>
        <v>#N/A</v>
      </c>
      <c r="Q336" s="85">
        <f>CHOOSE(BGCalc1!$C$1,NA(),BGCalc1!$D$1)</f>
        <v>25</v>
      </c>
      <c r="R336" s="3" t="e">
        <f ca="1">C336*(H336+(BGCalc1!$D$1-E336)*F336)</f>
        <v>#N/A</v>
      </c>
      <c r="S336" s="3" t="e">
        <f t="shared" ca="1" si="59"/>
        <v>#N/A</v>
      </c>
    </row>
    <row r="337" spans="1:19">
      <c r="A337" s="378">
        <v>7</v>
      </c>
      <c r="B337" s="378">
        <v>28</v>
      </c>
      <c r="C337" s="9" t="e" cm="1">
        <f t="array" aca="1" ref="C337" ca="1">INDEX(BGCalc1!$F$4:$F$28,A337)+(INDEX(BGCalc1!$G$4:$G$28,A337)-INDEX(BGCalc1!$F$4:$F$28,A337))/50*B337</f>
        <v>#N/A</v>
      </c>
      <c r="D337" t="e">
        <f t="shared" ca="1" si="55"/>
        <v>#N/A</v>
      </c>
      <c r="E337" t="e">
        <f t="shared" ca="1" si="41"/>
        <v>#N/A</v>
      </c>
      <c r="F337" t="e">
        <f t="shared" ca="1" si="42"/>
        <v>#N/A</v>
      </c>
      <c r="G337" t="e">
        <f t="shared" ca="1" si="43"/>
        <v>#N/A</v>
      </c>
      <c r="H337" s="14" t="e" cm="1">
        <f t="array" aca="1" ref="H337" ca="1">INDEX(BGCalc1!$L$4:$L$28,A337)*$C337^3+INDEX(BGCalc1!$M$4:$M$28,A337)*$C337^2+INDEX(BGCalc1!$N$4:$N$28,A337)*$C337+INDEX(BGCalc1!$O$4:$O$28,A337)+INDEX('Bulk Graph'!$E$6:$E$30,A337)</f>
        <v>#N/A</v>
      </c>
      <c r="I337" s="14" t="e" cm="1">
        <f t="array" aca="1" ref="I337" ca="1">INDEX(BGCalc1!$H$4:$H$28,A337)*$C337^3+INDEX(BGCalc1!$I$4:$I$28,A337)*$C337^2+INDEX(BGCalc1!$J$4:$J$28,A337)*$C337+INDEX(BGCalc1!$K$4:$K$28,A337)</f>
        <v>#N/A</v>
      </c>
      <c r="J337" s="9" t="e">
        <f t="shared" ca="1" si="56"/>
        <v>#N/A</v>
      </c>
      <c r="K337" s="12" t="e">
        <f t="shared" ca="1" si="57"/>
        <v>#N/A</v>
      </c>
      <c r="L337" s="12" t="e">
        <f t="shared" ca="1" si="58"/>
        <v>#N/A</v>
      </c>
      <c r="M337" s="12" t="e" cm="1">
        <f t="array" aca="1" ref="M337" ca="1">I337*S337*INDEX(BGCalc1!$B$4:$B$28,A337)</f>
        <v>#N/A</v>
      </c>
      <c r="N337" s="12" t="e">
        <f t="shared" ca="1" si="54"/>
        <v>#N/A</v>
      </c>
      <c r="O337" s="12" t="e">
        <f t="shared" ca="1" si="53"/>
        <v>#N/A</v>
      </c>
      <c r="P337" s="12" t="e">
        <f ca="1">CHOOSE(BGCalc1!$C$1,BGCalc1!$D$1,BGCalc1!$D$1+R337*G337)</f>
        <v>#N/A</v>
      </c>
      <c r="Q337" s="85">
        <f>CHOOSE(BGCalc1!$C$1,NA(),BGCalc1!$D$1)</f>
        <v>25</v>
      </c>
      <c r="R337" s="3" t="e">
        <f ca="1">C337*(H337+(BGCalc1!$D$1-E337)*F337)</f>
        <v>#N/A</v>
      </c>
      <c r="S337" s="3" t="e">
        <f t="shared" ca="1" si="59"/>
        <v>#N/A</v>
      </c>
    </row>
    <row r="338" spans="1:19">
      <c r="A338" s="378">
        <v>7</v>
      </c>
      <c r="B338" s="378">
        <v>29</v>
      </c>
      <c r="C338" s="9" t="e" cm="1">
        <f t="array" aca="1" ref="C338" ca="1">INDEX(BGCalc1!$F$4:$F$28,A338)+(INDEX(BGCalc1!$G$4:$G$28,A338)-INDEX(BGCalc1!$F$4:$F$28,A338))/50*B338</f>
        <v>#N/A</v>
      </c>
      <c r="D338" t="e">
        <f t="shared" ca="1" si="55"/>
        <v>#N/A</v>
      </c>
      <c r="E338" t="e">
        <f t="shared" ca="1" si="41"/>
        <v>#N/A</v>
      </c>
      <c r="F338" t="e">
        <f t="shared" ca="1" si="42"/>
        <v>#N/A</v>
      </c>
      <c r="G338" t="e">
        <f t="shared" ca="1" si="43"/>
        <v>#N/A</v>
      </c>
      <c r="H338" s="14" t="e" cm="1">
        <f t="array" aca="1" ref="H338" ca="1">INDEX(BGCalc1!$L$4:$L$28,A338)*$C338^3+INDEX(BGCalc1!$M$4:$M$28,A338)*$C338^2+INDEX(BGCalc1!$N$4:$N$28,A338)*$C338+INDEX(BGCalc1!$O$4:$O$28,A338)+INDEX('Bulk Graph'!$E$6:$E$30,A338)</f>
        <v>#N/A</v>
      </c>
      <c r="I338" s="14" t="e" cm="1">
        <f t="array" aca="1" ref="I338" ca="1">INDEX(BGCalc1!$H$4:$H$28,A338)*$C338^3+INDEX(BGCalc1!$I$4:$I$28,A338)*$C338^2+INDEX(BGCalc1!$J$4:$J$28,A338)*$C338+INDEX(BGCalc1!$K$4:$K$28,A338)</f>
        <v>#N/A</v>
      </c>
      <c r="J338" s="9" t="e">
        <f t="shared" ca="1" si="56"/>
        <v>#N/A</v>
      </c>
      <c r="K338" s="12" t="e">
        <f t="shared" ca="1" si="57"/>
        <v>#N/A</v>
      </c>
      <c r="L338" s="12" t="e">
        <f t="shared" ca="1" si="58"/>
        <v>#N/A</v>
      </c>
      <c r="M338" s="12" t="e" cm="1">
        <f t="array" aca="1" ref="M338" ca="1">I338*S338*INDEX(BGCalc1!$B$4:$B$28,A338)</f>
        <v>#N/A</v>
      </c>
      <c r="N338" s="12" t="e">
        <f t="shared" ca="1" si="54"/>
        <v>#N/A</v>
      </c>
      <c r="O338" s="12" t="e">
        <f t="shared" ca="1" si="53"/>
        <v>#N/A</v>
      </c>
      <c r="P338" s="12" t="e">
        <f ca="1">CHOOSE(BGCalc1!$C$1,BGCalc1!$D$1,BGCalc1!$D$1+R338*G338)</f>
        <v>#N/A</v>
      </c>
      <c r="Q338" s="85">
        <f>CHOOSE(BGCalc1!$C$1,NA(),BGCalc1!$D$1)</f>
        <v>25</v>
      </c>
      <c r="R338" s="3" t="e">
        <f ca="1">C338*(H338+(BGCalc1!$D$1-E338)*F338)</f>
        <v>#N/A</v>
      </c>
      <c r="S338" s="3" t="e">
        <f t="shared" ca="1" si="59"/>
        <v>#N/A</v>
      </c>
    </row>
    <row r="339" spans="1:19">
      <c r="A339" s="378">
        <v>7</v>
      </c>
      <c r="B339" s="378">
        <v>30</v>
      </c>
      <c r="C339" s="9" t="e" cm="1">
        <f t="array" aca="1" ref="C339" ca="1">INDEX(BGCalc1!$F$4:$F$28,A339)+(INDEX(BGCalc1!$G$4:$G$28,A339)-INDEX(BGCalc1!$F$4:$F$28,A339))/50*B339</f>
        <v>#N/A</v>
      </c>
      <c r="D339" t="e">
        <f t="shared" ca="1" si="55"/>
        <v>#N/A</v>
      </c>
      <c r="E339" t="e">
        <f t="shared" ca="1" si="41"/>
        <v>#N/A</v>
      </c>
      <c r="F339" t="e">
        <f t="shared" ca="1" si="42"/>
        <v>#N/A</v>
      </c>
      <c r="G339" t="e">
        <f t="shared" ca="1" si="43"/>
        <v>#N/A</v>
      </c>
      <c r="H339" s="14" t="e" cm="1">
        <f t="array" aca="1" ref="H339" ca="1">INDEX(BGCalc1!$L$4:$L$28,A339)*$C339^3+INDEX(BGCalc1!$M$4:$M$28,A339)*$C339^2+INDEX(BGCalc1!$N$4:$N$28,A339)*$C339+INDEX(BGCalc1!$O$4:$O$28,A339)+INDEX('Bulk Graph'!$E$6:$E$30,A339)</f>
        <v>#N/A</v>
      </c>
      <c r="I339" s="14" t="e" cm="1">
        <f t="array" aca="1" ref="I339" ca="1">INDEX(BGCalc1!$H$4:$H$28,A339)*$C339^3+INDEX(BGCalc1!$I$4:$I$28,A339)*$C339^2+INDEX(BGCalc1!$J$4:$J$28,A339)*$C339+INDEX(BGCalc1!$K$4:$K$28,A339)</f>
        <v>#N/A</v>
      </c>
      <c r="J339" s="9" t="e">
        <f t="shared" ca="1" si="56"/>
        <v>#N/A</v>
      </c>
      <c r="K339" s="12" t="e">
        <f t="shared" ca="1" si="57"/>
        <v>#N/A</v>
      </c>
      <c r="L339" s="12" t="e">
        <f t="shared" ca="1" si="58"/>
        <v>#N/A</v>
      </c>
      <c r="M339" s="12" t="e" cm="1">
        <f t="array" aca="1" ref="M339" ca="1">I339*S339*INDEX(BGCalc1!$B$4:$B$28,A339)</f>
        <v>#N/A</v>
      </c>
      <c r="N339" s="12" t="e">
        <f t="shared" ca="1" si="54"/>
        <v>#N/A</v>
      </c>
      <c r="O339" s="12" t="e">
        <f t="shared" ca="1" si="53"/>
        <v>#N/A</v>
      </c>
      <c r="P339" s="12" t="e">
        <f ca="1">CHOOSE(BGCalc1!$C$1,BGCalc1!$D$1,BGCalc1!$D$1+R339*G339)</f>
        <v>#N/A</v>
      </c>
      <c r="Q339" s="85">
        <f>CHOOSE(BGCalc1!$C$1,NA(),BGCalc1!$D$1)</f>
        <v>25</v>
      </c>
      <c r="R339" s="3" t="e">
        <f ca="1">C339*(H339+(BGCalc1!$D$1-E339)*F339)</f>
        <v>#N/A</v>
      </c>
      <c r="S339" s="3" t="e">
        <f t="shared" ca="1" si="59"/>
        <v>#N/A</v>
      </c>
    </row>
    <row r="340" spans="1:19">
      <c r="A340" s="378">
        <v>7</v>
      </c>
      <c r="B340" s="378">
        <v>31</v>
      </c>
      <c r="C340" s="9" t="e" cm="1">
        <f t="array" aca="1" ref="C340" ca="1">INDEX(BGCalc1!$F$4:$F$28,A340)+(INDEX(BGCalc1!$G$4:$G$28,A340)-INDEX(BGCalc1!$F$4:$F$28,A340))/50*B340</f>
        <v>#N/A</v>
      </c>
      <c r="D340" t="e">
        <f t="shared" ca="1" si="55"/>
        <v>#N/A</v>
      </c>
      <c r="E340" t="e">
        <f t="shared" ca="1" si="41"/>
        <v>#N/A</v>
      </c>
      <c r="F340" t="e">
        <f t="shared" ca="1" si="42"/>
        <v>#N/A</v>
      </c>
      <c r="G340" t="e">
        <f t="shared" ca="1" si="43"/>
        <v>#N/A</v>
      </c>
      <c r="H340" s="14" t="e" cm="1">
        <f t="array" aca="1" ref="H340" ca="1">INDEX(BGCalc1!$L$4:$L$28,A340)*$C340^3+INDEX(BGCalc1!$M$4:$M$28,A340)*$C340^2+INDEX(BGCalc1!$N$4:$N$28,A340)*$C340+INDEX(BGCalc1!$O$4:$O$28,A340)+INDEX('Bulk Graph'!$E$6:$E$30,A340)</f>
        <v>#N/A</v>
      </c>
      <c r="I340" s="14" t="e" cm="1">
        <f t="array" aca="1" ref="I340" ca="1">INDEX(BGCalc1!$H$4:$H$28,A340)*$C340^3+INDEX(BGCalc1!$I$4:$I$28,A340)*$C340^2+INDEX(BGCalc1!$J$4:$J$28,A340)*$C340+INDEX(BGCalc1!$K$4:$K$28,A340)</f>
        <v>#N/A</v>
      </c>
      <c r="J340" s="9" t="e">
        <f t="shared" ca="1" si="56"/>
        <v>#N/A</v>
      </c>
      <c r="K340" s="12" t="e">
        <f t="shared" ca="1" si="57"/>
        <v>#N/A</v>
      </c>
      <c r="L340" s="12" t="e">
        <f t="shared" ca="1" si="58"/>
        <v>#N/A</v>
      </c>
      <c r="M340" s="12" t="e" cm="1">
        <f t="array" aca="1" ref="M340" ca="1">I340*S340*INDEX(BGCalc1!$B$4:$B$28,A340)</f>
        <v>#N/A</v>
      </c>
      <c r="N340" s="12" t="e">
        <f t="shared" ca="1" si="54"/>
        <v>#N/A</v>
      </c>
      <c r="O340" s="12" t="e">
        <f t="shared" ca="1" si="53"/>
        <v>#N/A</v>
      </c>
      <c r="P340" s="12" t="e">
        <f ca="1">CHOOSE(BGCalc1!$C$1,BGCalc1!$D$1,BGCalc1!$D$1+R340*G340)</f>
        <v>#N/A</v>
      </c>
      <c r="Q340" s="85">
        <f>CHOOSE(BGCalc1!$C$1,NA(),BGCalc1!$D$1)</f>
        <v>25</v>
      </c>
      <c r="R340" s="3" t="e">
        <f ca="1">C340*(H340+(BGCalc1!$D$1-E340)*F340)</f>
        <v>#N/A</v>
      </c>
      <c r="S340" s="3" t="e">
        <f t="shared" ca="1" si="59"/>
        <v>#N/A</v>
      </c>
    </row>
    <row r="341" spans="1:19">
      <c r="A341" s="378">
        <v>7</v>
      </c>
      <c r="B341" s="378">
        <v>32</v>
      </c>
      <c r="C341" s="9" t="e" cm="1">
        <f t="array" aca="1" ref="C341" ca="1">INDEX(BGCalc1!$F$4:$F$28,A341)+(INDEX(BGCalc1!$G$4:$G$28,A341)-INDEX(BGCalc1!$F$4:$F$28,A341))/50*B341</f>
        <v>#N/A</v>
      </c>
      <c r="D341" t="e">
        <f t="shared" ca="1" si="55"/>
        <v>#N/A</v>
      </c>
      <c r="E341" t="e">
        <f t="shared" ca="1" si="41"/>
        <v>#N/A</v>
      </c>
      <c r="F341" t="e">
        <f t="shared" ca="1" si="42"/>
        <v>#N/A</v>
      </c>
      <c r="G341" t="e">
        <f t="shared" ca="1" si="43"/>
        <v>#N/A</v>
      </c>
      <c r="H341" s="14" t="e" cm="1">
        <f t="array" aca="1" ref="H341" ca="1">INDEX(BGCalc1!$L$4:$L$28,A341)*$C341^3+INDEX(BGCalc1!$M$4:$M$28,A341)*$C341^2+INDEX(BGCalc1!$N$4:$N$28,A341)*$C341+INDEX(BGCalc1!$O$4:$O$28,A341)+INDEX('Bulk Graph'!$E$6:$E$30,A341)</f>
        <v>#N/A</v>
      </c>
      <c r="I341" s="14" t="e" cm="1">
        <f t="array" aca="1" ref="I341" ca="1">INDEX(BGCalc1!$H$4:$H$28,A341)*$C341^3+INDEX(BGCalc1!$I$4:$I$28,A341)*$C341^2+INDEX(BGCalc1!$J$4:$J$28,A341)*$C341+INDEX(BGCalc1!$K$4:$K$28,A341)</f>
        <v>#N/A</v>
      </c>
      <c r="J341" s="9" t="e">
        <f t="shared" ca="1" si="56"/>
        <v>#N/A</v>
      </c>
      <c r="K341" s="12" t="e">
        <f t="shared" ca="1" si="57"/>
        <v>#N/A</v>
      </c>
      <c r="L341" s="12" t="e">
        <f t="shared" ca="1" si="58"/>
        <v>#N/A</v>
      </c>
      <c r="M341" s="12" t="e" cm="1">
        <f t="array" aca="1" ref="M341" ca="1">I341*S341*INDEX(BGCalc1!$B$4:$B$28,A341)</f>
        <v>#N/A</v>
      </c>
      <c r="N341" s="12" t="e">
        <f t="shared" ca="1" si="54"/>
        <v>#N/A</v>
      </c>
      <c r="O341" s="12" t="e">
        <f t="shared" ca="1" si="53"/>
        <v>#N/A</v>
      </c>
      <c r="P341" s="12" t="e">
        <f ca="1">CHOOSE(BGCalc1!$C$1,BGCalc1!$D$1,BGCalc1!$D$1+R341*G341)</f>
        <v>#N/A</v>
      </c>
      <c r="Q341" s="85">
        <f>CHOOSE(BGCalc1!$C$1,NA(),BGCalc1!$D$1)</f>
        <v>25</v>
      </c>
      <c r="R341" s="3" t="e">
        <f ca="1">C341*(H341+(BGCalc1!$D$1-E341)*F341)</f>
        <v>#N/A</v>
      </c>
      <c r="S341" s="3" t="e">
        <f t="shared" ca="1" si="59"/>
        <v>#N/A</v>
      </c>
    </row>
    <row r="342" spans="1:19">
      <c r="A342" s="378">
        <v>7</v>
      </c>
      <c r="B342" s="378">
        <v>33</v>
      </c>
      <c r="C342" s="9" t="e" cm="1">
        <f t="array" aca="1" ref="C342" ca="1">INDEX(BGCalc1!$F$4:$F$28,A342)+(INDEX(BGCalc1!$G$4:$G$28,A342)-INDEX(BGCalc1!$F$4:$F$28,A342))/50*B342</f>
        <v>#N/A</v>
      </c>
      <c r="D342" t="e">
        <f t="shared" ca="1" si="55"/>
        <v>#N/A</v>
      </c>
      <c r="E342" t="e">
        <f t="shared" ca="1" si="41"/>
        <v>#N/A</v>
      </c>
      <c r="F342" t="e">
        <f t="shared" ca="1" si="42"/>
        <v>#N/A</v>
      </c>
      <c r="G342" t="e">
        <f t="shared" ca="1" si="43"/>
        <v>#N/A</v>
      </c>
      <c r="H342" s="14" t="e" cm="1">
        <f t="array" aca="1" ref="H342" ca="1">INDEX(BGCalc1!$L$4:$L$28,A342)*$C342^3+INDEX(BGCalc1!$M$4:$M$28,A342)*$C342^2+INDEX(BGCalc1!$N$4:$N$28,A342)*$C342+INDEX(BGCalc1!$O$4:$O$28,A342)+INDEX('Bulk Graph'!$E$6:$E$30,A342)</f>
        <v>#N/A</v>
      </c>
      <c r="I342" s="14" t="e" cm="1">
        <f t="array" aca="1" ref="I342" ca="1">INDEX(BGCalc1!$H$4:$H$28,A342)*$C342^3+INDEX(BGCalc1!$I$4:$I$28,A342)*$C342^2+INDEX(BGCalc1!$J$4:$J$28,A342)*$C342+INDEX(BGCalc1!$K$4:$K$28,A342)</f>
        <v>#N/A</v>
      </c>
      <c r="J342" s="9" t="e">
        <f t="shared" ca="1" si="56"/>
        <v>#N/A</v>
      </c>
      <c r="K342" s="12" t="e">
        <f t="shared" ca="1" si="57"/>
        <v>#N/A</v>
      </c>
      <c r="L342" s="12" t="e">
        <f t="shared" ca="1" si="58"/>
        <v>#N/A</v>
      </c>
      <c r="M342" s="12" t="e" cm="1">
        <f t="array" aca="1" ref="M342" ca="1">I342*S342*INDEX(BGCalc1!$B$4:$B$28,A342)</f>
        <v>#N/A</v>
      </c>
      <c r="N342" s="12" t="e">
        <f t="shared" ca="1" si="54"/>
        <v>#N/A</v>
      </c>
      <c r="O342" s="12" t="e">
        <f t="shared" ca="1" si="53"/>
        <v>#N/A</v>
      </c>
      <c r="P342" s="12" t="e">
        <f ca="1">CHOOSE(BGCalc1!$C$1,BGCalc1!$D$1,BGCalc1!$D$1+R342*G342)</f>
        <v>#N/A</v>
      </c>
      <c r="Q342" s="85">
        <f>CHOOSE(BGCalc1!$C$1,NA(),BGCalc1!$D$1)</f>
        <v>25</v>
      </c>
      <c r="R342" s="3" t="e">
        <f ca="1">C342*(H342+(BGCalc1!$D$1-E342)*F342)</f>
        <v>#N/A</v>
      </c>
      <c r="S342" s="3" t="e">
        <f t="shared" ca="1" si="59"/>
        <v>#N/A</v>
      </c>
    </row>
    <row r="343" spans="1:19">
      <c r="A343" s="378">
        <v>7</v>
      </c>
      <c r="B343" s="378">
        <v>34</v>
      </c>
      <c r="C343" s="9" t="e" cm="1">
        <f t="array" aca="1" ref="C343" ca="1">INDEX(BGCalc1!$F$4:$F$28,A343)+(INDEX(BGCalc1!$G$4:$G$28,A343)-INDEX(BGCalc1!$F$4:$F$28,A343))/50*B343</f>
        <v>#N/A</v>
      </c>
      <c r="D343" t="e">
        <f t="shared" ca="1" si="55"/>
        <v>#N/A</v>
      </c>
      <c r="E343" t="e">
        <f t="shared" ca="1" si="41"/>
        <v>#N/A</v>
      </c>
      <c r="F343" t="e">
        <f t="shared" ca="1" si="42"/>
        <v>#N/A</v>
      </c>
      <c r="G343" t="e">
        <f t="shared" ca="1" si="43"/>
        <v>#N/A</v>
      </c>
      <c r="H343" s="14" t="e" cm="1">
        <f t="array" aca="1" ref="H343" ca="1">INDEX(BGCalc1!$L$4:$L$28,A343)*$C343^3+INDEX(BGCalc1!$M$4:$M$28,A343)*$C343^2+INDEX(BGCalc1!$N$4:$N$28,A343)*$C343+INDEX(BGCalc1!$O$4:$O$28,A343)+INDEX('Bulk Graph'!$E$6:$E$30,A343)</f>
        <v>#N/A</v>
      </c>
      <c r="I343" s="14" t="e" cm="1">
        <f t="array" aca="1" ref="I343" ca="1">INDEX(BGCalc1!$H$4:$H$28,A343)*$C343^3+INDEX(BGCalc1!$I$4:$I$28,A343)*$C343^2+INDEX(BGCalc1!$J$4:$J$28,A343)*$C343+INDEX(BGCalc1!$K$4:$K$28,A343)</f>
        <v>#N/A</v>
      </c>
      <c r="J343" s="9" t="e">
        <f t="shared" ca="1" si="56"/>
        <v>#N/A</v>
      </c>
      <c r="K343" s="12" t="e">
        <f t="shared" ca="1" si="57"/>
        <v>#N/A</v>
      </c>
      <c r="L343" s="12" t="e">
        <f t="shared" ca="1" si="58"/>
        <v>#N/A</v>
      </c>
      <c r="M343" s="12" t="e" cm="1">
        <f t="array" aca="1" ref="M343" ca="1">I343*S343*INDEX(BGCalc1!$B$4:$B$28,A343)</f>
        <v>#N/A</v>
      </c>
      <c r="N343" s="12" t="e">
        <f t="shared" ca="1" si="54"/>
        <v>#N/A</v>
      </c>
      <c r="O343" s="12" t="e">
        <f t="shared" ca="1" si="53"/>
        <v>#N/A</v>
      </c>
      <c r="P343" s="12" t="e">
        <f ca="1">CHOOSE(BGCalc1!$C$1,BGCalc1!$D$1,BGCalc1!$D$1+R343*G343)</f>
        <v>#N/A</v>
      </c>
      <c r="Q343" s="85">
        <f>CHOOSE(BGCalc1!$C$1,NA(),BGCalc1!$D$1)</f>
        <v>25</v>
      </c>
      <c r="R343" s="3" t="e">
        <f ca="1">C343*(H343+(BGCalc1!$D$1-E343)*F343)</f>
        <v>#N/A</v>
      </c>
      <c r="S343" s="3" t="e">
        <f t="shared" ca="1" si="59"/>
        <v>#N/A</v>
      </c>
    </row>
    <row r="344" spans="1:19">
      <c r="A344" s="378">
        <v>7</v>
      </c>
      <c r="B344" s="378">
        <v>35</v>
      </c>
      <c r="C344" s="9" t="e" cm="1">
        <f t="array" aca="1" ref="C344" ca="1">INDEX(BGCalc1!$F$4:$F$28,A344)+(INDEX(BGCalc1!$G$4:$G$28,A344)-INDEX(BGCalc1!$F$4:$F$28,A344))/50*B344</f>
        <v>#N/A</v>
      </c>
      <c r="D344" t="e">
        <f t="shared" ca="1" si="55"/>
        <v>#N/A</v>
      </c>
      <c r="E344" t="e">
        <f t="shared" ca="1" si="41"/>
        <v>#N/A</v>
      </c>
      <c r="F344" t="e">
        <f t="shared" ca="1" si="42"/>
        <v>#N/A</v>
      </c>
      <c r="G344" t="e">
        <f t="shared" ca="1" si="43"/>
        <v>#N/A</v>
      </c>
      <c r="H344" s="14" t="e" cm="1">
        <f t="array" aca="1" ref="H344" ca="1">INDEX(BGCalc1!$L$4:$L$28,A344)*$C344^3+INDEX(BGCalc1!$M$4:$M$28,A344)*$C344^2+INDEX(BGCalc1!$N$4:$N$28,A344)*$C344+INDEX(BGCalc1!$O$4:$O$28,A344)+INDEX('Bulk Graph'!$E$6:$E$30,A344)</f>
        <v>#N/A</v>
      </c>
      <c r="I344" s="14" t="e" cm="1">
        <f t="array" aca="1" ref="I344" ca="1">INDEX(BGCalc1!$H$4:$H$28,A344)*$C344^3+INDEX(BGCalc1!$I$4:$I$28,A344)*$C344^2+INDEX(BGCalc1!$J$4:$J$28,A344)*$C344+INDEX(BGCalc1!$K$4:$K$28,A344)</f>
        <v>#N/A</v>
      </c>
      <c r="J344" s="9" t="e">
        <f t="shared" ca="1" si="56"/>
        <v>#N/A</v>
      </c>
      <c r="K344" s="12" t="e">
        <f t="shared" ca="1" si="57"/>
        <v>#N/A</v>
      </c>
      <c r="L344" s="12" t="e">
        <f t="shared" ca="1" si="58"/>
        <v>#N/A</v>
      </c>
      <c r="M344" s="12" t="e" cm="1">
        <f t="array" aca="1" ref="M344" ca="1">I344*S344*INDEX(BGCalc1!$B$4:$B$28,A344)</f>
        <v>#N/A</v>
      </c>
      <c r="N344" s="12" t="e">
        <f t="shared" ca="1" si="54"/>
        <v>#N/A</v>
      </c>
      <c r="O344" s="12" t="e">
        <f t="shared" ca="1" si="53"/>
        <v>#N/A</v>
      </c>
      <c r="P344" s="12" t="e">
        <f ca="1">CHOOSE(BGCalc1!$C$1,BGCalc1!$D$1,BGCalc1!$D$1+R344*G344)</f>
        <v>#N/A</v>
      </c>
      <c r="Q344" s="85">
        <f>CHOOSE(BGCalc1!$C$1,NA(),BGCalc1!$D$1)</f>
        <v>25</v>
      </c>
      <c r="R344" s="3" t="e">
        <f ca="1">C344*(H344+(BGCalc1!$D$1-E344)*F344)</f>
        <v>#N/A</v>
      </c>
      <c r="S344" s="3" t="e">
        <f t="shared" ca="1" si="59"/>
        <v>#N/A</v>
      </c>
    </row>
    <row r="345" spans="1:19">
      <c r="A345" s="378">
        <v>7</v>
      </c>
      <c r="B345" s="378">
        <v>36</v>
      </c>
      <c r="C345" s="9" t="e" cm="1">
        <f t="array" aca="1" ref="C345" ca="1">INDEX(BGCalc1!$F$4:$F$28,A345)+(INDEX(BGCalc1!$G$4:$G$28,A345)-INDEX(BGCalc1!$F$4:$F$28,A345))/50*B345</f>
        <v>#N/A</v>
      </c>
      <c r="D345" t="e">
        <f t="shared" ca="1" si="55"/>
        <v>#N/A</v>
      </c>
      <c r="E345" t="e">
        <f t="shared" ca="1" si="41"/>
        <v>#N/A</v>
      </c>
      <c r="F345" t="e">
        <f t="shared" ca="1" si="42"/>
        <v>#N/A</v>
      </c>
      <c r="G345" t="e">
        <f t="shared" ca="1" si="43"/>
        <v>#N/A</v>
      </c>
      <c r="H345" s="14" t="e" cm="1">
        <f t="array" aca="1" ref="H345" ca="1">INDEX(BGCalc1!$L$4:$L$28,A345)*$C345^3+INDEX(BGCalc1!$M$4:$M$28,A345)*$C345^2+INDEX(BGCalc1!$N$4:$N$28,A345)*$C345+INDEX(BGCalc1!$O$4:$O$28,A345)+INDEX('Bulk Graph'!$E$6:$E$30,A345)</f>
        <v>#N/A</v>
      </c>
      <c r="I345" s="14" t="e" cm="1">
        <f t="array" aca="1" ref="I345" ca="1">INDEX(BGCalc1!$H$4:$H$28,A345)*$C345^3+INDEX(BGCalc1!$I$4:$I$28,A345)*$C345^2+INDEX(BGCalc1!$J$4:$J$28,A345)*$C345+INDEX(BGCalc1!$K$4:$K$28,A345)</f>
        <v>#N/A</v>
      </c>
      <c r="J345" s="9" t="e">
        <f t="shared" ca="1" si="56"/>
        <v>#N/A</v>
      </c>
      <c r="K345" s="12" t="e">
        <f t="shared" ca="1" si="57"/>
        <v>#N/A</v>
      </c>
      <c r="L345" s="12" t="e">
        <f t="shared" ca="1" si="58"/>
        <v>#N/A</v>
      </c>
      <c r="M345" s="12" t="e" cm="1">
        <f t="array" aca="1" ref="M345" ca="1">I345*S345*INDEX(BGCalc1!$B$4:$B$28,A345)</f>
        <v>#N/A</v>
      </c>
      <c r="N345" s="12" t="e">
        <f t="shared" ca="1" si="54"/>
        <v>#N/A</v>
      </c>
      <c r="O345" s="12" t="e">
        <f t="shared" ca="1" si="53"/>
        <v>#N/A</v>
      </c>
      <c r="P345" s="12" t="e">
        <f ca="1">CHOOSE(BGCalc1!$C$1,BGCalc1!$D$1,BGCalc1!$D$1+R345*G345)</f>
        <v>#N/A</v>
      </c>
      <c r="Q345" s="85">
        <f>CHOOSE(BGCalc1!$C$1,NA(),BGCalc1!$D$1)</f>
        <v>25</v>
      </c>
      <c r="R345" s="3" t="e">
        <f ca="1">C345*(H345+(BGCalc1!$D$1-E345)*F345)</f>
        <v>#N/A</v>
      </c>
      <c r="S345" s="3" t="e">
        <f t="shared" ca="1" si="59"/>
        <v>#N/A</v>
      </c>
    </row>
    <row r="346" spans="1:19">
      <c r="A346" s="378">
        <v>7</v>
      </c>
      <c r="B346" s="378">
        <v>37</v>
      </c>
      <c r="C346" s="9" t="e" cm="1">
        <f t="array" aca="1" ref="C346" ca="1">INDEX(BGCalc1!$F$4:$F$28,A346)+(INDEX(BGCalc1!$G$4:$G$28,A346)-INDEX(BGCalc1!$F$4:$F$28,A346))/50*B346</f>
        <v>#N/A</v>
      </c>
      <c r="D346" t="e">
        <f t="shared" ca="1" si="55"/>
        <v>#N/A</v>
      </c>
      <c r="E346" t="e">
        <f t="shared" ca="1" si="41"/>
        <v>#N/A</v>
      </c>
      <c r="F346" t="e">
        <f t="shared" ca="1" si="42"/>
        <v>#N/A</v>
      </c>
      <c r="G346" t="e">
        <f t="shared" ca="1" si="43"/>
        <v>#N/A</v>
      </c>
      <c r="H346" s="14" t="e" cm="1">
        <f t="array" aca="1" ref="H346" ca="1">INDEX(BGCalc1!$L$4:$L$28,A346)*$C346^3+INDEX(BGCalc1!$M$4:$M$28,A346)*$C346^2+INDEX(BGCalc1!$N$4:$N$28,A346)*$C346+INDEX(BGCalc1!$O$4:$O$28,A346)+INDEX('Bulk Graph'!$E$6:$E$30,A346)</f>
        <v>#N/A</v>
      </c>
      <c r="I346" s="14" t="e" cm="1">
        <f t="array" aca="1" ref="I346" ca="1">INDEX(BGCalc1!$H$4:$H$28,A346)*$C346^3+INDEX(BGCalc1!$I$4:$I$28,A346)*$C346^2+INDEX(BGCalc1!$J$4:$J$28,A346)*$C346+INDEX(BGCalc1!$K$4:$K$28,A346)</f>
        <v>#N/A</v>
      </c>
      <c r="J346" s="9" t="e">
        <f t="shared" ca="1" si="56"/>
        <v>#N/A</v>
      </c>
      <c r="K346" s="12" t="e">
        <f t="shared" ca="1" si="57"/>
        <v>#N/A</v>
      </c>
      <c r="L346" s="12" t="e">
        <f t="shared" ca="1" si="58"/>
        <v>#N/A</v>
      </c>
      <c r="M346" s="12" t="e" cm="1">
        <f t="array" aca="1" ref="M346" ca="1">I346*S346*INDEX(BGCalc1!$B$4:$B$28,A346)</f>
        <v>#N/A</v>
      </c>
      <c r="N346" s="12" t="e">
        <f t="shared" ca="1" si="54"/>
        <v>#N/A</v>
      </c>
      <c r="O346" s="12" t="e">
        <f t="shared" ca="1" si="53"/>
        <v>#N/A</v>
      </c>
      <c r="P346" s="12" t="e">
        <f ca="1">CHOOSE(BGCalc1!$C$1,BGCalc1!$D$1,BGCalc1!$D$1+R346*G346)</f>
        <v>#N/A</v>
      </c>
      <c r="Q346" s="85">
        <f>CHOOSE(BGCalc1!$C$1,NA(),BGCalc1!$D$1)</f>
        <v>25</v>
      </c>
      <c r="R346" s="3" t="e">
        <f ca="1">C346*(H346+(BGCalc1!$D$1-E346)*F346)</f>
        <v>#N/A</v>
      </c>
      <c r="S346" s="3" t="e">
        <f t="shared" ca="1" si="59"/>
        <v>#N/A</v>
      </c>
    </row>
    <row r="347" spans="1:19">
      <c r="A347" s="378">
        <v>7</v>
      </c>
      <c r="B347" s="378">
        <v>38</v>
      </c>
      <c r="C347" s="9" t="e" cm="1">
        <f t="array" aca="1" ref="C347" ca="1">INDEX(BGCalc1!$F$4:$F$28,A347)+(INDEX(BGCalc1!$G$4:$G$28,A347)-INDEX(BGCalc1!$F$4:$F$28,A347))/50*B347</f>
        <v>#N/A</v>
      </c>
      <c r="D347" t="e">
        <f t="shared" ca="1" si="55"/>
        <v>#N/A</v>
      </c>
      <c r="E347" t="e">
        <f t="shared" ca="1" si="41"/>
        <v>#N/A</v>
      </c>
      <c r="F347" t="e">
        <f t="shared" ca="1" si="42"/>
        <v>#N/A</v>
      </c>
      <c r="G347" t="e">
        <f t="shared" ca="1" si="43"/>
        <v>#N/A</v>
      </c>
      <c r="H347" s="14" t="e" cm="1">
        <f t="array" aca="1" ref="H347" ca="1">INDEX(BGCalc1!$L$4:$L$28,A347)*$C347^3+INDEX(BGCalc1!$M$4:$M$28,A347)*$C347^2+INDEX(BGCalc1!$N$4:$N$28,A347)*$C347+INDEX(BGCalc1!$O$4:$O$28,A347)+INDEX('Bulk Graph'!$E$6:$E$30,A347)</f>
        <v>#N/A</v>
      </c>
      <c r="I347" s="14" t="e" cm="1">
        <f t="array" aca="1" ref="I347" ca="1">INDEX(BGCalc1!$H$4:$H$28,A347)*$C347^3+INDEX(BGCalc1!$I$4:$I$28,A347)*$C347^2+INDEX(BGCalc1!$J$4:$J$28,A347)*$C347+INDEX(BGCalc1!$K$4:$K$28,A347)</f>
        <v>#N/A</v>
      </c>
      <c r="J347" s="9" t="e">
        <f t="shared" ca="1" si="56"/>
        <v>#N/A</v>
      </c>
      <c r="K347" s="12" t="e">
        <f t="shared" ca="1" si="57"/>
        <v>#N/A</v>
      </c>
      <c r="L347" s="12" t="e">
        <f t="shared" ca="1" si="58"/>
        <v>#N/A</v>
      </c>
      <c r="M347" s="12" t="e" cm="1">
        <f t="array" aca="1" ref="M347" ca="1">I347*S347*INDEX(BGCalc1!$B$4:$B$28,A347)</f>
        <v>#N/A</v>
      </c>
      <c r="N347" s="12" t="e">
        <f t="shared" ca="1" si="54"/>
        <v>#N/A</v>
      </c>
      <c r="O347" s="12" t="e">
        <f t="shared" ca="1" si="53"/>
        <v>#N/A</v>
      </c>
      <c r="P347" s="12" t="e">
        <f ca="1">CHOOSE(BGCalc1!$C$1,BGCalc1!$D$1,BGCalc1!$D$1+R347*G347)</f>
        <v>#N/A</v>
      </c>
      <c r="Q347" s="85">
        <f>CHOOSE(BGCalc1!$C$1,NA(),BGCalc1!$D$1)</f>
        <v>25</v>
      </c>
      <c r="R347" s="3" t="e">
        <f ca="1">C347*(H347+(BGCalc1!$D$1-E347)*F347)</f>
        <v>#N/A</v>
      </c>
      <c r="S347" s="3" t="e">
        <f t="shared" ca="1" si="59"/>
        <v>#N/A</v>
      </c>
    </row>
    <row r="348" spans="1:19">
      <c r="A348" s="378">
        <v>7</v>
      </c>
      <c r="B348" s="378">
        <v>39</v>
      </c>
      <c r="C348" s="9" t="e" cm="1">
        <f t="array" aca="1" ref="C348" ca="1">INDEX(BGCalc1!$F$4:$F$28,A348)+(INDEX(BGCalc1!$G$4:$G$28,A348)-INDEX(BGCalc1!$F$4:$F$28,A348))/50*B348</f>
        <v>#N/A</v>
      </c>
      <c r="D348" t="e">
        <f t="shared" ca="1" si="55"/>
        <v>#N/A</v>
      </c>
      <c r="E348" t="e">
        <f t="shared" ca="1" si="41"/>
        <v>#N/A</v>
      </c>
      <c r="F348" t="e">
        <f t="shared" ca="1" si="42"/>
        <v>#N/A</v>
      </c>
      <c r="G348" t="e">
        <f t="shared" ca="1" si="43"/>
        <v>#N/A</v>
      </c>
      <c r="H348" s="14" t="e" cm="1">
        <f t="array" aca="1" ref="H348" ca="1">INDEX(BGCalc1!$L$4:$L$28,A348)*$C348^3+INDEX(BGCalc1!$M$4:$M$28,A348)*$C348^2+INDEX(BGCalc1!$N$4:$N$28,A348)*$C348+INDEX(BGCalc1!$O$4:$O$28,A348)+INDEX('Bulk Graph'!$E$6:$E$30,A348)</f>
        <v>#N/A</v>
      </c>
      <c r="I348" s="14" t="e" cm="1">
        <f t="array" aca="1" ref="I348" ca="1">INDEX(BGCalc1!$H$4:$H$28,A348)*$C348^3+INDEX(BGCalc1!$I$4:$I$28,A348)*$C348^2+INDEX(BGCalc1!$J$4:$J$28,A348)*$C348+INDEX(BGCalc1!$K$4:$K$28,A348)</f>
        <v>#N/A</v>
      </c>
      <c r="J348" s="9" t="e">
        <f t="shared" ca="1" si="56"/>
        <v>#N/A</v>
      </c>
      <c r="K348" s="12" t="e">
        <f t="shared" ca="1" si="57"/>
        <v>#N/A</v>
      </c>
      <c r="L348" s="12" t="e">
        <f t="shared" ca="1" si="58"/>
        <v>#N/A</v>
      </c>
      <c r="M348" s="12" t="e" cm="1">
        <f t="array" aca="1" ref="M348" ca="1">I348*S348*INDEX(BGCalc1!$B$4:$B$28,A348)</f>
        <v>#N/A</v>
      </c>
      <c r="N348" s="12" t="e">
        <f t="shared" ca="1" si="54"/>
        <v>#N/A</v>
      </c>
      <c r="O348" s="12" t="e">
        <f t="shared" ca="1" si="53"/>
        <v>#N/A</v>
      </c>
      <c r="P348" s="12" t="e">
        <f ca="1">CHOOSE(BGCalc1!$C$1,BGCalc1!$D$1,BGCalc1!$D$1+R348*G348)</f>
        <v>#N/A</v>
      </c>
      <c r="Q348" s="85">
        <f>CHOOSE(BGCalc1!$C$1,NA(),BGCalc1!$D$1)</f>
        <v>25</v>
      </c>
      <c r="R348" s="3" t="e">
        <f ca="1">C348*(H348+(BGCalc1!$D$1-E348)*F348)</f>
        <v>#N/A</v>
      </c>
      <c r="S348" s="3" t="e">
        <f t="shared" ca="1" si="59"/>
        <v>#N/A</v>
      </c>
    </row>
    <row r="349" spans="1:19">
      <c r="A349" s="378">
        <v>7</v>
      </c>
      <c r="B349" s="378">
        <v>40</v>
      </c>
      <c r="C349" s="9" t="e" cm="1">
        <f t="array" aca="1" ref="C349" ca="1">INDEX(BGCalc1!$F$4:$F$28,A349)+(INDEX(BGCalc1!$G$4:$G$28,A349)-INDEX(BGCalc1!$F$4:$F$28,A349))/50*B349</f>
        <v>#N/A</v>
      </c>
      <c r="D349" t="e">
        <f t="shared" ca="1" si="55"/>
        <v>#N/A</v>
      </c>
      <c r="E349" t="e">
        <f t="shared" ca="1" si="41"/>
        <v>#N/A</v>
      </c>
      <c r="F349" t="e">
        <f t="shared" ca="1" si="42"/>
        <v>#N/A</v>
      </c>
      <c r="G349" t="e">
        <f t="shared" ca="1" si="43"/>
        <v>#N/A</v>
      </c>
      <c r="H349" s="14" t="e" cm="1">
        <f t="array" aca="1" ref="H349" ca="1">INDEX(BGCalc1!$L$4:$L$28,A349)*$C349^3+INDEX(BGCalc1!$M$4:$M$28,A349)*$C349^2+INDEX(BGCalc1!$N$4:$N$28,A349)*$C349+INDEX(BGCalc1!$O$4:$O$28,A349)+INDEX('Bulk Graph'!$E$6:$E$30,A349)</f>
        <v>#N/A</v>
      </c>
      <c r="I349" s="14" t="e" cm="1">
        <f t="array" aca="1" ref="I349" ca="1">INDEX(BGCalc1!$H$4:$H$28,A349)*$C349^3+INDEX(BGCalc1!$I$4:$I$28,A349)*$C349^2+INDEX(BGCalc1!$J$4:$J$28,A349)*$C349+INDEX(BGCalc1!$K$4:$K$28,A349)</f>
        <v>#N/A</v>
      </c>
      <c r="J349" s="9" t="e">
        <f t="shared" ca="1" si="56"/>
        <v>#N/A</v>
      </c>
      <c r="K349" s="12" t="e">
        <f t="shared" ca="1" si="57"/>
        <v>#N/A</v>
      </c>
      <c r="L349" s="12" t="e">
        <f t="shared" ca="1" si="58"/>
        <v>#N/A</v>
      </c>
      <c r="M349" s="12" t="e" cm="1">
        <f t="array" aca="1" ref="M349" ca="1">I349*S349*INDEX(BGCalc1!$B$4:$B$28,A349)</f>
        <v>#N/A</v>
      </c>
      <c r="N349" s="12" t="e">
        <f t="shared" ca="1" si="54"/>
        <v>#N/A</v>
      </c>
      <c r="O349" s="12" t="e">
        <f t="shared" ca="1" si="53"/>
        <v>#N/A</v>
      </c>
      <c r="P349" s="12" t="e">
        <f ca="1">CHOOSE(BGCalc1!$C$1,BGCalc1!$D$1,BGCalc1!$D$1+R349*G349)</f>
        <v>#N/A</v>
      </c>
      <c r="Q349" s="85">
        <f>CHOOSE(BGCalc1!$C$1,NA(),BGCalc1!$D$1)</f>
        <v>25</v>
      </c>
      <c r="R349" s="3" t="e">
        <f ca="1">C349*(H349+(BGCalc1!$D$1-E349)*F349)</f>
        <v>#N/A</v>
      </c>
      <c r="S349" s="3" t="e">
        <f t="shared" ca="1" si="59"/>
        <v>#N/A</v>
      </c>
    </row>
    <row r="350" spans="1:19">
      <c r="A350" s="378">
        <v>7</v>
      </c>
      <c r="B350" s="378">
        <v>41</v>
      </c>
      <c r="C350" s="9" t="e" cm="1">
        <f t="array" aca="1" ref="C350" ca="1">INDEX(BGCalc1!$F$4:$F$28,A350)+(INDEX(BGCalc1!$G$4:$G$28,A350)-INDEX(BGCalc1!$F$4:$F$28,A350))/50*B350</f>
        <v>#N/A</v>
      </c>
      <c r="D350" t="e">
        <f t="shared" ca="1" si="55"/>
        <v>#N/A</v>
      </c>
      <c r="E350" t="e">
        <f t="shared" ca="1" si="41"/>
        <v>#N/A</v>
      </c>
      <c r="F350" t="e">
        <f t="shared" ca="1" si="42"/>
        <v>#N/A</v>
      </c>
      <c r="G350" t="e">
        <f t="shared" ca="1" si="43"/>
        <v>#N/A</v>
      </c>
      <c r="H350" s="14" t="e" cm="1">
        <f t="array" aca="1" ref="H350" ca="1">INDEX(BGCalc1!$L$4:$L$28,A350)*$C350^3+INDEX(BGCalc1!$M$4:$M$28,A350)*$C350^2+INDEX(BGCalc1!$N$4:$N$28,A350)*$C350+INDEX(BGCalc1!$O$4:$O$28,A350)+INDEX('Bulk Graph'!$E$6:$E$30,A350)</f>
        <v>#N/A</v>
      </c>
      <c r="I350" s="14" t="e" cm="1">
        <f t="array" aca="1" ref="I350" ca="1">INDEX(BGCalc1!$H$4:$H$28,A350)*$C350^3+INDEX(BGCalc1!$I$4:$I$28,A350)*$C350^2+INDEX(BGCalc1!$J$4:$J$28,A350)*$C350+INDEX(BGCalc1!$K$4:$K$28,A350)</f>
        <v>#N/A</v>
      </c>
      <c r="J350" s="9" t="e">
        <f t="shared" ca="1" si="56"/>
        <v>#N/A</v>
      </c>
      <c r="K350" s="12" t="e">
        <f t="shared" ca="1" si="57"/>
        <v>#N/A</v>
      </c>
      <c r="L350" s="12" t="e">
        <f t="shared" ca="1" si="58"/>
        <v>#N/A</v>
      </c>
      <c r="M350" s="12" t="e" cm="1">
        <f t="array" aca="1" ref="M350" ca="1">I350*S350*INDEX(BGCalc1!$B$4:$B$28,A350)</f>
        <v>#N/A</v>
      </c>
      <c r="N350" s="12" t="e">
        <f t="shared" ca="1" si="54"/>
        <v>#N/A</v>
      </c>
      <c r="O350" s="12" t="e">
        <f t="shared" ca="1" si="53"/>
        <v>#N/A</v>
      </c>
      <c r="P350" s="12" t="e">
        <f ca="1">CHOOSE(BGCalc1!$C$1,BGCalc1!$D$1,BGCalc1!$D$1+R350*G350)</f>
        <v>#N/A</v>
      </c>
      <c r="Q350" s="85">
        <f>CHOOSE(BGCalc1!$C$1,NA(),BGCalc1!$D$1)</f>
        <v>25</v>
      </c>
      <c r="R350" s="3" t="e">
        <f ca="1">C350*(H350+(BGCalc1!$D$1-E350)*F350)</f>
        <v>#N/A</v>
      </c>
      <c r="S350" s="3" t="e">
        <f t="shared" ca="1" si="59"/>
        <v>#N/A</v>
      </c>
    </row>
    <row r="351" spans="1:19">
      <c r="A351" s="378">
        <v>7</v>
      </c>
      <c r="B351" s="378">
        <v>42</v>
      </c>
      <c r="C351" s="9" t="e" cm="1">
        <f t="array" aca="1" ref="C351" ca="1">INDEX(BGCalc1!$F$4:$F$28,A351)+(INDEX(BGCalc1!$G$4:$G$28,A351)-INDEX(BGCalc1!$F$4:$F$28,A351))/50*B351</f>
        <v>#N/A</v>
      </c>
      <c r="D351" t="e">
        <f t="shared" ca="1" si="55"/>
        <v>#N/A</v>
      </c>
      <c r="E351" t="e">
        <f t="shared" ca="1" si="41"/>
        <v>#N/A</v>
      </c>
      <c r="F351" t="e">
        <f t="shared" ca="1" si="42"/>
        <v>#N/A</v>
      </c>
      <c r="G351" t="e">
        <f t="shared" ca="1" si="43"/>
        <v>#N/A</v>
      </c>
      <c r="H351" s="14" t="e" cm="1">
        <f t="array" aca="1" ref="H351" ca="1">INDEX(BGCalc1!$L$4:$L$28,A351)*$C351^3+INDEX(BGCalc1!$M$4:$M$28,A351)*$C351^2+INDEX(BGCalc1!$N$4:$N$28,A351)*$C351+INDEX(BGCalc1!$O$4:$O$28,A351)+INDEX('Bulk Graph'!$E$6:$E$30,A351)</f>
        <v>#N/A</v>
      </c>
      <c r="I351" s="14" t="e" cm="1">
        <f t="array" aca="1" ref="I351" ca="1">INDEX(BGCalc1!$H$4:$H$28,A351)*$C351^3+INDEX(BGCalc1!$I$4:$I$28,A351)*$C351^2+INDEX(BGCalc1!$J$4:$J$28,A351)*$C351+INDEX(BGCalc1!$K$4:$K$28,A351)</f>
        <v>#N/A</v>
      </c>
      <c r="J351" s="9" t="e">
        <f t="shared" ca="1" si="56"/>
        <v>#N/A</v>
      </c>
      <c r="K351" s="12" t="e">
        <f t="shared" ca="1" si="57"/>
        <v>#N/A</v>
      </c>
      <c r="L351" s="12" t="e">
        <f t="shared" ca="1" si="58"/>
        <v>#N/A</v>
      </c>
      <c r="M351" s="12" t="e" cm="1">
        <f t="array" aca="1" ref="M351" ca="1">I351*S351*INDEX(BGCalc1!$B$4:$B$28,A351)</f>
        <v>#N/A</v>
      </c>
      <c r="N351" s="12" t="e">
        <f t="shared" ca="1" si="54"/>
        <v>#N/A</v>
      </c>
      <c r="O351" s="12" t="e">
        <f t="shared" ca="1" si="53"/>
        <v>#N/A</v>
      </c>
      <c r="P351" s="12" t="e">
        <f ca="1">CHOOSE(BGCalc1!$C$1,BGCalc1!$D$1,BGCalc1!$D$1+R351*G351)</f>
        <v>#N/A</v>
      </c>
      <c r="Q351" s="85">
        <f>CHOOSE(BGCalc1!$C$1,NA(),BGCalc1!$D$1)</f>
        <v>25</v>
      </c>
      <c r="R351" s="3" t="e">
        <f ca="1">C351*(H351+(BGCalc1!$D$1-E351)*F351)</f>
        <v>#N/A</v>
      </c>
      <c r="S351" s="3" t="e">
        <f t="shared" ca="1" si="59"/>
        <v>#N/A</v>
      </c>
    </row>
    <row r="352" spans="1:19">
      <c r="A352" s="378">
        <v>7</v>
      </c>
      <c r="B352" s="378">
        <v>43</v>
      </c>
      <c r="C352" s="9" t="e" cm="1">
        <f t="array" aca="1" ref="C352" ca="1">INDEX(BGCalc1!$F$4:$F$28,A352)+(INDEX(BGCalc1!$G$4:$G$28,A352)-INDEX(BGCalc1!$F$4:$F$28,A352))/50*B352</f>
        <v>#N/A</v>
      </c>
      <c r="D352" t="e">
        <f t="shared" ca="1" si="55"/>
        <v>#N/A</v>
      </c>
      <c r="E352" t="e">
        <f t="shared" ca="1" si="41"/>
        <v>#N/A</v>
      </c>
      <c r="F352" t="e">
        <f t="shared" ca="1" si="42"/>
        <v>#N/A</v>
      </c>
      <c r="G352" t="e">
        <f t="shared" ca="1" si="43"/>
        <v>#N/A</v>
      </c>
      <c r="H352" s="14" t="e" cm="1">
        <f t="array" aca="1" ref="H352" ca="1">INDEX(BGCalc1!$L$4:$L$28,A352)*$C352^3+INDEX(BGCalc1!$M$4:$M$28,A352)*$C352^2+INDEX(BGCalc1!$N$4:$N$28,A352)*$C352+INDEX(BGCalc1!$O$4:$O$28,A352)+INDEX('Bulk Graph'!$E$6:$E$30,A352)</f>
        <v>#N/A</v>
      </c>
      <c r="I352" s="14" t="e" cm="1">
        <f t="array" aca="1" ref="I352" ca="1">INDEX(BGCalc1!$H$4:$H$28,A352)*$C352^3+INDEX(BGCalc1!$I$4:$I$28,A352)*$C352^2+INDEX(BGCalc1!$J$4:$J$28,A352)*$C352+INDEX(BGCalc1!$K$4:$K$28,A352)</f>
        <v>#N/A</v>
      </c>
      <c r="J352" s="9" t="e">
        <f t="shared" ca="1" si="56"/>
        <v>#N/A</v>
      </c>
      <c r="K352" s="12" t="e">
        <f t="shared" ca="1" si="57"/>
        <v>#N/A</v>
      </c>
      <c r="L352" s="12" t="e">
        <f t="shared" ca="1" si="58"/>
        <v>#N/A</v>
      </c>
      <c r="M352" s="12" t="e" cm="1">
        <f t="array" aca="1" ref="M352" ca="1">I352*S352*INDEX(BGCalc1!$B$4:$B$28,A352)</f>
        <v>#N/A</v>
      </c>
      <c r="N352" s="12" t="e">
        <f t="shared" ca="1" si="54"/>
        <v>#N/A</v>
      </c>
      <c r="O352" s="12" t="e">
        <f t="shared" ca="1" si="53"/>
        <v>#N/A</v>
      </c>
      <c r="P352" s="12" t="e">
        <f ca="1">CHOOSE(BGCalc1!$C$1,BGCalc1!$D$1,BGCalc1!$D$1+R352*G352)</f>
        <v>#N/A</v>
      </c>
      <c r="Q352" s="85">
        <f>CHOOSE(BGCalc1!$C$1,NA(),BGCalc1!$D$1)</f>
        <v>25</v>
      </c>
      <c r="R352" s="3" t="e">
        <f ca="1">C352*(H352+(BGCalc1!$D$1-E352)*F352)</f>
        <v>#N/A</v>
      </c>
      <c r="S352" s="3" t="e">
        <f t="shared" ca="1" si="59"/>
        <v>#N/A</v>
      </c>
    </row>
    <row r="353" spans="1:19">
      <c r="A353" s="378">
        <v>7</v>
      </c>
      <c r="B353" s="378">
        <v>44</v>
      </c>
      <c r="C353" s="9" t="e" cm="1">
        <f t="array" aca="1" ref="C353" ca="1">INDEX(BGCalc1!$F$4:$F$28,A353)+(INDEX(BGCalc1!$G$4:$G$28,A353)-INDEX(BGCalc1!$F$4:$F$28,A353))/50*B353</f>
        <v>#N/A</v>
      </c>
      <c r="D353" t="e">
        <f t="shared" ca="1" si="55"/>
        <v>#N/A</v>
      </c>
      <c r="E353" t="e">
        <f t="shared" ca="1" si="41"/>
        <v>#N/A</v>
      </c>
      <c r="F353" t="e">
        <f t="shared" ca="1" si="42"/>
        <v>#N/A</v>
      </c>
      <c r="G353" t="e">
        <f t="shared" ca="1" si="43"/>
        <v>#N/A</v>
      </c>
      <c r="H353" s="14" t="e" cm="1">
        <f t="array" aca="1" ref="H353" ca="1">INDEX(BGCalc1!$L$4:$L$28,A353)*$C353^3+INDEX(BGCalc1!$M$4:$M$28,A353)*$C353^2+INDEX(BGCalc1!$N$4:$N$28,A353)*$C353+INDEX(BGCalc1!$O$4:$O$28,A353)+INDEX('Bulk Graph'!$E$6:$E$30,A353)</f>
        <v>#N/A</v>
      </c>
      <c r="I353" s="14" t="e" cm="1">
        <f t="array" aca="1" ref="I353" ca="1">INDEX(BGCalc1!$H$4:$H$28,A353)*$C353^3+INDEX(BGCalc1!$I$4:$I$28,A353)*$C353^2+INDEX(BGCalc1!$J$4:$J$28,A353)*$C353+INDEX(BGCalc1!$K$4:$K$28,A353)</f>
        <v>#N/A</v>
      </c>
      <c r="J353" s="9" t="e">
        <f t="shared" ca="1" si="56"/>
        <v>#N/A</v>
      </c>
      <c r="K353" s="12" t="e">
        <f t="shared" ca="1" si="57"/>
        <v>#N/A</v>
      </c>
      <c r="L353" s="12" t="e">
        <f t="shared" ca="1" si="58"/>
        <v>#N/A</v>
      </c>
      <c r="M353" s="12" t="e" cm="1">
        <f t="array" aca="1" ref="M353" ca="1">I353*S353*INDEX(BGCalc1!$B$4:$B$28,A353)</f>
        <v>#N/A</v>
      </c>
      <c r="N353" s="12" t="e">
        <f t="shared" ca="1" si="54"/>
        <v>#N/A</v>
      </c>
      <c r="O353" s="12" t="e">
        <f t="shared" ca="1" si="53"/>
        <v>#N/A</v>
      </c>
      <c r="P353" s="12" t="e">
        <f ca="1">CHOOSE(BGCalc1!$C$1,BGCalc1!$D$1,BGCalc1!$D$1+R353*G353)</f>
        <v>#N/A</v>
      </c>
      <c r="Q353" s="85">
        <f>CHOOSE(BGCalc1!$C$1,NA(),BGCalc1!$D$1)</f>
        <v>25</v>
      </c>
      <c r="R353" s="3" t="e">
        <f ca="1">C353*(H353+(BGCalc1!$D$1-E353)*F353)</f>
        <v>#N/A</v>
      </c>
      <c r="S353" s="3" t="e">
        <f t="shared" ca="1" si="59"/>
        <v>#N/A</v>
      </c>
    </row>
    <row r="354" spans="1:19">
      <c r="A354" s="378">
        <v>7</v>
      </c>
      <c r="B354" s="378">
        <v>45</v>
      </c>
      <c r="C354" s="9" t="e" cm="1">
        <f t="array" aca="1" ref="C354" ca="1">INDEX(BGCalc1!$F$4:$F$28,A354)+(INDEX(BGCalc1!$G$4:$G$28,A354)-INDEX(BGCalc1!$F$4:$F$28,A354))/50*B354</f>
        <v>#N/A</v>
      </c>
      <c r="D354" t="e">
        <f t="shared" ca="1" si="55"/>
        <v>#N/A</v>
      </c>
      <c r="E354" t="e">
        <f t="shared" ca="1" si="41"/>
        <v>#N/A</v>
      </c>
      <c r="F354" t="e">
        <f t="shared" ca="1" si="42"/>
        <v>#N/A</v>
      </c>
      <c r="G354" t="e">
        <f t="shared" ca="1" si="43"/>
        <v>#N/A</v>
      </c>
      <c r="H354" s="14" t="e" cm="1">
        <f t="array" aca="1" ref="H354" ca="1">INDEX(BGCalc1!$L$4:$L$28,A354)*$C354^3+INDEX(BGCalc1!$M$4:$M$28,A354)*$C354^2+INDEX(BGCalc1!$N$4:$N$28,A354)*$C354+INDEX(BGCalc1!$O$4:$O$28,A354)+INDEX('Bulk Graph'!$E$6:$E$30,A354)</f>
        <v>#N/A</v>
      </c>
      <c r="I354" s="14" t="e" cm="1">
        <f t="array" aca="1" ref="I354" ca="1">INDEX(BGCalc1!$H$4:$H$28,A354)*$C354^3+INDEX(BGCalc1!$I$4:$I$28,A354)*$C354^2+INDEX(BGCalc1!$J$4:$J$28,A354)*$C354+INDEX(BGCalc1!$K$4:$K$28,A354)</f>
        <v>#N/A</v>
      </c>
      <c r="J354" s="9" t="e">
        <f t="shared" ca="1" si="56"/>
        <v>#N/A</v>
      </c>
      <c r="K354" s="12" t="e">
        <f t="shared" ca="1" si="57"/>
        <v>#N/A</v>
      </c>
      <c r="L354" s="12" t="e">
        <f t="shared" ca="1" si="58"/>
        <v>#N/A</v>
      </c>
      <c r="M354" s="12" t="e" cm="1">
        <f t="array" aca="1" ref="M354" ca="1">I354*S354*INDEX(BGCalc1!$B$4:$B$28,A354)</f>
        <v>#N/A</v>
      </c>
      <c r="N354" s="12" t="e">
        <f t="shared" ca="1" si="54"/>
        <v>#N/A</v>
      </c>
      <c r="O354" s="12" t="e">
        <f t="shared" ca="1" si="53"/>
        <v>#N/A</v>
      </c>
      <c r="P354" s="12" t="e">
        <f ca="1">CHOOSE(BGCalc1!$C$1,BGCalc1!$D$1,BGCalc1!$D$1+R354*G354)</f>
        <v>#N/A</v>
      </c>
      <c r="Q354" s="85">
        <f>CHOOSE(BGCalc1!$C$1,NA(),BGCalc1!$D$1)</f>
        <v>25</v>
      </c>
      <c r="R354" s="3" t="e">
        <f ca="1">C354*(H354+(BGCalc1!$D$1-E354)*F354)</f>
        <v>#N/A</v>
      </c>
      <c r="S354" s="3" t="e">
        <f t="shared" ca="1" si="59"/>
        <v>#N/A</v>
      </c>
    </row>
    <row r="355" spans="1:19">
      <c r="A355" s="378">
        <v>7</v>
      </c>
      <c r="B355" s="378">
        <v>46</v>
      </c>
      <c r="C355" s="9" t="e" cm="1">
        <f t="array" aca="1" ref="C355" ca="1">INDEX(BGCalc1!$F$4:$F$28,A355)+(INDEX(BGCalc1!$G$4:$G$28,A355)-INDEX(BGCalc1!$F$4:$F$28,A355))/50*B355</f>
        <v>#N/A</v>
      </c>
      <c r="D355" t="e">
        <f t="shared" ca="1" si="55"/>
        <v>#N/A</v>
      </c>
      <c r="E355" t="e">
        <f t="shared" ca="1" si="41"/>
        <v>#N/A</v>
      </c>
      <c r="F355" t="e">
        <f t="shared" ca="1" si="42"/>
        <v>#N/A</v>
      </c>
      <c r="G355" t="e">
        <f t="shared" ca="1" si="43"/>
        <v>#N/A</v>
      </c>
      <c r="H355" s="14" t="e" cm="1">
        <f t="array" aca="1" ref="H355" ca="1">INDEX(BGCalc1!$L$4:$L$28,A355)*$C355^3+INDEX(BGCalc1!$M$4:$M$28,A355)*$C355^2+INDEX(BGCalc1!$N$4:$N$28,A355)*$C355+INDEX(BGCalc1!$O$4:$O$28,A355)+INDEX('Bulk Graph'!$E$6:$E$30,A355)</f>
        <v>#N/A</v>
      </c>
      <c r="I355" s="14" t="e" cm="1">
        <f t="array" aca="1" ref="I355" ca="1">INDEX(BGCalc1!$H$4:$H$28,A355)*$C355^3+INDEX(BGCalc1!$I$4:$I$28,A355)*$C355^2+INDEX(BGCalc1!$J$4:$J$28,A355)*$C355+INDEX(BGCalc1!$K$4:$K$28,A355)</f>
        <v>#N/A</v>
      </c>
      <c r="J355" s="9" t="e">
        <f t="shared" ca="1" si="56"/>
        <v>#N/A</v>
      </c>
      <c r="K355" s="12" t="e">
        <f t="shared" ca="1" si="57"/>
        <v>#N/A</v>
      </c>
      <c r="L355" s="12" t="e">
        <f t="shared" ca="1" si="58"/>
        <v>#N/A</v>
      </c>
      <c r="M355" s="12" t="e" cm="1">
        <f t="array" aca="1" ref="M355" ca="1">I355*S355*INDEX(BGCalc1!$B$4:$B$28,A355)</f>
        <v>#N/A</v>
      </c>
      <c r="N355" s="12" t="e">
        <f t="shared" ca="1" si="54"/>
        <v>#N/A</v>
      </c>
      <c r="O355" s="12" t="e">
        <f t="shared" ca="1" si="53"/>
        <v>#N/A</v>
      </c>
      <c r="P355" s="12" t="e">
        <f ca="1">CHOOSE(BGCalc1!$C$1,BGCalc1!$D$1,BGCalc1!$D$1+R355*G355)</f>
        <v>#N/A</v>
      </c>
      <c r="Q355" s="85">
        <f>CHOOSE(BGCalc1!$C$1,NA(),BGCalc1!$D$1)</f>
        <v>25</v>
      </c>
      <c r="R355" s="3" t="e">
        <f ca="1">C355*(H355+(BGCalc1!$D$1-E355)*F355)</f>
        <v>#N/A</v>
      </c>
      <c r="S355" s="3" t="e">
        <f t="shared" ca="1" si="59"/>
        <v>#N/A</v>
      </c>
    </row>
    <row r="356" spans="1:19">
      <c r="A356" s="378">
        <v>7</v>
      </c>
      <c r="B356" s="378">
        <v>47</v>
      </c>
      <c r="C356" s="9" t="e" cm="1">
        <f t="array" aca="1" ref="C356" ca="1">INDEX(BGCalc1!$F$4:$F$28,A356)+(INDEX(BGCalc1!$G$4:$G$28,A356)-INDEX(BGCalc1!$F$4:$F$28,A356))/50*B356</f>
        <v>#N/A</v>
      </c>
      <c r="D356" t="e">
        <f t="shared" ca="1" si="55"/>
        <v>#N/A</v>
      </c>
      <c r="E356" t="e">
        <f t="shared" ca="1" si="41"/>
        <v>#N/A</v>
      </c>
      <c r="F356" t="e">
        <f t="shared" ca="1" si="42"/>
        <v>#N/A</v>
      </c>
      <c r="G356" t="e">
        <f t="shared" ca="1" si="43"/>
        <v>#N/A</v>
      </c>
      <c r="H356" s="14" t="e" cm="1">
        <f t="array" aca="1" ref="H356" ca="1">INDEX(BGCalc1!$L$4:$L$28,A356)*$C356^3+INDEX(BGCalc1!$M$4:$M$28,A356)*$C356^2+INDEX(BGCalc1!$N$4:$N$28,A356)*$C356+INDEX(BGCalc1!$O$4:$O$28,A356)+INDEX('Bulk Graph'!$E$6:$E$30,A356)</f>
        <v>#N/A</v>
      </c>
      <c r="I356" s="14" t="e" cm="1">
        <f t="array" aca="1" ref="I356" ca="1">INDEX(BGCalc1!$H$4:$H$28,A356)*$C356^3+INDEX(BGCalc1!$I$4:$I$28,A356)*$C356^2+INDEX(BGCalc1!$J$4:$J$28,A356)*$C356+INDEX(BGCalc1!$K$4:$K$28,A356)</f>
        <v>#N/A</v>
      </c>
      <c r="J356" s="9" t="e">
        <f t="shared" ca="1" si="56"/>
        <v>#N/A</v>
      </c>
      <c r="K356" s="12" t="e">
        <f t="shared" ca="1" si="57"/>
        <v>#N/A</v>
      </c>
      <c r="L356" s="12" t="e">
        <f t="shared" ca="1" si="58"/>
        <v>#N/A</v>
      </c>
      <c r="M356" s="12" t="e" cm="1">
        <f t="array" aca="1" ref="M356" ca="1">I356*S356*INDEX(BGCalc1!$B$4:$B$28,A356)</f>
        <v>#N/A</v>
      </c>
      <c r="N356" s="12" t="e">
        <f t="shared" ca="1" si="54"/>
        <v>#N/A</v>
      </c>
      <c r="O356" s="12" t="e">
        <f t="shared" ca="1" si="53"/>
        <v>#N/A</v>
      </c>
      <c r="P356" s="12" t="e">
        <f ca="1">CHOOSE(BGCalc1!$C$1,BGCalc1!$D$1,BGCalc1!$D$1+R356*G356)</f>
        <v>#N/A</v>
      </c>
      <c r="Q356" s="85">
        <f>CHOOSE(BGCalc1!$C$1,NA(),BGCalc1!$D$1)</f>
        <v>25</v>
      </c>
      <c r="R356" s="3" t="e">
        <f ca="1">C356*(H356+(BGCalc1!$D$1-E356)*F356)</f>
        <v>#N/A</v>
      </c>
      <c r="S356" s="3" t="e">
        <f t="shared" ca="1" si="59"/>
        <v>#N/A</v>
      </c>
    </row>
    <row r="357" spans="1:19">
      <c r="A357" s="378">
        <v>7</v>
      </c>
      <c r="B357" s="378">
        <v>48</v>
      </c>
      <c r="C357" s="9" t="e" cm="1">
        <f t="array" aca="1" ref="C357" ca="1">INDEX(BGCalc1!$F$4:$F$28,A357)+(INDEX(BGCalc1!$G$4:$G$28,A357)-INDEX(BGCalc1!$F$4:$F$28,A357))/50*B357</f>
        <v>#N/A</v>
      </c>
      <c r="D357" t="e">
        <f t="shared" ca="1" si="55"/>
        <v>#N/A</v>
      </c>
      <c r="E357" t="e">
        <f t="shared" ca="1" si="41"/>
        <v>#N/A</v>
      </c>
      <c r="F357" t="e">
        <f t="shared" ca="1" si="42"/>
        <v>#N/A</v>
      </c>
      <c r="G357" t="e">
        <f t="shared" ca="1" si="43"/>
        <v>#N/A</v>
      </c>
      <c r="H357" s="14" t="e" cm="1">
        <f t="array" aca="1" ref="H357" ca="1">INDEX(BGCalc1!$L$4:$L$28,A357)*$C357^3+INDEX(BGCalc1!$M$4:$M$28,A357)*$C357^2+INDEX(BGCalc1!$N$4:$N$28,A357)*$C357+INDEX(BGCalc1!$O$4:$O$28,A357)+INDEX('Bulk Graph'!$E$6:$E$30,A357)</f>
        <v>#N/A</v>
      </c>
      <c r="I357" s="14" t="e" cm="1">
        <f t="array" aca="1" ref="I357" ca="1">INDEX(BGCalc1!$H$4:$H$28,A357)*$C357^3+INDEX(BGCalc1!$I$4:$I$28,A357)*$C357^2+INDEX(BGCalc1!$J$4:$J$28,A357)*$C357+INDEX(BGCalc1!$K$4:$K$28,A357)</f>
        <v>#N/A</v>
      </c>
      <c r="J357" s="9" t="e">
        <f t="shared" ca="1" si="56"/>
        <v>#N/A</v>
      </c>
      <c r="K357" s="12" t="e">
        <f t="shared" ca="1" si="57"/>
        <v>#N/A</v>
      </c>
      <c r="L357" s="12" t="e">
        <f t="shared" ca="1" si="58"/>
        <v>#N/A</v>
      </c>
      <c r="M357" s="12" t="e" cm="1">
        <f t="array" aca="1" ref="M357" ca="1">I357*S357*INDEX(BGCalc1!$B$4:$B$28,A357)</f>
        <v>#N/A</v>
      </c>
      <c r="N357" s="12" t="e">
        <f t="shared" ca="1" si="54"/>
        <v>#N/A</v>
      </c>
      <c r="O357" s="12" t="e">
        <f t="shared" ca="1" si="53"/>
        <v>#N/A</v>
      </c>
      <c r="P357" s="12" t="e">
        <f ca="1">CHOOSE(BGCalc1!$C$1,BGCalc1!$D$1,BGCalc1!$D$1+R357*G357)</f>
        <v>#N/A</v>
      </c>
      <c r="Q357" s="85">
        <f>CHOOSE(BGCalc1!$C$1,NA(),BGCalc1!$D$1)</f>
        <v>25</v>
      </c>
      <c r="R357" s="3" t="e">
        <f ca="1">C357*(H357+(BGCalc1!$D$1-E357)*F357)</f>
        <v>#N/A</v>
      </c>
      <c r="S357" s="3" t="e">
        <f t="shared" ca="1" si="59"/>
        <v>#N/A</v>
      </c>
    </row>
    <row r="358" spans="1:19">
      <c r="A358" s="378">
        <v>7</v>
      </c>
      <c r="B358" s="378">
        <v>49</v>
      </c>
      <c r="C358" s="9" t="e" cm="1">
        <f t="array" aca="1" ref="C358" ca="1">INDEX(BGCalc1!$F$4:$F$28,A358)+(INDEX(BGCalc1!$G$4:$G$28,A358)-INDEX(BGCalc1!$F$4:$F$28,A358))/50*B358</f>
        <v>#N/A</v>
      </c>
      <c r="D358" t="e">
        <f t="shared" ca="1" si="55"/>
        <v>#N/A</v>
      </c>
      <c r="E358" t="e">
        <f t="shared" ca="1" si="41"/>
        <v>#N/A</v>
      </c>
      <c r="F358" t="e">
        <f t="shared" ca="1" si="42"/>
        <v>#N/A</v>
      </c>
      <c r="G358" t="e">
        <f t="shared" ca="1" si="43"/>
        <v>#N/A</v>
      </c>
      <c r="H358" s="14" t="e" cm="1">
        <f t="array" aca="1" ref="H358" ca="1">INDEX(BGCalc1!$L$4:$L$28,A358)*$C358^3+INDEX(BGCalc1!$M$4:$M$28,A358)*$C358^2+INDEX(BGCalc1!$N$4:$N$28,A358)*$C358+INDEX(BGCalc1!$O$4:$O$28,A358)+INDEX('Bulk Graph'!$E$6:$E$30,A358)</f>
        <v>#N/A</v>
      </c>
      <c r="I358" s="14" t="e" cm="1">
        <f t="array" aca="1" ref="I358" ca="1">INDEX(BGCalc1!$H$4:$H$28,A358)*$C358^3+INDEX(BGCalc1!$I$4:$I$28,A358)*$C358^2+INDEX(BGCalc1!$J$4:$J$28,A358)*$C358+INDEX(BGCalc1!$K$4:$K$28,A358)</f>
        <v>#N/A</v>
      </c>
      <c r="J358" s="9" t="e">
        <f t="shared" ca="1" si="56"/>
        <v>#N/A</v>
      </c>
      <c r="K358" s="12" t="e">
        <f t="shared" ca="1" si="57"/>
        <v>#N/A</v>
      </c>
      <c r="L358" s="12" t="e">
        <f t="shared" ca="1" si="58"/>
        <v>#N/A</v>
      </c>
      <c r="M358" s="12" t="e" cm="1">
        <f t="array" aca="1" ref="M358" ca="1">I358*S358*INDEX(BGCalc1!$B$4:$B$28,A358)</f>
        <v>#N/A</v>
      </c>
      <c r="N358" s="12" t="e">
        <f t="shared" ca="1" si="54"/>
        <v>#N/A</v>
      </c>
      <c r="O358" s="12" t="e">
        <f t="shared" ca="1" si="53"/>
        <v>#N/A</v>
      </c>
      <c r="P358" s="12" t="e">
        <f ca="1">CHOOSE(BGCalc1!$C$1,BGCalc1!$D$1,BGCalc1!$D$1+R358*G358)</f>
        <v>#N/A</v>
      </c>
      <c r="Q358" s="85">
        <f>CHOOSE(BGCalc1!$C$1,NA(),BGCalc1!$D$1)</f>
        <v>25</v>
      </c>
      <c r="R358" s="3" t="e">
        <f ca="1">C358*(H358+(BGCalc1!$D$1-E358)*F358)</f>
        <v>#N/A</v>
      </c>
      <c r="S358" s="3" t="e">
        <f t="shared" ca="1" si="59"/>
        <v>#N/A</v>
      </c>
    </row>
    <row r="359" spans="1:19" ht="13.5" thickBot="1">
      <c r="A359" s="379">
        <v>7</v>
      </c>
      <c r="B359" s="379">
        <v>50</v>
      </c>
      <c r="C359" s="89" t="e" cm="1">
        <f t="array" aca="1" ref="C359" ca="1">INDEX(BGCalc1!$F$4:$F$28,A359)+(INDEX(BGCalc1!$G$4:$G$28,A359)-INDEX(BGCalc1!$F$4:$F$28,A359))/50*B359</f>
        <v>#N/A</v>
      </c>
      <c r="D359" s="87" t="e">
        <f t="shared" ca="1" si="55"/>
        <v>#N/A</v>
      </c>
      <c r="E359" s="87" t="e">
        <f t="shared" ca="1" si="41"/>
        <v>#N/A</v>
      </c>
      <c r="F359" s="87" t="e">
        <f t="shared" ca="1" si="42"/>
        <v>#N/A</v>
      </c>
      <c r="G359" s="87" t="e">
        <f t="shared" ca="1" si="43"/>
        <v>#N/A</v>
      </c>
      <c r="H359" s="347" t="e" cm="1">
        <f t="array" aca="1" ref="H359" ca="1">INDEX(BGCalc1!$L$4:$L$28,A359)*$C359^3+INDEX(BGCalc1!$M$4:$M$28,A359)*$C359^2+INDEX(BGCalc1!$N$4:$N$28,A359)*$C359+INDEX(BGCalc1!$O$4:$O$28,A359)+INDEX('Bulk Graph'!$E$6:$E$30,A359)</f>
        <v>#N/A</v>
      </c>
      <c r="I359" s="347" t="e" cm="1">
        <f t="array" aca="1" ref="I359" ca="1">INDEX(BGCalc1!$H$4:$H$28,A359)*$C359^3+INDEX(BGCalc1!$I$4:$I$28,A359)*$C359^2+INDEX(BGCalc1!$J$4:$J$28,A359)*$C359+INDEX(BGCalc1!$K$4:$K$28,A359)</f>
        <v>#N/A</v>
      </c>
      <c r="J359" s="9" t="e">
        <f t="shared" ca="1" si="56"/>
        <v>#N/A</v>
      </c>
      <c r="K359" s="348" t="e">
        <f t="shared" ca="1" si="57"/>
        <v>#N/A</v>
      </c>
      <c r="L359" s="348" t="e">
        <f t="shared" ca="1" si="58"/>
        <v>#N/A</v>
      </c>
      <c r="M359" s="348" t="e" cm="1">
        <f t="array" aca="1" ref="M359" ca="1">I359*S359*INDEX(BGCalc1!$B$4:$B$28,A359)</f>
        <v>#N/A</v>
      </c>
      <c r="N359" s="348" t="e">
        <f t="shared" ca="1" si="54"/>
        <v>#N/A</v>
      </c>
      <c r="O359" s="348" t="e">
        <f t="shared" ca="1" si="53"/>
        <v>#N/A</v>
      </c>
      <c r="P359" s="348" t="e">
        <f ca="1">CHOOSE(BGCalc1!$C$1,BGCalc1!$D$1,BGCalc1!$D$1+R359*G359)</f>
        <v>#N/A</v>
      </c>
      <c r="Q359" s="349">
        <f>CHOOSE(BGCalc1!$C$1,NA(),BGCalc1!$D$1)</f>
        <v>25</v>
      </c>
      <c r="R359" s="350" t="e">
        <f ca="1">C359*(H359+(BGCalc1!$D$1-E359)*F359)</f>
        <v>#N/A</v>
      </c>
      <c r="S359" s="350" t="e">
        <f t="shared" ca="1" si="59"/>
        <v>#N/A</v>
      </c>
    </row>
    <row r="360" spans="1:19">
      <c r="A360" s="380">
        <v>8</v>
      </c>
      <c r="B360" s="380">
        <v>0</v>
      </c>
      <c r="C360" s="9" t="e" cm="1">
        <f t="array" aca="1" ref="C360" ca="1">INDEX(BGCalc1!$F$4:$F$28,A360)+(INDEX(BGCalc1!$G$4:$G$28,A360)-INDEX(BGCalc1!$F$4:$F$28,A360))/50*B360</f>
        <v>#N/A</v>
      </c>
      <c r="D360" t="e" cm="1">
        <f t="array" aca="1" ref="D360" ca="1">INDEX(BGCalc1!$P$4:$P$28,A360)</f>
        <v>#N/A</v>
      </c>
      <c r="E360" t="e" cm="1">
        <f t="array" aca="1" ref="E360" ca="1">INDEX(BGCalc1!$Q$4:$Q$28,A360)</f>
        <v>#N/A</v>
      </c>
      <c r="F360" t="e" cm="1">
        <f t="array" aca="1" ref="F360" ca="1">INDEX(BGCalc1!$R$4:$R$28,A360)</f>
        <v>#N/A</v>
      </c>
      <c r="G360" t="e" cm="1">
        <f t="array" aca="1" ref="G360" ca="1">INDEX(BGCalc1!$S$4:$S$28,A360)</f>
        <v>#N/A</v>
      </c>
      <c r="H360" s="343" t="e" cm="1">
        <f t="array" aca="1" ref="H360" ca="1">INDEX(BGCalc1!$L$4:$L$28,A360)*$C360^3+INDEX(BGCalc1!$M$4:$M$28,A360)*$C360^2+INDEX(BGCalc1!$N$4:$N$28,A360)*$C360+INDEX(BGCalc1!$O$4:$O$28,A360)+INDEX('Bulk Graph'!$E$6:$E$30,A360)</f>
        <v>#N/A</v>
      </c>
      <c r="I360" s="343" t="e" cm="1">
        <f t="array" aca="1" ref="I360" ca="1">INDEX(BGCalc1!$H$4:$H$28,A360)*$C360^3+INDEX(BGCalc1!$I$4:$I$28,A360)*$C360^2+INDEX(BGCalc1!$J$4:$J$28,A360)*$C360+INDEX(BGCalc1!$K$4:$K$28,A360)</f>
        <v>#N/A</v>
      </c>
      <c r="J360" s="9" t="e">
        <f t="shared" ca="1" si="56"/>
        <v>#N/A</v>
      </c>
      <c r="K360" s="344" t="e">
        <f t="shared" ca="1" si="57"/>
        <v>#N/A</v>
      </c>
      <c r="L360" s="344" t="e">
        <f t="shared" ca="1" si="58"/>
        <v>#N/A</v>
      </c>
      <c r="M360" s="344" t="e" cm="1">
        <f t="array" aca="1" ref="M360" ca="1">I360*S360*INDEX(BGCalc1!$B$4:$B$28,A360)</f>
        <v>#N/A</v>
      </c>
      <c r="N360" s="344" t="e">
        <f ca="1">M360/L360</f>
        <v>#N/A</v>
      </c>
      <c r="O360" s="344" t="e">
        <f t="shared" ref="O360:O410" ca="1" si="60">I360*S360</f>
        <v>#N/A</v>
      </c>
      <c r="P360" s="344" t="e">
        <f ca="1">CHOOSE(BGCalc1!$C$1,BGCalc1!$D$1,BGCalc1!$D$1+R360*G360)</f>
        <v>#N/A</v>
      </c>
      <c r="Q360" s="345">
        <f>CHOOSE(BGCalc1!$C$1,NA(),BGCalc1!$D$1)</f>
        <v>25</v>
      </c>
      <c r="R360" s="3" t="e">
        <f ca="1">C360*(H360+(BGCalc1!$D$1-E360)*F360)</f>
        <v>#N/A</v>
      </c>
      <c r="S360" s="3" t="e">
        <f t="shared" ca="1" si="59"/>
        <v>#N/A</v>
      </c>
    </row>
    <row r="361" spans="1:19">
      <c r="A361" s="380">
        <v>8</v>
      </c>
      <c r="B361" s="380">
        <v>1</v>
      </c>
      <c r="C361" s="9" t="e" cm="1">
        <f t="array" aca="1" ref="C361" ca="1">INDEX(BGCalc1!$F$4:$F$28,A361)+(INDEX(BGCalc1!$G$4:$G$28,A361)-INDEX(BGCalc1!$F$4:$F$28,A361))/50*B361</f>
        <v>#N/A</v>
      </c>
      <c r="D361" t="e">
        <f ca="1">D360</f>
        <v>#N/A</v>
      </c>
      <c r="E361" t="e">
        <f t="shared" ca="1" si="41"/>
        <v>#N/A</v>
      </c>
      <c r="F361" t="e">
        <f t="shared" ca="1" si="42"/>
        <v>#N/A</v>
      </c>
      <c r="G361" t="e">
        <f t="shared" ca="1" si="43"/>
        <v>#N/A</v>
      </c>
      <c r="H361" s="14" t="e" cm="1">
        <f t="array" aca="1" ref="H361" ca="1">INDEX(BGCalc1!$L$4:$L$28,A361)*$C361^3+INDEX(BGCalc1!$M$4:$M$28,A361)*$C361^2+INDEX(BGCalc1!$N$4:$N$28,A361)*$C361+INDEX(BGCalc1!$O$4:$O$28,A361)+INDEX('Bulk Graph'!$E$6:$E$30,A361)</f>
        <v>#N/A</v>
      </c>
      <c r="I361" s="14" t="e" cm="1">
        <f t="array" aca="1" ref="I361" ca="1">INDEX(BGCalc1!$H$4:$H$28,A361)*$C361^3+INDEX(BGCalc1!$I$4:$I$28,A361)*$C361^2+INDEX(BGCalc1!$J$4:$J$28,A361)*$C361+INDEX(BGCalc1!$K$4:$K$28,A361)</f>
        <v>#N/A</v>
      </c>
      <c r="J361" s="9" t="e">
        <f t="shared" ca="1" si="56"/>
        <v>#N/A</v>
      </c>
      <c r="K361" s="12" t="e">
        <f t="shared" ca="1" si="57"/>
        <v>#N/A</v>
      </c>
      <c r="L361" s="12" t="e">
        <f t="shared" ca="1" si="58"/>
        <v>#N/A</v>
      </c>
      <c r="M361" s="12" t="e" cm="1">
        <f t="array" aca="1" ref="M361" ca="1">I361*S361*INDEX(BGCalc1!$B$4:$B$28,A361)</f>
        <v>#N/A</v>
      </c>
      <c r="N361" s="12" t="e">
        <f t="shared" ref="N361:N410" ca="1" si="61">M361/L361</f>
        <v>#N/A</v>
      </c>
      <c r="O361" s="12" t="e">
        <f t="shared" ca="1" si="60"/>
        <v>#N/A</v>
      </c>
      <c r="P361" s="12" t="e">
        <f ca="1">CHOOSE(BGCalc1!$C$1,BGCalc1!$D$1,BGCalc1!$D$1+R361*G361)</f>
        <v>#N/A</v>
      </c>
      <c r="Q361" s="85">
        <f>CHOOSE(BGCalc1!$C$1,NA(),BGCalc1!$D$1)</f>
        <v>25</v>
      </c>
      <c r="R361" s="3" t="e">
        <f ca="1">C361*(H361+(BGCalc1!$D$1-E361)*F361)</f>
        <v>#N/A</v>
      </c>
      <c r="S361" s="3" t="e">
        <f t="shared" ca="1" si="59"/>
        <v>#N/A</v>
      </c>
    </row>
    <row r="362" spans="1:19">
      <c r="A362" s="380">
        <v>8</v>
      </c>
      <c r="B362" s="380">
        <v>2</v>
      </c>
      <c r="C362" s="9" t="e" cm="1">
        <f t="array" aca="1" ref="C362" ca="1">INDEX(BGCalc1!$F$4:$F$28,A362)+(INDEX(BGCalc1!$G$4:$G$28,A362)-INDEX(BGCalc1!$F$4:$F$28,A362))/50*B362</f>
        <v>#N/A</v>
      </c>
      <c r="D362" t="e">
        <f t="shared" ref="D362:D410" ca="1" si="62">D361</f>
        <v>#N/A</v>
      </c>
      <c r="E362" t="e">
        <f t="shared" ca="1" si="41"/>
        <v>#N/A</v>
      </c>
      <c r="F362" t="e">
        <f t="shared" ca="1" si="42"/>
        <v>#N/A</v>
      </c>
      <c r="G362" t="e">
        <f t="shared" ca="1" si="43"/>
        <v>#N/A</v>
      </c>
      <c r="H362" s="14" t="e" cm="1">
        <f t="array" aca="1" ref="H362" ca="1">INDEX(BGCalc1!$L$4:$L$28,A362)*$C362^3+INDEX(BGCalc1!$M$4:$M$28,A362)*$C362^2+INDEX(BGCalc1!$N$4:$N$28,A362)*$C362+INDEX(BGCalc1!$O$4:$O$28,A362)+INDEX('Bulk Graph'!$E$6:$E$30,A362)</f>
        <v>#N/A</v>
      </c>
      <c r="I362" s="14" t="e" cm="1">
        <f t="array" aca="1" ref="I362" ca="1">INDEX(BGCalc1!$H$4:$H$28,A362)*$C362^3+INDEX(BGCalc1!$I$4:$I$28,A362)*$C362^2+INDEX(BGCalc1!$J$4:$J$28,A362)*$C362+INDEX(BGCalc1!$K$4:$K$28,A362)</f>
        <v>#N/A</v>
      </c>
      <c r="J362" s="9" t="e">
        <f t="shared" ca="1" si="56"/>
        <v>#N/A</v>
      </c>
      <c r="K362" s="12" t="e">
        <f t="shared" ca="1" si="57"/>
        <v>#N/A</v>
      </c>
      <c r="L362" s="12" t="e">
        <f t="shared" ca="1" si="58"/>
        <v>#N/A</v>
      </c>
      <c r="M362" s="12" t="e" cm="1">
        <f t="array" aca="1" ref="M362" ca="1">I362*S362*INDEX(BGCalc1!$B$4:$B$28,A362)</f>
        <v>#N/A</v>
      </c>
      <c r="N362" s="12" t="e">
        <f t="shared" ca="1" si="61"/>
        <v>#N/A</v>
      </c>
      <c r="O362" s="12" t="e">
        <f t="shared" ca="1" si="60"/>
        <v>#N/A</v>
      </c>
      <c r="P362" s="12" t="e">
        <f ca="1">CHOOSE(BGCalc1!$C$1,BGCalc1!$D$1,BGCalc1!$D$1+R362*G362)</f>
        <v>#N/A</v>
      </c>
      <c r="Q362" s="85">
        <f>CHOOSE(BGCalc1!$C$1,NA(),BGCalc1!$D$1)</f>
        <v>25</v>
      </c>
      <c r="R362" s="3" t="e">
        <f ca="1">C362*(H362+(BGCalc1!$D$1-E362)*F362)</f>
        <v>#N/A</v>
      </c>
      <c r="S362" s="3" t="e">
        <f t="shared" ca="1" si="59"/>
        <v>#N/A</v>
      </c>
    </row>
    <row r="363" spans="1:19">
      <c r="A363" s="380">
        <v>8</v>
      </c>
      <c r="B363" s="380">
        <v>3</v>
      </c>
      <c r="C363" s="9" t="e" cm="1">
        <f t="array" aca="1" ref="C363" ca="1">INDEX(BGCalc1!$F$4:$F$28,A363)+(INDEX(BGCalc1!$G$4:$G$28,A363)-INDEX(BGCalc1!$F$4:$F$28,A363))/50*B363</f>
        <v>#N/A</v>
      </c>
      <c r="D363" t="e">
        <f t="shared" ca="1" si="62"/>
        <v>#N/A</v>
      </c>
      <c r="E363" t="e">
        <f t="shared" ca="1" si="41"/>
        <v>#N/A</v>
      </c>
      <c r="F363" t="e">
        <f t="shared" ca="1" si="42"/>
        <v>#N/A</v>
      </c>
      <c r="G363" t="e">
        <f t="shared" ca="1" si="43"/>
        <v>#N/A</v>
      </c>
      <c r="H363" s="14" t="e" cm="1">
        <f t="array" aca="1" ref="H363" ca="1">INDEX(BGCalc1!$L$4:$L$28,A363)*$C363^3+INDEX(BGCalc1!$M$4:$M$28,A363)*$C363^2+INDEX(BGCalc1!$N$4:$N$28,A363)*$C363+INDEX(BGCalc1!$O$4:$O$28,A363)+INDEX('Bulk Graph'!$E$6:$E$30,A363)</f>
        <v>#N/A</v>
      </c>
      <c r="I363" s="14" t="e" cm="1">
        <f t="array" aca="1" ref="I363" ca="1">INDEX(BGCalc1!$H$4:$H$28,A363)*$C363^3+INDEX(BGCalc1!$I$4:$I$28,A363)*$C363^2+INDEX(BGCalc1!$J$4:$J$28,A363)*$C363+INDEX(BGCalc1!$K$4:$K$28,A363)</f>
        <v>#N/A</v>
      </c>
      <c r="J363" s="9" t="e">
        <f t="shared" ca="1" si="56"/>
        <v>#N/A</v>
      </c>
      <c r="K363" s="12" t="e">
        <f t="shared" ca="1" si="57"/>
        <v>#N/A</v>
      </c>
      <c r="L363" s="12" t="e">
        <f t="shared" ca="1" si="58"/>
        <v>#N/A</v>
      </c>
      <c r="M363" s="12" t="e" cm="1">
        <f t="array" aca="1" ref="M363" ca="1">I363*S363*INDEX(BGCalc1!$B$4:$B$28,A363)</f>
        <v>#N/A</v>
      </c>
      <c r="N363" s="12" t="e">
        <f t="shared" ca="1" si="61"/>
        <v>#N/A</v>
      </c>
      <c r="O363" s="12" t="e">
        <f t="shared" ca="1" si="60"/>
        <v>#N/A</v>
      </c>
      <c r="P363" s="12" t="e">
        <f ca="1">CHOOSE(BGCalc1!$C$1,BGCalc1!$D$1,BGCalc1!$D$1+R363*G363)</f>
        <v>#N/A</v>
      </c>
      <c r="Q363" s="85">
        <f>CHOOSE(BGCalc1!$C$1,NA(),BGCalc1!$D$1)</f>
        <v>25</v>
      </c>
      <c r="R363" s="3" t="e">
        <f ca="1">C363*(H363+(BGCalc1!$D$1-E363)*F363)</f>
        <v>#N/A</v>
      </c>
      <c r="S363" s="3" t="e">
        <f t="shared" ca="1" si="59"/>
        <v>#N/A</v>
      </c>
    </row>
    <row r="364" spans="1:19">
      <c r="A364" s="380">
        <v>8</v>
      </c>
      <c r="B364" s="380">
        <v>4</v>
      </c>
      <c r="C364" s="9" t="e" cm="1">
        <f t="array" aca="1" ref="C364" ca="1">INDEX(BGCalc1!$F$4:$F$28,A364)+(INDEX(BGCalc1!$G$4:$G$28,A364)-INDEX(BGCalc1!$F$4:$F$28,A364))/50*B364</f>
        <v>#N/A</v>
      </c>
      <c r="D364" t="e">
        <f t="shared" ca="1" si="62"/>
        <v>#N/A</v>
      </c>
      <c r="E364" t="e">
        <f t="shared" ca="1" si="41"/>
        <v>#N/A</v>
      </c>
      <c r="F364" t="e">
        <f t="shared" ca="1" si="42"/>
        <v>#N/A</v>
      </c>
      <c r="G364" t="e">
        <f t="shared" ca="1" si="43"/>
        <v>#N/A</v>
      </c>
      <c r="H364" s="14" t="e" cm="1">
        <f t="array" aca="1" ref="H364" ca="1">INDEX(BGCalc1!$L$4:$L$28,A364)*$C364^3+INDEX(BGCalc1!$M$4:$M$28,A364)*$C364^2+INDEX(BGCalc1!$N$4:$N$28,A364)*$C364+INDEX(BGCalc1!$O$4:$O$28,A364)+INDEX('Bulk Graph'!$E$6:$E$30,A364)</f>
        <v>#N/A</v>
      </c>
      <c r="I364" s="14" t="e" cm="1">
        <f t="array" aca="1" ref="I364" ca="1">INDEX(BGCalc1!$H$4:$H$28,A364)*$C364^3+INDEX(BGCalc1!$I$4:$I$28,A364)*$C364^2+INDEX(BGCalc1!$J$4:$J$28,A364)*$C364+INDEX(BGCalc1!$K$4:$K$28,A364)</f>
        <v>#N/A</v>
      </c>
      <c r="J364" s="9" t="e">
        <f t="shared" ca="1" si="56"/>
        <v>#N/A</v>
      </c>
      <c r="K364" s="12" t="e">
        <f t="shared" ca="1" si="57"/>
        <v>#N/A</v>
      </c>
      <c r="L364" s="12" t="e">
        <f t="shared" ca="1" si="58"/>
        <v>#N/A</v>
      </c>
      <c r="M364" s="12" t="e" cm="1">
        <f t="array" aca="1" ref="M364" ca="1">I364*S364*INDEX(BGCalc1!$B$4:$B$28,A364)</f>
        <v>#N/A</v>
      </c>
      <c r="N364" s="12" t="e">
        <f t="shared" ca="1" si="61"/>
        <v>#N/A</v>
      </c>
      <c r="O364" s="12" t="e">
        <f t="shared" ca="1" si="60"/>
        <v>#N/A</v>
      </c>
      <c r="P364" s="12" t="e">
        <f ca="1">CHOOSE(BGCalc1!$C$1,BGCalc1!$D$1,BGCalc1!$D$1+R364*G364)</f>
        <v>#N/A</v>
      </c>
      <c r="Q364" s="85">
        <f>CHOOSE(BGCalc1!$C$1,NA(),BGCalc1!$D$1)</f>
        <v>25</v>
      </c>
      <c r="R364" s="3" t="e">
        <f ca="1">C364*(H364+(BGCalc1!$D$1-E364)*F364)</f>
        <v>#N/A</v>
      </c>
      <c r="S364" s="3" t="e">
        <f t="shared" ca="1" si="59"/>
        <v>#N/A</v>
      </c>
    </row>
    <row r="365" spans="1:19">
      <c r="A365" s="380">
        <v>8</v>
      </c>
      <c r="B365" s="380">
        <v>5</v>
      </c>
      <c r="C365" s="9" t="e" cm="1">
        <f t="array" aca="1" ref="C365" ca="1">INDEX(BGCalc1!$F$4:$F$28,A365)+(INDEX(BGCalc1!$G$4:$G$28,A365)-INDEX(BGCalc1!$F$4:$F$28,A365))/50*B365</f>
        <v>#N/A</v>
      </c>
      <c r="D365" t="e">
        <f t="shared" ca="1" si="62"/>
        <v>#N/A</v>
      </c>
      <c r="E365" t="e">
        <f t="shared" ca="1" si="41"/>
        <v>#N/A</v>
      </c>
      <c r="F365" t="e">
        <f t="shared" ca="1" si="42"/>
        <v>#N/A</v>
      </c>
      <c r="G365" t="e">
        <f t="shared" ca="1" si="43"/>
        <v>#N/A</v>
      </c>
      <c r="H365" s="14" t="e" cm="1">
        <f t="array" aca="1" ref="H365" ca="1">INDEX(BGCalc1!$L$4:$L$28,A365)*$C365^3+INDEX(BGCalc1!$M$4:$M$28,A365)*$C365^2+INDEX(BGCalc1!$N$4:$N$28,A365)*$C365+INDEX(BGCalc1!$O$4:$O$28,A365)+INDEX('Bulk Graph'!$E$6:$E$30,A365)</f>
        <v>#N/A</v>
      </c>
      <c r="I365" s="14" t="e" cm="1">
        <f t="array" aca="1" ref="I365" ca="1">INDEX(BGCalc1!$H$4:$H$28,A365)*$C365^3+INDEX(BGCalc1!$I$4:$I$28,A365)*$C365^2+INDEX(BGCalc1!$J$4:$J$28,A365)*$C365+INDEX(BGCalc1!$K$4:$K$28,A365)</f>
        <v>#N/A</v>
      </c>
      <c r="J365" s="9" t="e">
        <f t="shared" ca="1" si="56"/>
        <v>#N/A</v>
      </c>
      <c r="K365" s="12" t="e">
        <f t="shared" ca="1" si="57"/>
        <v>#N/A</v>
      </c>
      <c r="L365" s="12" t="e">
        <f t="shared" ca="1" si="58"/>
        <v>#N/A</v>
      </c>
      <c r="M365" s="12" t="e" cm="1">
        <f t="array" aca="1" ref="M365" ca="1">I365*S365*INDEX(BGCalc1!$B$4:$B$28,A365)</f>
        <v>#N/A</v>
      </c>
      <c r="N365" s="12" t="e">
        <f t="shared" ca="1" si="61"/>
        <v>#N/A</v>
      </c>
      <c r="O365" s="12" t="e">
        <f t="shared" ca="1" si="60"/>
        <v>#N/A</v>
      </c>
      <c r="P365" s="12" t="e">
        <f ca="1">CHOOSE(BGCalc1!$C$1,BGCalc1!$D$1,BGCalc1!$D$1+R365*G365)</f>
        <v>#N/A</v>
      </c>
      <c r="Q365" s="85">
        <f>CHOOSE(BGCalc1!$C$1,NA(),BGCalc1!$D$1)</f>
        <v>25</v>
      </c>
      <c r="R365" s="3" t="e">
        <f ca="1">C365*(H365+(BGCalc1!$D$1-E365)*F365)</f>
        <v>#N/A</v>
      </c>
      <c r="S365" s="3" t="e">
        <f t="shared" ca="1" si="59"/>
        <v>#N/A</v>
      </c>
    </row>
    <row r="366" spans="1:19">
      <c r="A366" s="380">
        <v>8</v>
      </c>
      <c r="B366" s="380">
        <v>6</v>
      </c>
      <c r="C366" s="9" t="e" cm="1">
        <f t="array" aca="1" ref="C366" ca="1">INDEX(BGCalc1!$F$4:$F$28,A366)+(INDEX(BGCalc1!$G$4:$G$28,A366)-INDEX(BGCalc1!$F$4:$F$28,A366))/50*B366</f>
        <v>#N/A</v>
      </c>
      <c r="D366" t="e">
        <f t="shared" ca="1" si="62"/>
        <v>#N/A</v>
      </c>
      <c r="E366" t="e">
        <f t="shared" ca="1" si="41"/>
        <v>#N/A</v>
      </c>
      <c r="F366" t="e">
        <f t="shared" ca="1" si="42"/>
        <v>#N/A</v>
      </c>
      <c r="G366" t="e">
        <f t="shared" ca="1" si="43"/>
        <v>#N/A</v>
      </c>
      <c r="H366" s="14" t="e" cm="1">
        <f t="array" aca="1" ref="H366" ca="1">INDEX(BGCalc1!$L$4:$L$28,A366)*$C366^3+INDEX(BGCalc1!$M$4:$M$28,A366)*$C366^2+INDEX(BGCalc1!$N$4:$N$28,A366)*$C366+INDEX(BGCalc1!$O$4:$O$28,A366)+INDEX('Bulk Graph'!$E$6:$E$30,A366)</f>
        <v>#N/A</v>
      </c>
      <c r="I366" s="14" t="e" cm="1">
        <f t="array" aca="1" ref="I366" ca="1">INDEX(BGCalc1!$H$4:$H$28,A366)*$C366^3+INDEX(BGCalc1!$I$4:$I$28,A366)*$C366^2+INDEX(BGCalc1!$J$4:$J$28,A366)*$C366+INDEX(BGCalc1!$K$4:$K$28,A366)</f>
        <v>#N/A</v>
      </c>
      <c r="J366" s="9" t="e">
        <f t="shared" ca="1" si="56"/>
        <v>#N/A</v>
      </c>
      <c r="K366" s="12" t="e">
        <f t="shared" ca="1" si="57"/>
        <v>#N/A</v>
      </c>
      <c r="L366" s="12" t="e">
        <f t="shared" ca="1" si="58"/>
        <v>#N/A</v>
      </c>
      <c r="M366" s="12" t="e" cm="1">
        <f t="array" aca="1" ref="M366" ca="1">I366*S366*INDEX(BGCalc1!$B$4:$B$28,A366)</f>
        <v>#N/A</v>
      </c>
      <c r="N366" s="12" t="e">
        <f t="shared" ca="1" si="61"/>
        <v>#N/A</v>
      </c>
      <c r="O366" s="12" t="e">
        <f t="shared" ca="1" si="60"/>
        <v>#N/A</v>
      </c>
      <c r="P366" s="12" t="e">
        <f ca="1">CHOOSE(BGCalc1!$C$1,BGCalc1!$D$1,BGCalc1!$D$1+R366*G366)</f>
        <v>#N/A</v>
      </c>
      <c r="Q366" s="85">
        <f>CHOOSE(BGCalc1!$C$1,NA(),BGCalc1!$D$1)</f>
        <v>25</v>
      </c>
      <c r="R366" s="3" t="e">
        <f ca="1">C366*(H366+(BGCalc1!$D$1-E366)*F366)</f>
        <v>#N/A</v>
      </c>
      <c r="S366" s="3" t="e">
        <f t="shared" ca="1" si="59"/>
        <v>#N/A</v>
      </c>
    </row>
    <row r="367" spans="1:19">
      <c r="A367" s="380">
        <v>8</v>
      </c>
      <c r="B367" s="380">
        <v>7</v>
      </c>
      <c r="C367" s="9" t="e" cm="1">
        <f t="array" aca="1" ref="C367" ca="1">INDEX(BGCalc1!$F$4:$F$28,A367)+(INDEX(BGCalc1!$G$4:$G$28,A367)-INDEX(BGCalc1!$F$4:$F$28,A367))/50*B367</f>
        <v>#N/A</v>
      </c>
      <c r="D367" t="e">
        <f t="shared" ca="1" si="62"/>
        <v>#N/A</v>
      </c>
      <c r="E367" t="e">
        <f t="shared" ca="1" si="41"/>
        <v>#N/A</v>
      </c>
      <c r="F367" t="e">
        <f t="shared" ca="1" si="42"/>
        <v>#N/A</v>
      </c>
      <c r="G367" t="e">
        <f t="shared" ca="1" si="43"/>
        <v>#N/A</v>
      </c>
      <c r="H367" s="14" t="e" cm="1">
        <f t="array" aca="1" ref="H367" ca="1">INDEX(BGCalc1!$L$4:$L$28,A367)*$C367^3+INDEX(BGCalc1!$M$4:$M$28,A367)*$C367^2+INDEX(BGCalc1!$N$4:$N$28,A367)*$C367+INDEX(BGCalc1!$O$4:$O$28,A367)+INDEX('Bulk Graph'!$E$6:$E$30,A367)</f>
        <v>#N/A</v>
      </c>
      <c r="I367" s="14" t="e" cm="1">
        <f t="array" aca="1" ref="I367" ca="1">INDEX(BGCalc1!$H$4:$H$28,A367)*$C367^3+INDEX(BGCalc1!$I$4:$I$28,A367)*$C367^2+INDEX(BGCalc1!$J$4:$J$28,A367)*$C367+INDEX(BGCalc1!$K$4:$K$28,A367)</f>
        <v>#N/A</v>
      </c>
      <c r="J367" s="9" t="e">
        <f t="shared" ca="1" si="56"/>
        <v>#N/A</v>
      </c>
      <c r="K367" s="12" t="e">
        <f t="shared" ca="1" si="57"/>
        <v>#N/A</v>
      </c>
      <c r="L367" s="12" t="e">
        <f t="shared" ca="1" si="58"/>
        <v>#N/A</v>
      </c>
      <c r="M367" s="12" t="e" cm="1">
        <f t="array" aca="1" ref="M367" ca="1">I367*S367*INDEX(BGCalc1!$B$4:$B$28,A367)</f>
        <v>#N/A</v>
      </c>
      <c r="N367" s="12" t="e">
        <f t="shared" ca="1" si="61"/>
        <v>#N/A</v>
      </c>
      <c r="O367" s="12" t="e">
        <f t="shared" ca="1" si="60"/>
        <v>#N/A</v>
      </c>
      <c r="P367" s="12" t="e">
        <f ca="1">CHOOSE(BGCalc1!$C$1,BGCalc1!$D$1,BGCalc1!$D$1+R367*G367)</f>
        <v>#N/A</v>
      </c>
      <c r="Q367" s="85">
        <f>CHOOSE(BGCalc1!$C$1,NA(),BGCalc1!$D$1)</f>
        <v>25</v>
      </c>
      <c r="R367" s="3" t="e">
        <f ca="1">C367*(H367+(BGCalc1!$D$1-E367)*F367)</f>
        <v>#N/A</v>
      </c>
      <c r="S367" s="3" t="e">
        <f t="shared" ca="1" si="59"/>
        <v>#N/A</v>
      </c>
    </row>
    <row r="368" spans="1:19">
      <c r="A368" s="380">
        <v>8</v>
      </c>
      <c r="B368" s="380">
        <v>8</v>
      </c>
      <c r="C368" s="9" t="e" cm="1">
        <f t="array" aca="1" ref="C368" ca="1">INDEX(BGCalc1!$F$4:$F$28,A368)+(INDEX(BGCalc1!$G$4:$G$28,A368)-INDEX(BGCalc1!$F$4:$F$28,A368))/50*B368</f>
        <v>#N/A</v>
      </c>
      <c r="D368" t="e">
        <f t="shared" ca="1" si="62"/>
        <v>#N/A</v>
      </c>
      <c r="E368" t="e">
        <f t="shared" ca="1" si="41"/>
        <v>#N/A</v>
      </c>
      <c r="F368" t="e">
        <f t="shared" ca="1" si="42"/>
        <v>#N/A</v>
      </c>
      <c r="G368" t="e">
        <f t="shared" ca="1" si="43"/>
        <v>#N/A</v>
      </c>
      <c r="H368" s="14" t="e" cm="1">
        <f t="array" aca="1" ref="H368" ca="1">INDEX(BGCalc1!$L$4:$L$28,A368)*$C368^3+INDEX(BGCalc1!$M$4:$M$28,A368)*$C368^2+INDEX(BGCalc1!$N$4:$N$28,A368)*$C368+INDEX(BGCalc1!$O$4:$O$28,A368)+INDEX('Bulk Graph'!$E$6:$E$30,A368)</f>
        <v>#N/A</v>
      </c>
      <c r="I368" s="14" t="e" cm="1">
        <f t="array" aca="1" ref="I368" ca="1">INDEX(BGCalc1!$H$4:$H$28,A368)*$C368^3+INDEX(BGCalc1!$I$4:$I$28,A368)*$C368^2+INDEX(BGCalc1!$J$4:$J$28,A368)*$C368+INDEX(BGCalc1!$K$4:$K$28,A368)</f>
        <v>#N/A</v>
      </c>
      <c r="J368" s="9" t="e">
        <f t="shared" ca="1" si="56"/>
        <v>#N/A</v>
      </c>
      <c r="K368" s="12" t="e">
        <f t="shared" ca="1" si="57"/>
        <v>#N/A</v>
      </c>
      <c r="L368" s="12" t="e">
        <f t="shared" ca="1" si="58"/>
        <v>#N/A</v>
      </c>
      <c r="M368" s="12" t="e" cm="1">
        <f t="array" aca="1" ref="M368" ca="1">I368*S368*INDEX(BGCalc1!$B$4:$B$28,A368)</f>
        <v>#N/A</v>
      </c>
      <c r="N368" s="12" t="e">
        <f t="shared" ca="1" si="61"/>
        <v>#N/A</v>
      </c>
      <c r="O368" s="12" t="e">
        <f t="shared" ca="1" si="60"/>
        <v>#N/A</v>
      </c>
      <c r="P368" s="12" t="e">
        <f ca="1">CHOOSE(BGCalc1!$C$1,BGCalc1!$D$1,BGCalc1!$D$1+R368*G368)</f>
        <v>#N/A</v>
      </c>
      <c r="Q368" s="85">
        <f>CHOOSE(BGCalc1!$C$1,NA(),BGCalc1!$D$1)</f>
        <v>25</v>
      </c>
      <c r="R368" s="3" t="e">
        <f ca="1">C368*(H368+(BGCalc1!$D$1-E368)*F368)</f>
        <v>#N/A</v>
      </c>
      <c r="S368" s="3" t="e">
        <f t="shared" ca="1" si="59"/>
        <v>#N/A</v>
      </c>
    </row>
    <row r="369" spans="1:19">
      <c r="A369" s="380">
        <v>8</v>
      </c>
      <c r="B369" s="380">
        <v>9</v>
      </c>
      <c r="C369" s="9" t="e" cm="1">
        <f t="array" aca="1" ref="C369" ca="1">INDEX(BGCalc1!$F$4:$F$28,A369)+(INDEX(BGCalc1!$G$4:$G$28,A369)-INDEX(BGCalc1!$F$4:$F$28,A369))/50*B369</f>
        <v>#N/A</v>
      </c>
      <c r="D369" t="e">
        <f t="shared" ca="1" si="62"/>
        <v>#N/A</v>
      </c>
      <c r="E369" t="e">
        <f t="shared" ca="1" si="41"/>
        <v>#N/A</v>
      </c>
      <c r="F369" t="e">
        <f t="shared" ca="1" si="42"/>
        <v>#N/A</v>
      </c>
      <c r="G369" t="e">
        <f t="shared" ca="1" si="43"/>
        <v>#N/A</v>
      </c>
      <c r="H369" s="14" t="e" cm="1">
        <f t="array" aca="1" ref="H369" ca="1">INDEX(BGCalc1!$L$4:$L$28,A369)*$C369^3+INDEX(BGCalc1!$M$4:$M$28,A369)*$C369^2+INDEX(BGCalc1!$N$4:$N$28,A369)*$C369+INDEX(BGCalc1!$O$4:$O$28,A369)+INDEX('Bulk Graph'!$E$6:$E$30,A369)</f>
        <v>#N/A</v>
      </c>
      <c r="I369" s="14" t="e" cm="1">
        <f t="array" aca="1" ref="I369" ca="1">INDEX(BGCalc1!$H$4:$H$28,A369)*$C369^3+INDEX(BGCalc1!$I$4:$I$28,A369)*$C369^2+INDEX(BGCalc1!$J$4:$J$28,A369)*$C369+INDEX(BGCalc1!$K$4:$K$28,A369)</f>
        <v>#N/A</v>
      </c>
      <c r="J369" s="9" t="e">
        <f t="shared" ca="1" si="56"/>
        <v>#N/A</v>
      </c>
      <c r="K369" s="12" t="e">
        <f t="shared" ca="1" si="57"/>
        <v>#N/A</v>
      </c>
      <c r="L369" s="12" t="e">
        <f t="shared" ca="1" si="58"/>
        <v>#N/A</v>
      </c>
      <c r="M369" s="12" t="e" cm="1">
        <f t="array" aca="1" ref="M369" ca="1">I369*S369*INDEX(BGCalc1!$B$4:$B$28,A369)</f>
        <v>#N/A</v>
      </c>
      <c r="N369" s="12" t="e">
        <f t="shared" ca="1" si="61"/>
        <v>#N/A</v>
      </c>
      <c r="O369" s="12" t="e">
        <f t="shared" ca="1" si="60"/>
        <v>#N/A</v>
      </c>
      <c r="P369" s="12" t="e">
        <f ca="1">CHOOSE(BGCalc1!$C$1,BGCalc1!$D$1,BGCalc1!$D$1+R369*G369)</f>
        <v>#N/A</v>
      </c>
      <c r="Q369" s="85">
        <f>CHOOSE(BGCalc1!$C$1,NA(),BGCalc1!$D$1)</f>
        <v>25</v>
      </c>
      <c r="R369" s="3" t="e">
        <f ca="1">C369*(H369+(BGCalc1!$D$1-E369)*F369)</f>
        <v>#N/A</v>
      </c>
      <c r="S369" s="3" t="e">
        <f t="shared" ca="1" si="59"/>
        <v>#N/A</v>
      </c>
    </row>
    <row r="370" spans="1:19">
      <c r="A370" s="380">
        <v>8</v>
      </c>
      <c r="B370" s="380">
        <v>10</v>
      </c>
      <c r="C370" s="9" t="e" cm="1">
        <f t="array" aca="1" ref="C370" ca="1">INDEX(BGCalc1!$F$4:$F$28,A370)+(INDEX(BGCalc1!$G$4:$G$28,A370)-INDEX(BGCalc1!$F$4:$F$28,A370))/50*B370</f>
        <v>#N/A</v>
      </c>
      <c r="D370" t="e">
        <f t="shared" ca="1" si="62"/>
        <v>#N/A</v>
      </c>
      <c r="E370" t="e">
        <f t="shared" ca="1" si="41"/>
        <v>#N/A</v>
      </c>
      <c r="F370" t="e">
        <f t="shared" ca="1" si="42"/>
        <v>#N/A</v>
      </c>
      <c r="G370" t="e">
        <f t="shared" ca="1" si="43"/>
        <v>#N/A</v>
      </c>
      <c r="H370" s="14" t="e" cm="1">
        <f t="array" aca="1" ref="H370" ca="1">INDEX(BGCalc1!$L$4:$L$28,A370)*$C370^3+INDEX(BGCalc1!$M$4:$M$28,A370)*$C370^2+INDEX(BGCalc1!$N$4:$N$28,A370)*$C370+INDEX(BGCalc1!$O$4:$O$28,A370)+INDEX('Bulk Graph'!$E$6:$E$30,A370)</f>
        <v>#N/A</v>
      </c>
      <c r="I370" s="14" t="e" cm="1">
        <f t="array" aca="1" ref="I370" ca="1">INDEX(BGCalc1!$H$4:$H$28,A370)*$C370^3+INDEX(BGCalc1!$I$4:$I$28,A370)*$C370^2+INDEX(BGCalc1!$J$4:$J$28,A370)*$C370+INDEX(BGCalc1!$K$4:$K$28,A370)</f>
        <v>#N/A</v>
      </c>
      <c r="J370" s="9" t="e">
        <f t="shared" ca="1" si="56"/>
        <v>#N/A</v>
      </c>
      <c r="K370" s="12" t="e">
        <f t="shared" ca="1" si="57"/>
        <v>#N/A</v>
      </c>
      <c r="L370" s="12" t="e">
        <f t="shared" ca="1" si="58"/>
        <v>#N/A</v>
      </c>
      <c r="M370" s="12" t="e" cm="1">
        <f t="array" aca="1" ref="M370" ca="1">I370*S370*INDEX(BGCalc1!$B$4:$B$28,A370)</f>
        <v>#N/A</v>
      </c>
      <c r="N370" s="12" t="e">
        <f t="shared" ca="1" si="61"/>
        <v>#N/A</v>
      </c>
      <c r="O370" s="12" t="e">
        <f t="shared" ca="1" si="60"/>
        <v>#N/A</v>
      </c>
      <c r="P370" s="12" t="e">
        <f ca="1">CHOOSE(BGCalc1!$C$1,BGCalc1!$D$1,BGCalc1!$D$1+R370*G370)</f>
        <v>#N/A</v>
      </c>
      <c r="Q370" s="85">
        <f>CHOOSE(BGCalc1!$C$1,NA(),BGCalc1!$D$1)</f>
        <v>25</v>
      </c>
      <c r="R370" s="3" t="e">
        <f ca="1">C370*(H370+(BGCalc1!$D$1-E370)*F370)</f>
        <v>#N/A</v>
      </c>
      <c r="S370" s="3" t="e">
        <f t="shared" ca="1" si="59"/>
        <v>#N/A</v>
      </c>
    </row>
    <row r="371" spans="1:19">
      <c r="A371" s="380">
        <v>8</v>
      </c>
      <c r="B371" s="380">
        <v>11</v>
      </c>
      <c r="C371" s="9" t="e" cm="1">
        <f t="array" aca="1" ref="C371" ca="1">INDEX(BGCalc1!$F$4:$F$28,A371)+(INDEX(BGCalc1!$G$4:$G$28,A371)-INDEX(BGCalc1!$F$4:$F$28,A371))/50*B371</f>
        <v>#N/A</v>
      </c>
      <c r="D371" t="e">
        <f t="shared" ca="1" si="62"/>
        <v>#N/A</v>
      </c>
      <c r="E371" t="e">
        <f t="shared" ca="1" si="41"/>
        <v>#N/A</v>
      </c>
      <c r="F371" t="e">
        <f t="shared" ca="1" si="42"/>
        <v>#N/A</v>
      </c>
      <c r="G371" t="e">
        <f t="shared" ca="1" si="43"/>
        <v>#N/A</v>
      </c>
      <c r="H371" s="14" t="e" cm="1">
        <f t="array" aca="1" ref="H371" ca="1">INDEX(BGCalc1!$L$4:$L$28,A371)*$C371^3+INDEX(BGCalc1!$M$4:$M$28,A371)*$C371^2+INDEX(BGCalc1!$N$4:$N$28,A371)*$C371+INDEX(BGCalc1!$O$4:$O$28,A371)+INDEX('Bulk Graph'!$E$6:$E$30,A371)</f>
        <v>#N/A</v>
      </c>
      <c r="I371" s="14" t="e" cm="1">
        <f t="array" aca="1" ref="I371" ca="1">INDEX(BGCalc1!$H$4:$H$28,A371)*$C371^3+INDEX(BGCalc1!$I$4:$I$28,A371)*$C371^2+INDEX(BGCalc1!$J$4:$J$28,A371)*$C371+INDEX(BGCalc1!$K$4:$K$28,A371)</f>
        <v>#N/A</v>
      </c>
      <c r="J371" s="9" t="e">
        <f t="shared" ca="1" si="56"/>
        <v>#N/A</v>
      </c>
      <c r="K371" s="12" t="e">
        <f t="shared" ca="1" si="57"/>
        <v>#N/A</v>
      </c>
      <c r="L371" s="12" t="e">
        <f t="shared" ca="1" si="58"/>
        <v>#N/A</v>
      </c>
      <c r="M371" s="12" t="e" cm="1">
        <f t="array" aca="1" ref="M371" ca="1">I371*S371*INDEX(BGCalc1!$B$4:$B$28,A371)</f>
        <v>#N/A</v>
      </c>
      <c r="N371" s="12" t="e">
        <f t="shared" ca="1" si="61"/>
        <v>#N/A</v>
      </c>
      <c r="O371" s="12" t="e">
        <f t="shared" ca="1" si="60"/>
        <v>#N/A</v>
      </c>
      <c r="P371" s="12" t="e">
        <f ca="1">CHOOSE(BGCalc1!$C$1,BGCalc1!$D$1,BGCalc1!$D$1+R371*G371)</f>
        <v>#N/A</v>
      </c>
      <c r="Q371" s="85">
        <f>CHOOSE(BGCalc1!$C$1,NA(),BGCalc1!$D$1)</f>
        <v>25</v>
      </c>
      <c r="R371" s="3" t="e">
        <f ca="1">C371*(H371+(BGCalc1!$D$1-E371)*F371)</f>
        <v>#N/A</v>
      </c>
      <c r="S371" s="3" t="e">
        <f t="shared" ca="1" si="59"/>
        <v>#N/A</v>
      </c>
    </row>
    <row r="372" spans="1:19">
      <c r="A372" s="380">
        <v>8</v>
      </c>
      <c r="B372" s="380">
        <v>12</v>
      </c>
      <c r="C372" s="9" t="e" cm="1">
        <f t="array" aca="1" ref="C372" ca="1">INDEX(BGCalc1!$F$4:$F$28,A372)+(INDEX(BGCalc1!$G$4:$G$28,A372)-INDEX(BGCalc1!$F$4:$F$28,A372))/50*B372</f>
        <v>#N/A</v>
      </c>
      <c r="D372" t="e">
        <f t="shared" ca="1" si="62"/>
        <v>#N/A</v>
      </c>
      <c r="E372" t="e">
        <f t="shared" ca="1" si="41"/>
        <v>#N/A</v>
      </c>
      <c r="F372" t="e">
        <f t="shared" ca="1" si="42"/>
        <v>#N/A</v>
      </c>
      <c r="G372" t="e">
        <f t="shared" ca="1" si="43"/>
        <v>#N/A</v>
      </c>
      <c r="H372" s="14" t="e" cm="1">
        <f t="array" aca="1" ref="H372" ca="1">INDEX(BGCalc1!$L$4:$L$28,A372)*$C372^3+INDEX(BGCalc1!$M$4:$M$28,A372)*$C372^2+INDEX(BGCalc1!$N$4:$N$28,A372)*$C372+INDEX(BGCalc1!$O$4:$O$28,A372)+INDEX('Bulk Graph'!$E$6:$E$30,A372)</f>
        <v>#N/A</v>
      </c>
      <c r="I372" s="14" t="e" cm="1">
        <f t="array" aca="1" ref="I372" ca="1">INDEX(BGCalc1!$H$4:$H$28,A372)*$C372^3+INDEX(BGCalc1!$I$4:$I$28,A372)*$C372^2+INDEX(BGCalc1!$J$4:$J$28,A372)*$C372+INDEX(BGCalc1!$K$4:$K$28,A372)</f>
        <v>#N/A</v>
      </c>
      <c r="J372" s="9" t="e">
        <f t="shared" ca="1" si="56"/>
        <v>#N/A</v>
      </c>
      <c r="K372" s="12" t="e">
        <f t="shared" ca="1" si="57"/>
        <v>#N/A</v>
      </c>
      <c r="L372" s="12" t="e">
        <f t="shared" ca="1" si="58"/>
        <v>#N/A</v>
      </c>
      <c r="M372" s="12" t="e" cm="1">
        <f t="array" aca="1" ref="M372" ca="1">I372*S372*INDEX(BGCalc1!$B$4:$B$28,A372)</f>
        <v>#N/A</v>
      </c>
      <c r="N372" s="12" t="e">
        <f t="shared" ca="1" si="61"/>
        <v>#N/A</v>
      </c>
      <c r="O372" s="12" t="e">
        <f t="shared" ca="1" si="60"/>
        <v>#N/A</v>
      </c>
      <c r="P372" s="12" t="e">
        <f ca="1">CHOOSE(BGCalc1!$C$1,BGCalc1!$D$1,BGCalc1!$D$1+R372*G372)</f>
        <v>#N/A</v>
      </c>
      <c r="Q372" s="85">
        <f>CHOOSE(BGCalc1!$C$1,NA(),BGCalc1!$D$1)</f>
        <v>25</v>
      </c>
      <c r="R372" s="3" t="e">
        <f ca="1">C372*(H372+(BGCalc1!$D$1-E372)*F372)</f>
        <v>#N/A</v>
      </c>
      <c r="S372" s="3" t="e">
        <f t="shared" ca="1" si="59"/>
        <v>#N/A</v>
      </c>
    </row>
    <row r="373" spans="1:19">
      <c r="A373" s="380">
        <v>8</v>
      </c>
      <c r="B373" s="380">
        <v>13</v>
      </c>
      <c r="C373" s="9" t="e" cm="1">
        <f t="array" aca="1" ref="C373" ca="1">INDEX(BGCalc1!$F$4:$F$28,A373)+(INDEX(BGCalc1!$G$4:$G$28,A373)-INDEX(BGCalc1!$F$4:$F$28,A373))/50*B373</f>
        <v>#N/A</v>
      </c>
      <c r="D373" t="e">
        <f t="shared" ca="1" si="62"/>
        <v>#N/A</v>
      </c>
      <c r="E373" t="e">
        <f t="shared" ca="1" si="41"/>
        <v>#N/A</v>
      </c>
      <c r="F373" t="e">
        <f t="shared" ca="1" si="42"/>
        <v>#N/A</v>
      </c>
      <c r="G373" t="e">
        <f t="shared" ca="1" si="43"/>
        <v>#N/A</v>
      </c>
      <c r="H373" s="14" t="e" cm="1">
        <f t="array" aca="1" ref="H373" ca="1">INDEX(BGCalc1!$L$4:$L$28,A373)*$C373^3+INDEX(BGCalc1!$M$4:$M$28,A373)*$C373^2+INDEX(BGCalc1!$N$4:$N$28,A373)*$C373+INDEX(BGCalc1!$O$4:$O$28,A373)+INDEX('Bulk Graph'!$E$6:$E$30,A373)</f>
        <v>#N/A</v>
      </c>
      <c r="I373" s="14" t="e" cm="1">
        <f t="array" aca="1" ref="I373" ca="1">INDEX(BGCalc1!$H$4:$H$28,A373)*$C373^3+INDEX(BGCalc1!$I$4:$I$28,A373)*$C373^2+INDEX(BGCalc1!$J$4:$J$28,A373)*$C373+INDEX(BGCalc1!$K$4:$K$28,A373)</f>
        <v>#N/A</v>
      </c>
      <c r="J373" s="9" t="e">
        <f t="shared" ca="1" si="56"/>
        <v>#N/A</v>
      </c>
      <c r="K373" s="12" t="e">
        <f t="shared" ca="1" si="57"/>
        <v>#N/A</v>
      </c>
      <c r="L373" s="12" t="e">
        <f t="shared" ca="1" si="58"/>
        <v>#N/A</v>
      </c>
      <c r="M373" s="12" t="e" cm="1">
        <f t="array" aca="1" ref="M373" ca="1">I373*S373*INDEX(BGCalc1!$B$4:$B$28,A373)</f>
        <v>#N/A</v>
      </c>
      <c r="N373" s="12" t="e">
        <f t="shared" ca="1" si="61"/>
        <v>#N/A</v>
      </c>
      <c r="O373" s="12" t="e">
        <f t="shared" ca="1" si="60"/>
        <v>#N/A</v>
      </c>
      <c r="P373" s="12" t="e">
        <f ca="1">CHOOSE(BGCalc1!$C$1,BGCalc1!$D$1,BGCalc1!$D$1+R373*G373)</f>
        <v>#N/A</v>
      </c>
      <c r="Q373" s="85">
        <f>CHOOSE(BGCalc1!$C$1,NA(),BGCalc1!$D$1)</f>
        <v>25</v>
      </c>
      <c r="R373" s="3" t="e">
        <f ca="1">C373*(H373+(BGCalc1!$D$1-E373)*F373)</f>
        <v>#N/A</v>
      </c>
      <c r="S373" s="3" t="e">
        <f t="shared" ca="1" si="59"/>
        <v>#N/A</v>
      </c>
    </row>
    <row r="374" spans="1:19">
      <c r="A374" s="380">
        <v>8</v>
      </c>
      <c r="B374" s="380">
        <v>14</v>
      </c>
      <c r="C374" s="9" t="e" cm="1">
        <f t="array" aca="1" ref="C374" ca="1">INDEX(BGCalc1!$F$4:$F$28,A374)+(INDEX(BGCalc1!$G$4:$G$28,A374)-INDEX(BGCalc1!$F$4:$F$28,A374))/50*B374</f>
        <v>#N/A</v>
      </c>
      <c r="D374" t="e">
        <f t="shared" ca="1" si="62"/>
        <v>#N/A</v>
      </c>
      <c r="E374" t="e">
        <f t="shared" ca="1" si="41"/>
        <v>#N/A</v>
      </c>
      <c r="F374" t="e">
        <f t="shared" ca="1" si="42"/>
        <v>#N/A</v>
      </c>
      <c r="G374" t="e">
        <f t="shared" ca="1" si="43"/>
        <v>#N/A</v>
      </c>
      <c r="H374" s="14" t="e" cm="1">
        <f t="array" aca="1" ref="H374" ca="1">INDEX(BGCalc1!$L$4:$L$28,A374)*$C374^3+INDEX(BGCalc1!$M$4:$M$28,A374)*$C374^2+INDEX(BGCalc1!$N$4:$N$28,A374)*$C374+INDEX(BGCalc1!$O$4:$O$28,A374)+INDEX('Bulk Graph'!$E$6:$E$30,A374)</f>
        <v>#N/A</v>
      </c>
      <c r="I374" s="14" t="e" cm="1">
        <f t="array" aca="1" ref="I374" ca="1">INDEX(BGCalc1!$H$4:$H$28,A374)*$C374^3+INDEX(BGCalc1!$I$4:$I$28,A374)*$C374^2+INDEX(BGCalc1!$J$4:$J$28,A374)*$C374+INDEX(BGCalc1!$K$4:$K$28,A374)</f>
        <v>#N/A</v>
      </c>
      <c r="J374" s="9" t="e">
        <f t="shared" ca="1" si="56"/>
        <v>#N/A</v>
      </c>
      <c r="K374" s="12" t="e">
        <f t="shared" ca="1" si="57"/>
        <v>#N/A</v>
      </c>
      <c r="L374" s="12" t="e">
        <f t="shared" ca="1" si="58"/>
        <v>#N/A</v>
      </c>
      <c r="M374" s="12" t="e" cm="1">
        <f t="array" aca="1" ref="M374" ca="1">I374*S374*INDEX(BGCalc1!$B$4:$B$28,A374)</f>
        <v>#N/A</v>
      </c>
      <c r="N374" s="12" t="e">
        <f t="shared" ca="1" si="61"/>
        <v>#N/A</v>
      </c>
      <c r="O374" s="12" t="e">
        <f t="shared" ca="1" si="60"/>
        <v>#N/A</v>
      </c>
      <c r="P374" s="12" t="e">
        <f ca="1">CHOOSE(BGCalc1!$C$1,BGCalc1!$D$1,BGCalc1!$D$1+R374*G374)</f>
        <v>#N/A</v>
      </c>
      <c r="Q374" s="85">
        <f>CHOOSE(BGCalc1!$C$1,NA(),BGCalc1!$D$1)</f>
        <v>25</v>
      </c>
      <c r="R374" s="3" t="e">
        <f ca="1">C374*(H374+(BGCalc1!$D$1-E374)*F374)</f>
        <v>#N/A</v>
      </c>
      <c r="S374" s="3" t="e">
        <f t="shared" ca="1" si="59"/>
        <v>#N/A</v>
      </c>
    </row>
    <row r="375" spans="1:19">
      <c r="A375" s="380">
        <v>8</v>
      </c>
      <c r="B375" s="380">
        <v>15</v>
      </c>
      <c r="C375" s="9" t="e" cm="1">
        <f t="array" aca="1" ref="C375" ca="1">INDEX(BGCalc1!$F$4:$F$28,A375)+(INDEX(BGCalc1!$G$4:$G$28,A375)-INDEX(BGCalc1!$F$4:$F$28,A375))/50*B375</f>
        <v>#N/A</v>
      </c>
      <c r="D375" t="e">
        <f t="shared" ca="1" si="62"/>
        <v>#N/A</v>
      </c>
      <c r="E375" t="e">
        <f t="shared" ca="1" si="41"/>
        <v>#N/A</v>
      </c>
      <c r="F375" t="e">
        <f t="shared" ca="1" si="42"/>
        <v>#N/A</v>
      </c>
      <c r="G375" t="e">
        <f t="shared" ca="1" si="43"/>
        <v>#N/A</v>
      </c>
      <c r="H375" s="14" t="e" cm="1">
        <f t="array" aca="1" ref="H375" ca="1">INDEX(BGCalc1!$L$4:$L$28,A375)*$C375^3+INDEX(BGCalc1!$M$4:$M$28,A375)*$C375^2+INDEX(BGCalc1!$N$4:$N$28,A375)*$C375+INDEX(BGCalc1!$O$4:$O$28,A375)+INDEX('Bulk Graph'!$E$6:$E$30,A375)</f>
        <v>#N/A</v>
      </c>
      <c r="I375" s="14" t="e" cm="1">
        <f t="array" aca="1" ref="I375" ca="1">INDEX(BGCalc1!$H$4:$H$28,A375)*$C375^3+INDEX(BGCalc1!$I$4:$I$28,A375)*$C375^2+INDEX(BGCalc1!$J$4:$J$28,A375)*$C375+INDEX(BGCalc1!$K$4:$K$28,A375)</f>
        <v>#N/A</v>
      </c>
      <c r="J375" s="9" t="e">
        <f t="shared" ca="1" si="56"/>
        <v>#N/A</v>
      </c>
      <c r="K375" s="12" t="e">
        <f t="shared" ca="1" si="57"/>
        <v>#N/A</v>
      </c>
      <c r="L375" s="12" t="e">
        <f t="shared" ca="1" si="58"/>
        <v>#N/A</v>
      </c>
      <c r="M375" s="12" t="e" cm="1">
        <f t="array" aca="1" ref="M375" ca="1">I375*S375*INDEX(BGCalc1!$B$4:$B$28,A375)</f>
        <v>#N/A</v>
      </c>
      <c r="N375" s="12" t="e">
        <f t="shared" ca="1" si="61"/>
        <v>#N/A</v>
      </c>
      <c r="O375" s="12" t="e">
        <f t="shared" ca="1" si="60"/>
        <v>#N/A</v>
      </c>
      <c r="P375" s="12" t="e">
        <f ca="1">CHOOSE(BGCalc1!$C$1,BGCalc1!$D$1,BGCalc1!$D$1+R375*G375)</f>
        <v>#N/A</v>
      </c>
      <c r="Q375" s="85">
        <f>CHOOSE(BGCalc1!$C$1,NA(),BGCalc1!$D$1)</f>
        <v>25</v>
      </c>
      <c r="R375" s="3" t="e">
        <f ca="1">C375*(H375+(BGCalc1!$D$1-E375)*F375)</f>
        <v>#N/A</v>
      </c>
      <c r="S375" s="3" t="e">
        <f t="shared" ca="1" si="59"/>
        <v>#N/A</v>
      </c>
    </row>
    <row r="376" spans="1:19">
      <c r="A376" s="380">
        <v>8</v>
      </c>
      <c r="B376" s="380">
        <v>16</v>
      </c>
      <c r="C376" s="9" t="e" cm="1">
        <f t="array" aca="1" ref="C376" ca="1">INDEX(BGCalc1!$F$4:$F$28,A376)+(INDEX(BGCalc1!$G$4:$G$28,A376)-INDEX(BGCalc1!$F$4:$F$28,A376))/50*B376</f>
        <v>#N/A</v>
      </c>
      <c r="D376" t="e">
        <f t="shared" ca="1" si="62"/>
        <v>#N/A</v>
      </c>
      <c r="E376" t="e">
        <f t="shared" ca="1" si="41"/>
        <v>#N/A</v>
      </c>
      <c r="F376" t="e">
        <f t="shared" ca="1" si="42"/>
        <v>#N/A</v>
      </c>
      <c r="G376" t="e">
        <f t="shared" ca="1" si="43"/>
        <v>#N/A</v>
      </c>
      <c r="H376" s="14" t="e" cm="1">
        <f t="array" aca="1" ref="H376" ca="1">INDEX(BGCalc1!$L$4:$L$28,A376)*$C376^3+INDEX(BGCalc1!$M$4:$M$28,A376)*$C376^2+INDEX(BGCalc1!$N$4:$N$28,A376)*$C376+INDEX(BGCalc1!$O$4:$O$28,A376)+INDEX('Bulk Graph'!$E$6:$E$30,A376)</f>
        <v>#N/A</v>
      </c>
      <c r="I376" s="14" t="e" cm="1">
        <f t="array" aca="1" ref="I376" ca="1">INDEX(BGCalc1!$H$4:$H$28,A376)*$C376^3+INDEX(BGCalc1!$I$4:$I$28,A376)*$C376^2+INDEX(BGCalc1!$J$4:$J$28,A376)*$C376+INDEX(BGCalc1!$K$4:$K$28,A376)</f>
        <v>#N/A</v>
      </c>
      <c r="J376" s="9" t="e">
        <f t="shared" ca="1" si="56"/>
        <v>#N/A</v>
      </c>
      <c r="K376" s="12" t="e">
        <f t="shared" ca="1" si="57"/>
        <v>#N/A</v>
      </c>
      <c r="L376" s="12" t="e">
        <f t="shared" ca="1" si="58"/>
        <v>#N/A</v>
      </c>
      <c r="M376" s="12" t="e" cm="1">
        <f t="array" aca="1" ref="M376" ca="1">I376*S376*INDEX(BGCalc1!$B$4:$B$28,A376)</f>
        <v>#N/A</v>
      </c>
      <c r="N376" s="12" t="e">
        <f t="shared" ca="1" si="61"/>
        <v>#N/A</v>
      </c>
      <c r="O376" s="12" t="e">
        <f t="shared" ca="1" si="60"/>
        <v>#N/A</v>
      </c>
      <c r="P376" s="12" t="e">
        <f ca="1">CHOOSE(BGCalc1!$C$1,BGCalc1!$D$1,BGCalc1!$D$1+R376*G376)</f>
        <v>#N/A</v>
      </c>
      <c r="Q376" s="85">
        <f>CHOOSE(BGCalc1!$C$1,NA(),BGCalc1!$D$1)</f>
        <v>25</v>
      </c>
      <c r="R376" s="3" t="e">
        <f ca="1">C376*(H376+(BGCalc1!$D$1-E376)*F376)</f>
        <v>#N/A</v>
      </c>
      <c r="S376" s="3" t="e">
        <f t="shared" ca="1" si="59"/>
        <v>#N/A</v>
      </c>
    </row>
    <row r="377" spans="1:19">
      <c r="A377" s="380">
        <v>8</v>
      </c>
      <c r="B377" s="380">
        <v>17</v>
      </c>
      <c r="C377" s="9" t="e" cm="1">
        <f t="array" aca="1" ref="C377" ca="1">INDEX(BGCalc1!$F$4:$F$28,A377)+(INDEX(BGCalc1!$G$4:$G$28,A377)-INDEX(BGCalc1!$F$4:$F$28,A377))/50*B377</f>
        <v>#N/A</v>
      </c>
      <c r="D377" t="e">
        <f t="shared" ca="1" si="62"/>
        <v>#N/A</v>
      </c>
      <c r="E377" t="e">
        <f t="shared" ca="1" si="41"/>
        <v>#N/A</v>
      </c>
      <c r="F377" t="e">
        <f t="shared" ca="1" si="42"/>
        <v>#N/A</v>
      </c>
      <c r="G377" t="e">
        <f t="shared" ca="1" si="43"/>
        <v>#N/A</v>
      </c>
      <c r="H377" s="14" t="e" cm="1">
        <f t="array" aca="1" ref="H377" ca="1">INDEX(BGCalc1!$L$4:$L$28,A377)*$C377^3+INDEX(BGCalc1!$M$4:$M$28,A377)*$C377^2+INDEX(BGCalc1!$N$4:$N$28,A377)*$C377+INDEX(BGCalc1!$O$4:$O$28,A377)+INDEX('Bulk Graph'!$E$6:$E$30,A377)</f>
        <v>#N/A</v>
      </c>
      <c r="I377" s="14" t="e" cm="1">
        <f t="array" aca="1" ref="I377" ca="1">INDEX(BGCalc1!$H$4:$H$28,A377)*$C377^3+INDEX(BGCalc1!$I$4:$I$28,A377)*$C377^2+INDEX(BGCalc1!$J$4:$J$28,A377)*$C377+INDEX(BGCalc1!$K$4:$K$28,A377)</f>
        <v>#N/A</v>
      </c>
      <c r="J377" s="9" t="e">
        <f t="shared" ca="1" si="56"/>
        <v>#N/A</v>
      </c>
      <c r="K377" s="12" t="e">
        <f t="shared" ca="1" si="57"/>
        <v>#N/A</v>
      </c>
      <c r="L377" s="12" t="e">
        <f t="shared" ca="1" si="58"/>
        <v>#N/A</v>
      </c>
      <c r="M377" s="12" t="e" cm="1">
        <f t="array" aca="1" ref="M377" ca="1">I377*S377*INDEX(BGCalc1!$B$4:$B$28,A377)</f>
        <v>#N/A</v>
      </c>
      <c r="N377" s="12" t="e">
        <f t="shared" ca="1" si="61"/>
        <v>#N/A</v>
      </c>
      <c r="O377" s="12" t="e">
        <f t="shared" ca="1" si="60"/>
        <v>#N/A</v>
      </c>
      <c r="P377" s="12" t="e">
        <f ca="1">CHOOSE(BGCalc1!$C$1,BGCalc1!$D$1,BGCalc1!$D$1+R377*G377)</f>
        <v>#N/A</v>
      </c>
      <c r="Q377" s="85">
        <f>CHOOSE(BGCalc1!$C$1,NA(),BGCalc1!$D$1)</f>
        <v>25</v>
      </c>
      <c r="R377" s="3" t="e">
        <f ca="1">C377*(H377+(BGCalc1!$D$1-E377)*F377)</f>
        <v>#N/A</v>
      </c>
      <c r="S377" s="3" t="e">
        <f t="shared" ca="1" si="59"/>
        <v>#N/A</v>
      </c>
    </row>
    <row r="378" spans="1:19">
      <c r="A378" s="380">
        <v>8</v>
      </c>
      <c r="B378" s="380">
        <v>18</v>
      </c>
      <c r="C378" s="9" t="e" cm="1">
        <f t="array" aca="1" ref="C378" ca="1">INDEX(BGCalc1!$F$4:$F$28,A378)+(INDEX(BGCalc1!$G$4:$G$28,A378)-INDEX(BGCalc1!$F$4:$F$28,A378))/50*B378</f>
        <v>#N/A</v>
      </c>
      <c r="D378" t="e">
        <f t="shared" ca="1" si="62"/>
        <v>#N/A</v>
      </c>
      <c r="E378" t="e">
        <f t="shared" ca="1" si="41"/>
        <v>#N/A</v>
      </c>
      <c r="F378" t="e">
        <f t="shared" ca="1" si="42"/>
        <v>#N/A</v>
      </c>
      <c r="G378" t="e">
        <f t="shared" ca="1" si="43"/>
        <v>#N/A</v>
      </c>
      <c r="H378" s="14" t="e" cm="1">
        <f t="array" aca="1" ref="H378" ca="1">INDEX(BGCalc1!$L$4:$L$28,A378)*$C378^3+INDEX(BGCalc1!$M$4:$M$28,A378)*$C378^2+INDEX(BGCalc1!$N$4:$N$28,A378)*$C378+INDEX(BGCalc1!$O$4:$O$28,A378)+INDEX('Bulk Graph'!$E$6:$E$30,A378)</f>
        <v>#N/A</v>
      </c>
      <c r="I378" s="14" t="e" cm="1">
        <f t="array" aca="1" ref="I378" ca="1">INDEX(BGCalc1!$H$4:$H$28,A378)*$C378^3+INDEX(BGCalc1!$I$4:$I$28,A378)*$C378^2+INDEX(BGCalc1!$J$4:$J$28,A378)*$C378+INDEX(BGCalc1!$K$4:$K$28,A378)</f>
        <v>#N/A</v>
      </c>
      <c r="J378" s="9" t="e">
        <f t="shared" ca="1" si="56"/>
        <v>#N/A</v>
      </c>
      <c r="K378" s="12" t="e">
        <f t="shared" ca="1" si="57"/>
        <v>#N/A</v>
      </c>
      <c r="L378" s="12" t="e">
        <f t="shared" ca="1" si="58"/>
        <v>#N/A</v>
      </c>
      <c r="M378" s="12" t="e" cm="1">
        <f t="array" aca="1" ref="M378" ca="1">I378*S378*INDEX(BGCalc1!$B$4:$B$28,A378)</f>
        <v>#N/A</v>
      </c>
      <c r="N378" s="12" t="e">
        <f t="shared" ca="1" si="61"/>
        <v>#N/A</v>
      </c>
      <c r="O378" s="12" t="e">
        <f t="shared" ca="1" si="60"/>
        <v>#N/A</v>
      </c>
      <c r="P378" s="12" t="e">
        <f ca="1">CHOOSE(BGCalc1!$C$1,BGCalc1!$D$1,BGCalc1!$D$1+R378*G378)</f>
        <v>#N/A</v>
      </c>
      <c r="Q378" s="85">
        <f>CHOOSE(BGCalc1!$C$1,NA(),BGCalc1!$D$1)</f>
        <v>25</v>
      </c>
      <c r="R378" s="3" t="e">
        <f ca="1">C378*(H378+(BGCalc1!$D$1-E378)*F378)</f>
        <v>#N/A</v>
      </c>
      <c r="S378" s="3" t="e">
        <f t="shared" ca="1" si="59"/>
        <v>#N/A</v>
      </c>
    </row>
    <row r="379" spans="1:19">
      <c r="A379" s="380">
        <v>8</v>
      </c>
      <c r="B379" s="380">
        <v>19</v>
      </c>
      <c r="C379" s="9" t="e" cm="1">
        <f t="array" aca="1" ref="C379" ca="1">INDEX(BGCalc1!$F$4:$F$28,A379)+(INDEX(BGCalc1!$G$4:$G$28,A379)-INDEX(BGCalc1!$F$4:$F$28,A379))/50*B379</f>
        <v>#N/A</v>
      </c>
      <c r="D379" t="e">
        <f t="shared" ca="1" si="62"/>
        <v>#N/A</v>
      </c>
      <c r="E379" t="e">
        <f t="shared" ca="1" si="41"/>
        <v>#N/A</v>
      </c>
      <c r="F379" t="e">
        <f t="shared" ca="1" si="42"/>
        <v>#N/A</v>
      </c>
      <c r="G379" t="e">
        <f t="shared" ca="1" si="43"/>
        <v>#N/A</v>
      </c>
      <c r="H379" s="14" t="e" cm="1">
        <f t="array" aca="1" ref="H379" ca="1">INDEX(BGCalc1!$L$4:$L$28,A379)*$C379^3+INDEX(BGCalc1!$M$4:$M$28,A379)*$C379^2+INDEX(BGCalc1!$N$4:$N$28,A379)*$C379+INDEX(BGCalc1!$O$4:$O$28,A379)+INDEX('Bulk Graph'!$E$6:$E$30,A379)</f>
        <v>#N/A</v>
      </c>
      <c r="I379" s="14" t="e" cm="1">
        <f t="array" aca="1" ref="I379" ca="1">INDEX(BGCalc1!$H$4:$H$28,A379)*$C379^3+INDEX(BGCalc1!$I$4:$I$28,A379)*$C379^2+INDEX(BGCalc1!$J$4:$J$28,A379)*$C379+INDEX(BGCalc1!$K$4:$K$28,A379)</f>
        <v>#N/A</v>
      </c>
      <c r="J379" s="9" t="e">
        <f t="shared" ca="1" si="56"/>
        <v>#N/A</v>
      </c>
      <c r="K379" s="12" t="e">
        <f t="shared" ca="1" si="57"/>
        <v>#N/A</v>
      </c>
      <c r="L379" s="12" t="e">
        <f t="shared" ca="1" si="58"/>
        <v>#N/A</v>
      </c>
      <c r="M379" s="12" t="e" cm="1">
        <f t="array" aca="1" ref="M379" ca="1">I379*S379*INDEX(BGCalc1!$B$4:$B$28,A379)</f>
        <v>#N/A</v>
      </c>
      <c r="N379" s="12" t="e">
        <f t="shared" ca="1" si="61"/>
        <v>#N/A</v>
      </c>
      <c r="O379" s="12" t="e">
        <f t="shared" ca="1" si="60"/>
        <v>#N/A</v>
      </c>
      <c r="P379" s="12" t="e">
        <f ca="1">CHOOSE(BGCalc1!$C$1,BGCalc1!$D$1,BGCalc1!$D$1+R379*G379)</f>
        <v>#N/A</v>
      </c>
      <c r="Q379" s="85">
        <f>CHOOSE(BGCalc1!$C$1,NA(),BGCalc1!$D$1)</f>
        <v>25</v>
      </c>
      <c r="R379" s="3" t="e">
        <f ca="1">C379*(H379+(BGCalc1!$D$1-E379)*F379)</f>
        <v>#N/A</v>
      </c>
      <c r="S379" s="3" t="e">
        <f t="shared" ca="1" si="59"/>
        <v>#N/A</v>
      </c>
    </row>
    <row r="380" spans="1:19">
      <c r="A380" s="380">
        <v>8</v>
      </c>
      <c r="B380" s="380">
        <v>20</v>
      </c>
      <c r="C380" s="9" t="e" cm="1">
        <f t="array" aca="1" ref="C380" ca="1">INDEX(BGCalc1!$F$4:$F$28,A380)+(INDEX(BGCalc1!$G$4:$G$28,A380)-INDEX(BGCalc1!$F$4:$F$28,A380))/50*B380</f>
        <v>#N/A</v>
      </c>
      <c r="D380" t="e">
        <f t="shared" ca="1" si="62"/>
        <v>#N/A</v>
      </c>
      <c r="E380" t="e">
        <f t="shared" ca="1" si="41"/>
        <v>#N/A</v>
      </c>
      <c r="F380" t="e">
        <f t="shared" ca="1" si="42"/>
        <v>#N/A</v>
      </c>
      <c r="G380" t="e">
        <f t="shared" ca="1" si="43"/>
        <v>#N/A</v>
      </c>
      <c r="H380" s="14" t="e" cm="1">
        <f t="array" aca="1" ref="H380" ca="1">INDEX(BGCalc1!$L$4:$L$28,A380)*$C380^3+INDEX(BGCalc1!$M$4:$M$28,A380)*$C380^2+INDEX(BGCalc1!$N$4:$N$28,A380)*$C380+INDEX(BGCalc1!$O$4:$O$28,A380)+INDEX('Bulk Graph'!$E$6:$E$30,A380)</f>
        <v>#N/A</v>
      </c>
      <c r="I380" s="14" t="e" cm="1">
        <f t="array" aca="1" ref="I380" ca="1">INDEX(BGCalc1!$H$4:$H$28,A380)*$C380^3+INDEX(BGCalc1!$I$4:$I$28,A380)*$C380^2+INDEX(BGCalc1!$J$4:$J$28,A380)*$C380+INDEX(BGCalc1!$K$4:$K$28,A380)</f>
        <v>#N/A</v>
      </c>
      <c r="J380" s="9" t="e">
        <f t="shared" ca="1" si="56"/>
        <v>#N/A</v>
      </c>
      <c r="K380" s="12" t="e">
        <f t="shared" ca="1" si="57"/>
        <v>#N/A</v>
      </c>
      <c r="L380" s="12" t="e">
        <f t="shared" ca="1" si="58"/>
        <v>#N/A</v>
      </c>
      <c r="M380" s="12" t="e" cm="1">
        <f t="array" aca="1" ref="M380" ca="1">I380*S380*INDEX(BGCalc1!$B$4:$B$28,A380)</f>
        <v>#N/A</v>
      </c>
      <c r="N380" s="12" t="e">
        <f t="shared" ca="1" si="61"/>
        <v>#N/A</v>
      </c>
      <c r="O380" s="12" t="e">
        <f t="shared" ca="1" si="60"/>
        <v>#N/A</v>
      </c>
      <c r="P380" s="12" t="e">
        <f ca="1">CHOOSE(BGCalc1!$C$1,BGCalc1!$D$1,BGCalc1!$D$1+R380*G380)</f>
        <v>#N/A</v>
      </c>
      <c r="Q380" s="85">
        <f>CHOOSE(BGCalc1!$C$1,NA(),BGCalc1!$D$1)</f>
        <v>25</v>
      </c>
      <c r="R380" s="3" t="e">
        <f ca="1">C380*(H380+(BGCalc1!$D$1-E380)*F380)</f>
        <v>#N/A</v>
      </c>
      <c r="S380" s="3" t="e">
        <f t="shared" ca="1" si="59"/>
        <v>#N/A</v>
      </c>
    </row>
    <row r="381" spans="1:19">
      <c r="A381" s="380">
        <v>8</v>
      </c>
      <c r="B381" s="380">
        <v>21</v>
      </c>
      <c r="C381" s="9" t="e" cm="1">
        <f t="array" aca="1" ref="C381" ca="1">INDEX(BGCalc1!$F$4:$F$28,A381)+(INDEX(BGCalc1!$G$4:$G$28,A381)-INDEX(BGCalc1!$F$4:$F$28,A381))/50*B381</f>
        <v>#N/A</v>
      </c>
      <c r="D381" t="e">
        <f t="shared" ca="1" si="62"/>
        <v>#N/A</v>
      </c>
      <c r="E381" t="e">
        <f t="shared" ca="1" si="41"/>
        <v>#N/A</v>
      </c>
      <c r="F381" t="e">
        <f t="shared" ca="1" si="42"/>
        <v>#N/A</v>
      </c>
      <c r="G381" t="e">
        <f t="shared" ca="1" si="43"/>
        <v>#N/A</v>
      </c>
      <c r="H381" s="14" t="e" cm="1">
        <f t="array" aca="1" ref="H381" ca="1">INDEX(BGCalc1!$L$4:$L$28,A381)*$C381^3+INDEX(BGCalc1!$M$4:$M$28,A381)*$C381^2+INDEX(BGCalc1!$N$4:$N$28,A381)*$C381+INDEX(BGCalc1!$O$4:$O$28,A381)+INDEX('Bulk Graph'!$E$6:$E$30,A381)</f>
        <v>#N/A</v>
      </c>
      <c r="I381" s="14" t="e" cm="1">
        <f t="array" aca="1" ref="I381" ca="1">INDEX(BGCalc1!$H$4:$H$28,A381)*$C381^3+INDEX(BGCalc1!$I$4:$I$28,A381)*$C381^2+INDEX(BGCalc1!$J$4:$J$28,A381)*$C381+INDEX(BGCalc1!$K$4:$K$28,A381)</f>
        <v>#N/A</v>
      </c>
      <c r="J381" s="9" t="e">
        <f t="shared" ca="1" si="56"/>
        <v>#N/A</v>
      </c>
      <c r="K381" s="12" t="e">
        <f t="shared" ca="1" si="57"/>
        <v>#N/A</v>
      </c>
      <c r="L381" s="12" t="e">
        <f t="shared" ca="1" si="58"/>
        <v>#N/A</v>
      </c>
      <c r="M381" s="12" t="e" cm="1">
        <f t="array" aca="1" ref="M381" ca="1">I381*S381*INDEX(BGCalc1!$B$4:$B$28,A381)</f>
        <v>#N/A</v>
      </c>
      <c r="N381" s="12" t="e">
        <f t="shared" ca="1" si="61"/>
        <v>#N/A</v>
      </c>
      <c r="O381" s="12" t="e">
        <f t="shared" ca="1" si="60"/>
        <v>#N/A</v>
      </c>
      <c r="P381" s="12" t="e">
        <f ca="1">CHOOSE(BGCalc1!$C$1,BGCalc1!$D$1,BGCalc1!$D$1+R381*G381)</f>
        <v>#N/A</v>
      </c>
      <c r="Q381" s="85">
        <f>CHOOSE(BGCalc1!$C$1,NA(),BGCalc1!$D$1)</f>
        <v>25</v>
      </c>
      <c r="R381" s="3" t="e">
        <f ca="1">C381*(H381+(BGCalc1!$D$1-E381)*F381)</f>
        <v>#N/A</v>
      </c>
      <c r="S381" s="3" t="e">
        <f t="shared" ca="1" si="59"/>
        <v>#N/A</v>
      </c>
    </row>
    <row r="382" spans="1:19">
      <c r="A382" s="380">
        <v>8</v>
      </c>
      <c r="B382" s="380">
        <v>22</v>
      </c>
      <c r="C382" s="9" t="e" cm="1">
        <f t="array" aca="1" ref="C382" ca="1">INDEX(BGCalc1!$F$4:$F$28,A382)+(INDEX(BGCalc1!$G$4:$G$28,A382)-INDEX(BGCalc1!$F$4:$F$28,A382))/50*B382</f>
        <v>#N/A</v>
      </c>
      <c r="D382" t="e">
        <f t="shared" ca="1" si="62"/>
        <v>#N/A</v>
      </c>
      <c r="E382" t="e">
        <f t="shared" ca="1" si="41"/>
        <v>#N/A</v>
      </c>
      <c r="F382" t="e">
        <f t="shared" ca="1" si="42"/>
        <v>#N/A</v>
      </c>
      <c r="G382" t="e">
        <f t="shared" ca="1" si="43"/>
        <v>#N/A</v>
      </c>
      <c r="H382" s="14" t="e" cm="1">
        <f t="array" aca="1" ref="H382" ca="1">INDEX(BGCalc1!$L$4:$L$28,A382)*$C382^3+INDEX(BGCalc1!$M$4:$M$28,A382)*$C382^2+INDEX(BGCalc1!$N$4:$N$28,A382)*$C382+INDEX(BGCalc1!$O$4:$O$28,A382)+INDEX('Bulk Graph'!$E$6:$E$30,A382)</f>
        <v>#N/A</v>
      </c>
      <c r="I382" s="14" t="e" cm="1">
        <f t="array" aca="1" ref="I382" ca="1">INDEX(BGCalc1!$H$4:$H$28,A382)*$C382^3+INDEX(BGCalc1!$I$4:$I$28,A382)*$C382^2+INDEX(BGCalc1!$J$4:$J$28,A382)*$C382+INDEX(BGCalc1!$K$4:$K$28,A382)</f>
        <v>#N/A</v>
      </c>
      <c r="J382" s="9" t="e">
        <f t="shared" ca="1" si="56"/>
        <v>#N/A</v>
      </c>
      <c r="K382" s="12" t="e">
        <f t="shared" ca="1" si="57"/>
        <v>#N/A</v>
      </c>
      <c r="L382" s="12" t="e">
        <f t="shared" ca="1" si="58"/>
        <v>#N/A</v>
      </c>
      <c r="M382" s="12" t="e" cm="1">
        <f t="array" aca="1" ref="M382" ca="1">I382*S382*INDEX(BGCalc1!$B$4:$B$28,A382)</f>
        <v>#N/A</v>
      </c>
      <c r="N382" s="12" t="e">
        <f t="shared" ca="1" si="61"/>
        <v>#N/A</v>
      </c>
      <c r="O382" s="12" t="e">
        <f t="shared" ca="1" si="60"/>
        <v>#N/A</v>
      </c>
      <c r="P382" s="12" t="e">
        <f ca="1">CHOOSE(BGCalc1!$C$1,BGCalc1!$D$1,BGCalc1!$D$1+R382*G382)</f>
        <v>#N/A</v>
      </c>
      <c r="Q382" s="85">
        <f>CHOOSE(BGCalc1!$C$1,NA(),BGCalc1!$D$1)</f>
        <v>25</v>
      </c>
      <c r="R382" s="3" t="e">
        <f ca="1">C382*(H382+(BGCalc1!$D$1-E382)*F382)</f>
        <v>#N/A</v>
      </c>
      <c r="S382" s="3" t="e">
        <f t="shared" ca="1" si="59"/>
        <v>#N/A</v>
      </c>
    </row>
    <row r="383" spans="1:19">
      <c r="A383" s="380">
        <v>8</v>
      </c>
      <c r="B383" s="380">
        <v>23</v>
      </c>
      <c r="C383" s="9" t="e" cm="1">
        <f t="array" aca="1" ref="C383" ca="1">INDEX(BGCalc1!$F$4:$F$28,A383)+(INDEX(BGCalc1!$G$4:$G$28,A383)-INDEX(BGCalc1!$F$4:$F$28,A383))/50*B383</f>
        <v>#N/A</v>
      </c>
      <c r="D383" t="e">
        <f t="shared" ca="1" si="62"/>
        <v>#N/A</v>
      </c>
      <c r="E383" t="e">
        <f t="shared" ca="1" si="41"/>
        <v>#N/A</v>
      </c>
      <c r="F383" t="e">
        <f t="shared" ca="1" si="42"/>
        <v>#N/A</v>
      </c>
      <c r="G383" t="e">
        <f t="shared" ca="1" si="43"/>
        <v>#N/A</v>
      </c>
      <c r="H383" s="14" t="e" cm="1">
        <f t="array" aca="1" ref="H383" ca="1">INDEX(BGCalc1!$L$4:$L$28,A383)*$C383^3+INDEX(BGCalc1!$M$4:$M$28,A383)*$C383^2+INDEX(BGCalc1!$N$4:$N$28,A383)*$C383+INDEX(BGCalc1!$O$4:$O$28,A383)+INDEX('Bulk Graph'!$E$6:$E$30,A383)</f>
        <v>#N/A</v>
      </c>
      <c r="I383" s="14" t="e" cm="1">
        <f t="array" aca="1" ref="I383" ca="1">INDEX(BGCalc1!$H$4:$H$28,A383)*$C383^3+INDEX(BGCalc1!$I$4:$I$28,A383)*$C383^2+INDEX(BGCalc1!$J$4:$J$28,A383)*$C383+INDEX(BGCalc1!$K$4:$K$28,A383)</f>
        <v>#N/A</v>
      </c>
      <c r="J383" s="9" t="e">
        <f t="shared" ca="1" si="56"/>
        <v>#N/A</v>
      </c>
      <c r="K383" s="12" t="e">
        <f t="shared" ca="1" si="57"/>
        <v>#N/A</v>
      </c>
      <c r="L383" s="12" t="e">
        <f t="shared" ca="1" si="58"/>
        <v>#N/A</v>
      </c>
      <c r="M383" s="12" t="e" cm="1">
        <f t="array" aca="1" ref="M383" ca="1">I383*S383*INDEX(BGCalc1!$B$4:$B$28,A383)</f>
        <v>#N/A</v>
      </c>
      <c r="N383" s="12" t="e">
        <f t="shared" ca="1" si="61"/>
        <v>#N/A</v>
      </c>
      <c r="O383" s="12" t="e">
        <f t="shared" ca="1" si="60"/>
        <v>#N/A</v>
      </c>
      <c r="P383" s="12" t="e">
        <f ca="1">CHOOSE(BGCalc1!$C$1,BGCalc1!$D$1,BGCalc1!$D$1+R383*G383)</f>
        <v>#N/A</v>
      </c>
      <c r="Q383" s="85">
        <f>CHOOSE(BGCalc1!$C$1,NA(),BGCalc1!$D$1)</f>
        <v>25</v>
      </c>
      <c r="R383" s="3" t="e">
        <f ca="1">C383*(H383+(BGCalc1!$D$1-E383)*F383)</f>
        <v>#N/A</v>
      </c>
      <c r="S383" s="3" t="e">
        <f t="shared" ca="1" si="59"/>
        <v>#N/A</v>
      </c>
    </row>
    <row r="384" spans="1:19">
      <c r="A384" s="380">
        <v>8</v>
      </c>
      <c r="B384" s="380">
        <v>24</v>
      </c>
      <c r="C384" s="9" t="e" cm="1">
        <f t="array" aca="1" ref="C384" ca="1">INDEX(BGCalc1!$F$4:$F$28,A384)+(INDEX(BGCalc1!$G$4:$G$28,A384)-INDEX(BGCalc1!$F$4:$F$28,A384))/50*B384</f>
        <v>#N/A</v>
      </c>
      <c r="D384" t="e">
        <f t="shared" ca="1" si="62"/>
        <v>#N/A</v>
      </c>
      <c r="E384" t="e">
        <f t="shared" ca="1" si="41"/>
        <v>#N/A</v>
      </c>
      <c r="F384" t="e">
        <f t="shared" ca="1" si="42"/>
        <v>#N/A</v>
      </c>
      <c r="G384" t="e">
        <f t="shared" ca="1" si="43"/>
        <v>#N/A</v>
      </c>
      <c r="H384" s="14" t="e" cm="1">
        <f t="array" aca="1" ref="H384" ca="1">INDEX(BGCalc1!$L$4:$L$28,A384)*$C384^3+INDEX(BGCalc1!$M$4:$M$28,A384)*$C384^2+INDEX(BGCalc1!$N$4:$N$28,A384)*$C384+INDEX(BGCalc1!$O$4:$O$28,A384)+INDEX('Bulk Graph'!$E$6:$E$30,A384)</f>
        <v>#N/A</v>
      </c>
      <c r="I384" s="14" t="e" cm="1">
        <f t="array" aca="1" ref="I384" ca="1">INDEX(BGCalc1!$H$4:$H$28,A384)*$C384^3+INDEX(BGCalc1!$I$4:$I$28,A384)*$C384^2+INDEX(BGCalc1!$J$4:$J$28,A384)*$C384+INDEX(BGCalc1!$K$4:$K$28,A384)</f>
        <v>#N/A</v>
      </c>
      <c r="J384" s="9" t="e">
        <f t="shared" ca="1" si="56"/>
        <v>#N/A</v>
      </c>
      <c r="K384" s="12" t="e">
        <f t="shared" ca="1" si="57"/>
        <v>#N/A</v>
      </c>
      <c r="L384" s="12" t="e">
        <f t="shared" ca="1" si="58"/>
        <v>#N/A</v>
      </c>
      <c r="M384" s="12" t="e" cm="1">
        <f t="array" aca="1" ref="M384" ca="1">I384*S384*INDEX(BGCalc1!$B$4:$B$28,A384)</f>
        <v>#N/A</v>
      </c>
      <c r="N384" s="12" t="e">
        <f t="shared" ca="1" si="61"/>
        <v>#N/A</v>
      </c>
      <c r="O384" s="12" t="e">
        <f t="shared" ca="1" si="60"/>
        <v>#N/A</v>
      </c>
      <c r="P384" s="12" t="e">
        <f ca="1">CHOOSE(BGCalc1!$C$1,BGCalc1!$D$1,BGCalc1!$D$1+R384*G384)</f>
        <v>#N/A</v>
      </c>
      <c r="Q384" s="85">
        <f>CHOOSE(BGCalc1!$C$1,NA(),BGCalc1!$D$1)</f>
        <v>25</v>
      </c>
      <c r="R384" s="3" t="e">
        <f ca="1">C384*(H384+(BGCalc1!$D$1-E384)*F384)</f>
        <v>#N/A</v>
      </c>
      <c r="S384" s="3" t="e">
        <f t="shared" ca="1" si="59"/>
        <v>#N/A</v>
      </c>
    </row>
    <row r="385" spans="1:19">
      <c r="A385" s="380">
        <v>8</v>
      </c>
      <c r="B385" s="380">
        <v>25</v>
      </c>
      <c r="C385" s="9" t="e" cm="1">
        <f t="array" aca="1" ref="C385" ca="1">INDEX(BGCalc1!$F$4:$F$28,A385)+(INDEX(BGCalc1!$G$4:$G$28,A385)-INDEX(BGCalc1!$F$4:$F$28,A385))/50*B385</f>
        <v>#N/A</v>
      </c>
      <c r="D385" t="e">
        <f t="shared" ca="1" si="62"/>
        <v>#N/A</v>
      </c>
      <c r="E385" t="e">
        <f t="shared" ca="1" si="41"/>
        <v>#N/A</v>
      </c>
      <c r="F385" t="e">
        <f t="shared" ca="1" si="42"/>
        <v>#N/A</v>
      </c>
      <c r="G385" t="e">
        <f t="shared" ca="1" si="43"/>
        <v>#N/A</v>
      </c>
      <c r="H385" s="14" t="e" cm="1">
        <f t="array" aca="1" ref="H385" ca="1">INDEX(BGCalc1!$L$4:$L$28,A385)*$C385^3+INDEX(BGCalc1!$M$4:$M$28,A385)*$C385^2+INDEX(BGCalc1!$N$4:$N$28,A385)*$C385+INDEX(BGCalc1!$O$4:$O$28,A385)+INDEX('Bulk Graph'!$E$6:$E$30,A385)</f>
        <v>#N/A</v>
      </c>
      <c r="I385" s="14" t="e" cm="1">
        <f t="array" aca="1" ref="I385" ca="1">INDEX(BGCalc1!$H$4:$H$28,A385)*$C385^3+INDEX(BGCalc1!$I$4:$I$28,A385)*$C385^2+INDEX(BGCalc1!$J$4:$J$28,A385)*$C385+INDEX(BGCalc1!$K$4:$K$28,A385)</f>
        <v>#N/A</v>
      </c>
      <c r="J385" s="9" t="e">
        <f t="shared" ca="1" si="56"/>
        <v>#N/A</v>
      </c>
      <c r="K385" s="12" t="e">
        <f t="shared" ca="1" si="57"/>
        <v>#N/A</v>
      </c>
      <c r="L385" s="12" t="e">
        <f t="shared" ca="1" si="58"/>
        <v>#N/A</v>
      </c>
      <c r="M385" s="12" t="e" cm="1">
        <f t="array" aca="1" ref="M385" ca="1">I385*S385*INDEX(BGCalc1!$B$4:$B$28,A385)</f>
        <v>#N/A</v>
      </c>
      <c r="N385" s="12" t="e">
        <f t="shared" ca="1" si="61"/>
        <v>#N/A</v>
      </c>
      <c r="O385" s="12" t="e">
        <f t="shared" ca="1" si="60"/>
        <v>#N/A</v>
      </c>
      <c r="P385" s="12" t="e">
        <f ca="1">CHOOSE(BGCalc1!$C$1,BGCalc1!$D$1,BGCalc1!$D$1+R385*G385)</f>
        <v>#N/A</v>
      </c>
      <c r="Q385" s="85">
        <f>CHOOSE(BGCalc1!$C$1,NA(),BGCalc1!$D$1)</f>
        <v>25</v>
      </c>
      <c r="R385" s="3" t="e">
        <f ca="1">C385*(H385+(BGCalc1!$D$1-E385)*F385)</f>
        <v>#N/A</v>
      </c>
      <c r="S385" s="3" t="e">
        <f t="shared" ca="1" si="59"/>
        <v>#N/A</v>
      </c>
    </row>
    <row r="386" spans="1:19">
      <c r="A386" s="380">
        <v>8</v>
      </c>
      <c r="B386" s="380">
        <v>26</v>
      </c>
      <c r="C386" s="9" t="e" cm="1">
        <f t="array" aca="1" ref="C386" ca="1">INDEX(BGCalc1!$F$4:$F$28,A386)+(INDEX(BGCalc1!$G$4:$G$28,A386)-INDEX(BGCalc1!$F$4:$F$28,A386))/50*B386</f>
        <v>#N/A</v>
      </c>
      <c r="D386" t="e">
        <f t="shared" ca="1" si="62"/>
        <v>#N/A</v>
      </c>
      <c r="E386" t="e">
        <f t="shared" ca="1" si="41"/>
        <v>#N/A</v>
      </c>
      <c r="F386" t="e">
        <f t="shared" ca="1" si="42"/>
        <v>#N/A</v>
      </c>
      <c r="G386" t="e">
        <f t="shared" ca="1" si="43"/>
        <v>#N/A</v>
      </c>
      <c r="H386" s="14" t="e" cm="1">
        <f t="array" aca="1" ref="H386" ca="1">INDEX(BGCalc1!$L$4:$L$28,A386)*$C386^3+INDEX(BGCalc1!$M$4:$M$28,A386)*$C386^2+INDEX(BGCalc1!$N$4:$N$28,A386)*$C386+INDEX(BGCalc1!$O$4:$O$28,A386)+INDEX('Bulk Graph'!$E$6:$E$30,A386)</f>
        <v>#N/A</v>
      </c>
      <c r="I386" s="14" t="e" cm="1">
        <f t="array" aca="1" ref="I386" ca="1">INDEX(BGCalc1!$H$4:$H$28,A386)*$C386^3+INDEX(BGCalc1!$I$4:$I$28,A386)*$C386^2+INDEX(BGCalc1!$J$4:$J$28,A386)*$C386+INDEX(BGCalc1!$K$4:$K$28,A386)</f>
        <v>#N/A</v>
      </c>
      <c r="J386" s="9" t="e">
        <f t="shared" ca="1" si="56"/>
        <v>#N/A</v>
      </c>
      <c r="K386" s="12" t="e">
        <f t="shared" ca="1" si="57"/>
        <v>#N/A</v>
      </c>
      <c r="L386" s="12" t="e">
        <f t="shared" ca="1" si="58"/>
        <v>#N/A</v>
      </c>
      <c r="M386" s="12" t="e" cm="1">
        <f t="array" aca="1" ref="M386" ca="1">I386*S386*INDEX(BGCalc1!$B$4:$B$28,A386)</f>
        <v>#N/A</v>
      </c>
      <c r="N386" s="12" t="e">
        <f t="shared" ca="1" si="61"/>
        <v>#N/A</v>
      </c>
      <c r="O386" s="12" t="e">
        <f t="shared" ca="1" si="60"/>
        <v>#N/A</v>
      </c>
      <c r="P386" s="12" t="e">
        <f ca="1">CHOOSE(BGCalc1!$C$1,BGCalc1!$D$1,BGCalc1!$D$1+R386*G386)</f>
        <v>#N/A</v>
      </c>
      <c r="Q386" s="85">
        <f>CHOOSE(BGCalc1!$C$1,NA(),BGCalc1!$D$1)</f>
        <v>25</v>
      </c>
      <c r="R386" s="3" t="e">
        <f ca="1">C386*(H386+(BGCalc1!$D$1-E386)*F386)</f>
        <v>#N/A</v>
      </c>
      <c r="S386" s="3" t="e">
        <f t="shared" ca="1" si="59"/>
        <v>#N/A</v>
      </c>
    </row>
    <row r="387" spans="1:19">
      <c r="A387" s="380">
        <v>8</v>
      </c>
      <c r="B387" s="380">
        <v>27</v>
      </c>
      <c r="C387" s="9" t="e" cm="1">
        <f t="array" aca="1" ref="C387" ca="1">INDEX(BGCalc1!$F$4:$F$28,A387)+(INDEX(BGCalc1!$G$4:$G$28,A387)-INDEX(BGCalc1!$F$4:$F$28,A387))/50*B387</f>
        <v>#N/A</v>
      </c>
      <c r="D387" t="e">
        <f t="shared" ca="1" si="62"/>
        <v>#N/A</v>
      </c>
      <c r="E387" t="e">
        <f t="shared" ca="1" si="41"/>
        <v>#N/A</v>
      </c>
      <c r="F387" t="e">
        <f t="shared" ca="1" si="42"/>
        <v>#N/A</v>
      </c>
      <c r="G387" t="e">
        <f t="shared" ca="1" si="43"/>
        <v>#N/A</v>
      </c>
      <c r="H387" s="14" t="e" cm="1">
        <f t="array" aca="1" ref="H387" ca="1">INDEX(BGCalc1!$L$4:$L$28,A387)*$C387^3+INDEX(BGCalc1!$M$4:$M$28,A387)*$C387^2+INDEX(BGCalc1!$N$4:$N$28,A387)*$C387+INDEX(BGCalc1!$O$4:$O$28,A387)+INDEX('Bulk Graph'!$E$6:$E$30,A387)</f>
        <v>#N/A</v>
      </c>
      <c r="I387" s="14" t="e" cm="1">
        <f t="array" aca="1" ref="I387" ca="1">INDEX(BGCalc1!$H$4:$H$28,A387)*$C387^3+INDEX(BGCalc1!$I$4:$I$28,A387)*$C387^2+INDEX(BGCalc1!$J$4:$J$28,A387)*$C387+INDEX(BGCalc1!$K$4:$K$28,A387)</f>
        <v>#N/A</v>
      </c>
      <c r="J387" s="9" t="e">
        <f t="shared" ref="J387:J450" ca="1" si="63">C387</f>
        <v>#N/A</v>
      </c>
      <c r="K387" s="12" t="e">
        <f t="shared" ref="K387:K450" ca="1" si="64">H387+(P387-E387)*F387</f>
        <v>#N/A</v>
      </c>
      <c r="L387" s="12" t="e">
        <f t="shared" ref="L387:L450" ca="1" si="65">C387*K387</f>
        <v>#N/A</v>
      </c>
      <c r="M387" s="12" t="e" cm="1">
        <f t="array" aca="1" ref="M387" ca="1">I387*S387*INDEX(BGCalc1!$B$4:$B$28,A387)</f>
        <v>#N/A</v>
      </c>
      <c r="N387" s="12" t="e">
        <f t="shared" ca="1" si="61"/>
        <v>#N/A</v>
      </c>
      <c r="O387" s="12" t="e">
        <f t="shared" ca="1" si="60"/>
        <v>#N/A</v>
      </c>
      <c r="P387" s="12" t="e">
        <f ca="1">CHOOSE(BGCalc1!$C$1,BGCalc1!$D$1,BGCalc1!$D$1+R387*G387)</f>
        <v>#N/A</v>
      </c>
      <c r="Q387" s="85">
        <f>CHOOSE(BGCalc1!$C$1,NA(),BGCalc1!$D$1)</f>
        <v>25</v>
      </c>
      <c r="R387" s="3" t="e">
        <f ca="1">C387*(H387+(BGCalc1!$D$1-E387)*F387)</f>
        <v>#N/A</v>
      </c>
      <c r="S387" s="3" t="e">
        <f t="shared" ref="S387:S450" ca="1" si="66">1+(P387-E387)*D387</f>
        <v>#N/A</v>
      </c>
    </row>
    <row r="388" spans="1:19">
      <c r="A388" s="380">
        <v>8</v>
      </c>
      <c r="B388" s="380">
        <v>28</v>
      </c>
      <c r="C388" s="9" t="e" cm="1">
        <f t="array" aca="1" ref="C388" ca="1">INDEX(BGCalc1!$F$4:$F$28,A388)+(INDEX(BGCalc1!$G$4:$G$28,A388)-INDEX(BGCalc1!$F$4:$F$28,A388))/50*B388</f>
        <v>#N/A</v>
      </c>
      <c r="D388" t="e">
        <f t="shared" ca="1" si="62"/>
        <v>#N/A</v>
      </c>
      <c r="E388" t="e">
        <f t="shared" ca="1" si="41"/>
        <v>#N/A</v>
      </c>
      <c r="F388" t="e">
        <f t="shared" ca="1" si="42"/>
        <v>#N/A</v>
      </c>
      <c r="G388" t="e">
        <f t="shared" ca="1" si="43"/>
        <v>#N/A</v>
      </c>
      <c r="H388" s="14" t="e" cm="1">
        <f t="array" aca="1" ref="H388" ca="1">INDEX(BGCalc1!$L$4:$L$28,A388)*$C388^3+INDEX(BGCalc1!$M$4:$M$28,A388)*$C388^2+INDEX(BGCalc1!$N$4:$N$28,A388)*$C388+INDEX(BGCalc1!$O$4:$O$28,A388)+INDEX('Bulk Graph'!$E$6:$E$30,A388)</f>
        <v>#N/A</v>
      </c>
      <c r="I388" s="14" t="e" cm="1">
        <f t="array" aca="1" ref="I388" ca="1">INDEX(BGCalc1!$H$4:$H$28,A388)*$C388^3+INDEX(BGCalc1!$I$4:$I$28,A388)*$C388^2+INDEX(BGCalc1!$J$4:$J$28,A388)*$C388+INDEX(BGCalc1!$K$4:$K$28,A388)</f>
        <v>#N/A</v>
      </c>
      <c r="J388" s="9" t="e">
        <f t="shared" ca="1" si="63"/>
        <v>#N/A</v>
      </c>
      <c r="K388" s="12" t="e">
        <f t="shared" ca="1" si="64"/>
        <v>#N/A</v>
      </c>
      <c r="L388" s="12" t="e">
        <f t="shared" ca="1" si="65"/>
        <v>#N/A</v>
      </c>
      <c r="M388" s="12" t="e" cm="1">
        <f t="array" aca="1" ref="M388" ca="1">I388*S388*INDEX(BGCalc1!$B$4:$B$28,A388)</f>
        <v>#N/A</v>
      </c>
      <c r="N388" s="12" t="e">
        <f t="shared" ca="1" si="61"/>
        <v>#N/A</v>
      </c>
      <c r="O388" s="12" t="e">
        <f t="shared" ca="1" si="60"/>
        <v>#N/A</v>
      </c>
      <c r="P388" s="12" t="e">
        <f ca="1">CHOOSE(BGCalc1!$C$1,BGCalc1!$D$1,BGCalc1!$D$1+R388*G388)</f>
        <v>#N/A</v>
      </c>
      <c r="Q388" s="85">
        <f>CHOOSE(BGCalc1!$C$1,NA(),BGCalc1!$D$1)</f>
        <v>25</v>
      </c>
      <c r="R388" s="3" t="e">
        <f ca="1">C388*(H388+(BGCalc1!$D$1-E388)*F388)</f>
        <v>#N/A</v>
      </c>
      <c r="S388" s="3" t="e">
        <f t="shared" ca="1" si="66"/>
        <v>#N/A</v>
      </c>
    </row>
    <row r="389" spans="1:19">
      <c r="A389" s="380">
        <v>8</v>
      </c>
      <c r="B389" s="380">
        <v>29</v>
      </c>
      <c r="C389" s="9" t="e" cm="1">
        <f t="array" aca="1" ref="C389" ca="1">INDEX(BGCalc1!$F$4:$F$28,A389)+(INDEX(BGCalc1!$G$4:$G$28,A389)-INDEX(BGCalc1!$F$4:$F$28,A389))/50*B389</f>
        <v>#N/A</v>
      </c>
      <c r="D389" t="e">
        <f t="shared" ca="1" si="62"/>
        <v>#N/A</v>
      </c>
      <c r="E389" t="e">
        <f t="shared" ca="1" si="41"/>
        <v>#N/A</v>
      </c>
      <c r="F389" t="e">
        <f t="shared" ca="1" si="42"/>
        <v>#N/A</v>
      </c>
      <c r="G389" t="e">
        <f t="shared" ca="1" si="43"/>
        <v>#N/A</v>
      </c>
      <c r="H389" s="14" t="e" cm="1">
        <f t="array" aca="1" ref="H389" ca="1">INDEX(BGCalc1!$L$4:$L$28,A389)*$C389^3+INDEX(BGCalc1!$M$4:$M$28,A389)*$C389^2+INDEX(BGCalc1!$N$4:$N$28,A389)*$C389+INDEX(BGCalc1!$O$4:$O$28,A389)+INDEX('Bulk Graph'!$E$6:$E$30,A389)</f>
        <v>#N/A</v>
      </c>
      <c r="I389" s="14" t="e" cm="1">
        <f t="array" aca="1" ref="I389" ca="1">INDEX(BGCalc1!$H$4:$H$28,A389)*$C389^3+INDEX(BGCalc1!$I$4:$I$28,A389)*$C389^2+INDEX(BGCalc1!$J$4:$J$28,A389)*$C389+INDEX(BGCalc1!$K$4:$K$28,A389)</f>
        <v>#N/A</v>
      </c>
      <c r="J389" s="9" t="e">
        <f t="shared" ca="1" si="63"/>
        <v>#N/A</v>
      </c>
      <c r="K389" s="12" t="e">
        <f t="shared" ca="1" si="64"/>
        <v>#N/A</v>
      </c>
      <c r="L389" s="12" t="e">
        <f t="shared" ca="1" si="65"/>
        <v>#N/A</v>
      </c>
      <c r="M389" s="12" t="e" cm="1">
        <f t="array" aca="1" ref="M389" ca="1">I389*S389*INDEX(BGCalc1!$B$4:$B$28,A389)</f>
        <v>#N/A</v>
      </c>
      <c r="N389" s="12" t="e">
        <f t="shared" ca="1" si="61"/>
        <v>#N/A</v>
      </c>
      <c r="O389" s="12" t="e">
        <f t="shared" ca="1" si="60"/>
        <v>#N/A</v>
      </c>
      <c r="P389" s="12" t="e">
        <f ca="1">CHOOSE(BGCalc1!$C$1,BGCalc1!$D$1,BGCalc1!$D$1+R389*G389)</f>
        <v>#N/A</v>
      </c>
      <c r="Q389" s="85">
        <f>CHOOSE(BGCalc1!$C$1,NA(),BGCalc1!$D$1)</f>
        <v>25</v>
      </c>
      <c r="R389" s="3" t="e">
        <f ca="1">C389*(H389+(BGCalc1!$D$1-E389)*F389)</f>
        <v>#N/A</v>
      </c>
      <c r="S389" s="3" t="e">
        <f t="shared" ca="1" si="66"/>
        <v>#N/A</v>
      </c>
    </row>
    <row r="390" spans="1:19">
      <c r="A390" s="380">
        <v>8</v>
      </c>
      <c r="B390" s="380">
        <v>30</v>
      </c>
      <c r="C390" s="9" t="e" cm="1">
        <f t="array" aca="1" ref="C390" ca="1">INDEX(BGCalc1!$F$4:$F$28,A390)+(INDEX(BGCalc1!$G$4:$G$28,A390)-INDEX(BGCalc1!$F$4:$F$28,A390))/50*B390</f>
        <v>#N/A</v>
      </c>
      <c r="D390" t="e">
        <f t="shared" ca="1" si="62"/>
        <v>#N/A</v>
      </c>
      <c r="E390" t="e">
        <f t="shared" ca="1" si="41"/>
        <v>#N/A</v>
      </c>
      <c r="F390" t="e">
        <f t="shared" ca="1" si="42"/>
        <v>#N/A</v>
      </c>
      <c r="G390" t="e">
        <f t="shared" ca="1" si="43"/>
        <v>#N/A</v>
      </c>
      <c r="H390" s="14" t="e" cm="1">
        <f t="array" aca="1" ref="H390" ca="1">INDEX(BGCalc1!$L$4:$L$28,A390)*$C390^3+INDEX(BGCalc1!$M$4:$M$28,A390)*$C390^2+INDEX(BGCalc1!$N$4:$N$28,A390)*$C390+INDEX(BGCalc1!$O$4:$O$28,A390)+INDEX('Bulk Graph'!$E$6:$E$30,A390)</f>
        <v>#N/A</v>
      </c>
      <c r="I390" s="14" t="e" cm="1">
        <f t="array" aca="1" ref="I390" ca="1">INDEX(BGCalc1!$H$4:$H$28,A390)*$C390^3+INDEX(BGCalc1!$I$4:$I$28,A390)*$C390^2+INDEX(BGCalc1!$J$4:$J$28,A390)*$C390+INDEX(BGCalc1!$K$4:$K$28,A390)</f>
        <v>#N/A</v>
      </c>
      <c r="J390" s="9" t="e">
        <f t="shared" ca="1" si="63"/>
        <v>#N/A</v>
      </c>
      <c r="K390" s="12" t="e">
        <f t="shared" ca="1" si="64"/>
        <v>#N/A</v>
      </c>
      <c r="L390" s="12" t="e">
        <f t="shared" ca="1" si="65"/>
        <v>#N/A</v>
      </c>
      <c r="M390" s="12" t="e" cm="1">
        <f t="array" aca="1" ref="M390" ca="1">I390*S390*INDEX(BGCalc1!$B$4:$B$28,A390)</f>
        <v>#N/A</v>
      </c>
      <c r="N390" s="12" t="e">
        <f t="shared" ca="1" si="61"/>
        <v>#N/A</v>
      </c>
      <c r="O390" s="12" t="e">
        <f t="shared" ca="1" si="60"/>
        <v>#N/A</v>
      </c>
      <c r="P390" s="12" t="e">
        <f ca="1">CHOOSE(BGCalc1!$C$1,BGCalc1!$D$1,BGCalc1!$D$1+R390*G390)</f>
        <v>#N/A</v>
      </c>
      <c r="Q390" s="85">
        <f>CHOOSE(BGCalc1!$C$1,NA(),BGCalc1!$D$1)</f>
        <v>25</v>
      </c>
      <c r="R390" s="3" t="e">
        <f ca="1">C390*(H390+(BGCalc1!$D$1-E390)*F390)</f>
        <v>#N/A</v>
      </c>
      <c r="S390" s="3" t="e">
        <f t="shared" ca="1" si="66"/>
        <v>#N/A</v>
      </c>
    </row>
    <row r="391" spans="1:19">
      <c r="A391" s="380">
        <v>8</v>
      </c>
      <c r="B391" s="380">
        <v>31</v>
      </c>
      <c r="C391" s="9" t="e" cm="1">
        <f t="array" aca="1" ref="C391" ca="1">INDEX(BGCalc1!$F$4:$F$28,A391)+(INDEX(BGCalc1!$G$4:$G$28,A391)-INDEX(BGCalc1!$F$4:$F$28,A391))/50*B391</f>
        <v>#N/A</v>
      </c>
      <c r="D391" t="e">
        <f t="shared" ca="1" si="62"/>
        <v>#N/A</v>
      </c>
      <c r="E391" t="e">
        <f t="shared" ca="1" si="41"/>
        <v>#N/A</v>
      </c>
      <c r="F391" t="e">
        <f t="shared" ca="1" si="42"/>
        <v>#N/A</v>
      </c>
      <c r="G391" t="e">
        <f t="shared" ca="1" si="43"/>
        <v>#N/A</v>
      </c>
      <c r="H391" s="14" t="e" cm="1">
        <f t="array" aca="1" ref="H391" ca="1">INDEX(BGCalc1!$L$4:$L$28,A391)*$C391^3+INDEX(BGCalc1!$M$4:$M$28,A391)*$C391^2+INDEX(BGCalc1!$N$4:$N$28,A391)*$C391+INDEX(BGCalc1!$O$4:$O$28,A391)+INDEX('Bulk Graph'!$E$6:$E$30,A391)</f>
        <v>#N/A</v>
      </c>
      <c r="I391" s="14" t="e" cm="1">
        <f t="array" aca="1" ref="I391" ca="1">INDEX(BGCalc1!$H$4:$H$28,A391)*$C391^3+INDEX(BGCalc1!$I$4:$I$28,A391)*$C391^2+INDEX(BGCalc1!$J$4:$J$28,A391)*$C391+INDEX(BGCalc1!$K$4:$K$28,A391)</f>
        <v>#N/A</v>
      </c>
      <c r="J391" s="9" t="e">
        <f t="shared" ca="1" si="63"/>
        <v>#N/A</v>
      </c>
      <c r="K391" s="12" t="e">
        <f t="shared" ca="1" si="64"/>
        <v>#N/A</v>
      </c>
      <c r="L391" s="12" t="e">
        <f t="shared" ca="1" si="65"/>
        <v>#N/A</v>
      </c>
      <c r="M391" s="12" t="e" cm="1">
        <f t="array" aca="1" ref="M391" ca="1">I391*S391*INDEX(BGCalc1!$B$4:$B$28,A391)</f>
        <v>#N/A</v>
      </c>
      <c r="N391" s="12" t="e">
        <f t="shared" ca="1" si="61"/>
        <v>#N/A</v>
      </c>
      <c r="O391" s="12" t="e">
        <f t="shared" ca="1" si="60"/>
        <v>#N/A</v>
      </c>
      <c r="P391" s="12" t="e">
        <f ca="1">CHOOSE(BGCalc1!$C$1,BGCalc1!$D$1,BGCalc1!$D$1+R391*G391)</f>
        <v>#N/A</v>
      </c>
      <c r="Q391" s="85">
        <f>CHOOSE(BGCalc1!$C$1,NA(),BGCalc1!$D$1)</f>
        <v>25</v>
      </c>
      <c r="R391" s="3" t="e">
        <f ca="1">C391*(H391+(BGCalc1!$D$1-E391)*F391)</f>
        <v>#N/A</v>
      </c>
      <c r="S391" s="3" t="e">
        <f t="shared" ca="1" si="66"/>
        <v>#N/A</v>
      </c>
    </row>
    <row r="392" spans="1:19">
      <c r="A392" s="380">
        <v>8</v>
      </c>
      <c r="B392" s="380">
        <v>32</v>
      </c>
      <c r="C392" s="9" t="e" cm="1">
        <f t="array" aca="1" ref="C392" ca="1">INDEX(BGCalc1!$F$4:$F$28,A392)+(INDEX(BGCalc1!$G$4:$G$28,A392)-INDEX(BGCalc1!$F$4:$F$28,A392))/50*B392</f>
        <v>#N/A</v>
      </c>
      <c r="D392" t="e">
        <f t="shared" ca="1" si="62"/>
        <v>#N/A</v>
      </c>
      <c r="E392" t="e">
        <f t="shared" ca="1" si="41"/>
        <v>#N/A</v>
      </c>
      <c r="F392" t="e">
        <f t="shared" ca="1" si="42"/>
        <v>#N/A</v>
      </c>
      <c r="G392" t="e">
        <f t="shared" ca="1" si="43"/>
        <v>#N/A</v>
      </c>
      <c r="H392" s="14" t="e" cm="1">
        <f t="array" aca="1" ref="H392" ca="1">INDEX(BGCalc1!$L$4:$L$28,A392)*$C392^3+INDEX(BGCalc1!$M$4:$M$28,A392)*$C392^2+INDEX(BGCalc1!$N$4:$N$28,A392)*$C392+INDEX(BGCalc1!$O$4:$O$28,A392)+INDEX('Bulk Graph'!$E$6:$E$30,A392)</f>
        <v>#N/A</v>
      </c>
      <c r="I392" s="14" t="e" cm="1">
        <f t="array" aca="1" ref="I392" ca="1">INDEX(BGCalc1!$H$4:$H$28,A392)*$C392^3+INDEX(BGCalc1!$I$4:$I$28,A392)*$C392^2+INDEX(BGCalc1!$J$4:$J$28,A392)*$C392+INDEX(BGCalc1!$K$4:$K$28,A392)</f>
        <v>#N/A</v>
      </c>
      <c r="J392" s="9" t="e">
        <f t="shared" ca="1" si="63"/>
        <v>#N/A</v>
      </c>
      <c r="K392" s="12" t="e">
        <f t="shared" ca="1" si="64"/>
        <v>#N/A</v>
      </c>
      <c r="L392" s="12" t="e">
        <f t="shared" ca="1" si="65"/>
        <v>#N/A</v>
      </c>
      <c r="M392" s="12" t="e" cm="1">
        <f t="array" aca="1" ref="M392" ca="1">I392*S392*INDEX(BGCalc1!$B$4:$B$28,A392)</f>
        <v>#N/A</v>
      </c>
      <c r="N392" s="12" t="e">
        <f t="shared" ca="1" si="61"/>
        <v>#N/A</v>
      </c>
      <c r="O392" s="12" t="e">
        <f t="shared" ca="1" si="60"/>
        <v>#N/A</v>
      </c>
      <c r="P392" s="12" t="e">
        <f ca="1">CHOOSE(BGCalc1!$C$1,BGCalc1!$D$1,BGCalc1!$D$1+R392*G392)</f>
        <v>#N/A</v>
      </c>
      <c r="Q392" s="85">
        <f>CHOOSE(BGCalc1!$C$1,NA(),BGCalc1!$D$1)</f>
        <v>25</v>
      </c>
      <c r="R392" s="3" t="e">
        <f ca="1">C392*(H392+(BGCalc1!$D$1-E392)*F392)</f>
        <v>#N/A</v>
      </c>
      <c r="S392" s="3" t="e">
        <f t="shared" ca="1" si="66"/>
        <v>#N/A</v>
      </c>
    </row>
    <row r="393" spans="1:19">
      <c r="A393" s="380">
        <v>8</v>
      </c>
      <c r="B393" s="380">
        <v>33</v>
      </c>
      <c r="C393" s="9" t="e" cm="1">
        <f t="array" aca="1" ref="C393" ca="1">INDEX(BGCalc1!$F$4:$F$28,A393)+(INDEX(BGCalc1!$G$4:$G$28,A393)-INDEX(BGCalc1!$F$4:$F$28,A393))/50*B393</f>
        <v>#N/A</v>
      </c>
      <c r="D393" t="e">
        <f t="shared" ca="1" si="62"/>
        <v>#N/A</v>
      </c>
      <c r="E393" t="e">
        <f t="shared" ca="1" si="41"/>
        <v>#N/A</v>
      </c>
      <c r="F393" t="e">
        <f t="shared" ca="1" si="42"/>
        <v>#N/A</v>
      </c>
      <c r="G393" t="e">
        <f t="shared" ca="1" si="43"/>
        <v>#N/A</v>
      </c>
      <c r="H393" s="14" t="e" cm="1">
        <f t="array" aca="1" ref="H393" ca="1">INDEX(BGCalc1!$L$4:$L$28,A393)*$C393^3+INDEX(BGCalc1!$M$4:$M$28,A393)*$C393^2+INDEX(BGCalc1!$N$4:$N$28,A393)*$C393+INDEX(BGCalc1!$O$4:$O$28,A393)+INDEX('Bulk Graph'!$E$6:$E$30,A393)</f>
        <v>#N/A</v>
      </c>
      <c r="I393" s="14" t="e" cm="1">
        <f t="array" aca="1" ref="I393" ca="1">INDEX(BGCalc1!$H$4:$H$28,A393)*$C393^3+INDEX(BGCalc1!$I$4:$I$28,A393)*$C393^2+INDEX(BGCalc1!$J$4:$J$28,A393)*$C393+INDEX(BGCalc1!$K$4:$K$28,A393)</f>
        <v>#N/A</v>
      </c>
      <c r="J393" s="9" t="e">
        <f t="shared" ca="1" si="63"/>
        <v>#N/A</v>
      </c>
      <c r="K393" s="12" t="e">
        <f t="shared" ca="1" si="64"/>
        <v>#N/A</v>
      </c>
      <c r="L393" s="12" t="e">
        <f t="shared" ca="1" si="65"/>
        <v>#N/A</v>
      </c>
      <c r="M393" s="12" t="e" cm="1">
        <f t="array" aca="1" ref="M393" ca="1">I393*S393*INDEX(BGCalc1!$B$4:$B$28,A393)</f>
        <v>#N/A</v>
      </c>
      <c r="N393" s="12" t="e">
        <f t="shared" ca="1" si="61"/>
        <v>#N/A</v>
      </c>
      <c r="O393" s="12" t="e">
        <f t="shared" ca="1" si="60"/>
        <v>#N/A</v>
      </c>
      <c r="P393" s="12" t="e">
        <f ca="1">CHOOSE(BGCalc1!$C$1,BGCalc1!$D$1,BGCalc1!$D$1+R393*G393)</f>
        <v>#N/A</v>
      </c>
      <c r="Q393" s="85">
        <f>CHOOSE(BGCalc1!$C$1,NA(),BGCalc1!$D$1)</f>
        <v>25</v>
      </c>
      <c r="R393" s="3" t="e">
        <f ca="1">C393*(H393+(BGCalc1!$D$1-E393)*F393)</f>
        <v>#N/A</v>
      </c>
      <c r="S393" s="3" t="e">
        <f t="shared" ca="1" si="66"/>
        <v>#N/A</v>
      </c>
    </row>
    <row r="394" spans="1:19">
      <c r="A394" s="380">
        <v>8</v>
      </c>
      <c r="B394" s="380">
        <v>34</v>
      </c>
      <c r="C394" s="9" t="e" cm="1">
        <f t="array" aca="1" ref="C394" ca="1">INDEX(BGCalc1!$F$4:$F$28,A394)+(INDEX(BGCalc1!$G$4:$G$28,A394)-INDEX(BGCalc1!$F$4:$F$28,A394))/50*B394</f>
        <v>#N/A</v>
      </c>
      <c r="D394" t="e">
        <f t="shared" ca="1" si="62"/>
        <v>#N/A</v>
      </c>
      <c r="E394" t="e">
        <f t="shared" ca="1" si="41"/>
        <v>#N/A</v>
      </c>
      <c r="F394" t="e">
        <f t="shared" ca="1" si="42"/>
        <v>#N/A</v>
      </c>
      <c r="G394" t="e">
        <f t="shared" ca="1" si="43"/>
        <v>#N/A</v>
      </c>
      <c r="H394" s="14" t="e" cm="1">
        <f t="array" aca="1" ref="H394" ca="1">INDEX(BGCalc1!$L$4:$L$28,A394)*$C394^3+INDEX(BGCalc1!$M$4:$M$28,A394)*$C394^2+INDEX(BGCalc1!$N$4:$N$28,A394)*$C394+INDEX(BGCalc1!$O$4:$O$28,A394)+INDEX('Bulk Graph'!$E$6:$E$30,A394)</f>
        <v>#N/A</v>
      </c>
      <c r="I394" s="14" t="e" cm="1">
        <f t="array" aca="1" ref="I394" ca="1">INDEX(BGCalc1!$H$4:$H$28,A394)*$C394^3+INDEX(BGCalc1!$I$4:$I$28,A394)*$C394^2+INDEX(BGCalc1!$J$4:$J$28,A394)*$C394+INDEX(BGCalc1!$K$4:$K$28,A394)</f>
        <v>#N/A</v>
      </c>
      <c r="J394" s="9" t="e">
        <f t="shared" ca="1" si="63"/>
        <v>#N/A</v>
      </c>
      <c r="K394" s="12" t="e">
        <f t="shared" ca="1" si="64"/>
        <v>#N/A</v>
      </c>
      <c r="L394" s="12" t="e">
        <f t="shared" ca="1" si="65"/>
        <v>#N/A</v>
      </c>
      <c r="M394" s="12" t="e" cm="1">
        <f t="array" aca="1" ref="M394" ca="1">I394*S394*INDEX(BGCalc1!$B$4:$B$28,A394)</f>
        <v>#N/A</v>
      </c>
      <c r="N394" s="12" t="e">
        <f t="shared" ca="1" si="61"/>
        <v>#N/A</v>
      </c>
      <c r="O394" s="12" t="e">
        <f t="shared" ca="1" si="60"/>
        <v>#N/A</v>
      </c>
      <c r="P394" s="12" t="e">
        <f ca="1">CHOOSE(BGCalc1!$C$1,BGCalc1!$D$1,BGCalc1!$D$1+R394*G394)</f>
        <v>#N/A</v>
      </c>
      <c r="Q394" s="85">
        <f>CHOOSE(BGCalc1!$C$1,NA(),BGCalc1!$D$1)</f>
        <v>25</v>
      </c>
      <c r="R394" s="3" t="e">
        <f ca="1">C394*(H394+(BGCalc1!$D$1-E394)*F394)</f>
        <v>#N/A</v>
      </c>
      <c r="S394" s="3" t="e">
        <f t="shared" ca="1" si="66"/>
        <v>#N/A</v>
      </c>
    </row>
    <row r="395" spans="1:19">
      <c r="A395" s="380">
        <v>8</v>
      </c>
      <c r="B395" s="380">
        <v>35</v>
      </c>
      <c r="C395" s="9" t="e" cm="1">
        <f t="array" aca="1" ref="C395" ca="1">INDEX(BGCalc1!$F$4:$F$28,A395)+(INDEX(BGCalc1!$G$4:$G$28,A395)-INDEX(BGCalc1!$F$4:$F$28,A395))/50*B395</f>
        <v>#N/A</v>
      </c>
      <c r="D395" t="e">
        <f t="shared" ca="1" si="62"/>
        <v>#N/A</v>
      </c>
      <c r="E395" t="e">
        <f t="shared" ca="1" si="41"/>
        <v>#N/A</v>
      </c>
      <c r="F395" t="e">
        <f t="shared" ca="1" si="42"/>
        <v>#N/A</v>
      </c>
      <c r="G395" t="e">
        <f t="shared" ca="1" si="43"/>
        <v>#N/A</v>
      </c>
      <c r="H395" s="14" t="e" cm="1">
        <f t="array" aca="1" ref="H395" ca="1">INDEX(BGCalc1!$L$4:$L$28,A395)*$C395^3+INDEX(BGCalc1!$M$4:$M$28,A395)*$C395^2+INDEX(BGCalc1!$N$4:$N$28,A395)*$C395+INDEX(BGCalc1!$O$4:$O$28,A395)+INDEX('Bulk Graph'!$E$6:$E$30,A395)</f>
        <v>#N/A</v>
      </c>
      <c r="I395" s="14" t="e" cm="1">
        <f t="array" aca="1" ref="I395" ca="1">INDEX(BGCalc1!$H$4:$H$28,A395)*$C395^3+INDEX(BGCalc1!$I$4:$I$28,A395)*$C395^2+INDEX(BGCalc1!$J$4:$J$28,A395)*$C395+INDEX(BGCalc1!$K$4:$K$28,A395)</f>
        <v>#N/A</v>
      </c>
      <c r="J395" s="9" t="e">
        <f t="shared" ca="1" si="63"/>
        <v>#N/A</v>
      </c>
      <c r="K395" s="12" t="e">
        <f t="shared" ca="1" si="64"/>
        <v>#N/A</v>
      </c>
      <c r="L395" s="12" t="e">
        <f t="shared" ca="1" si="65"/>
        <v>#N/A</v>
      </c>
      <c r="M395" s="12" t="e" cm="1">
        <f t="array" aca="1" ref="M395" ca="1">I395*S395*INDEX(BGCalc1!$B$4:$B$28,A395)</f>
        <v>#N/A</v>
      </c>
      <c r="N395" s="12" t="e">
        <f t="shared" ca="1" si="61"/>
        <v>#N/A</v>
      </c>
      <c r="O395" s="12" t="e">
        <f t="shared" ca="1" si="60"/>
        <v>#N/A</v>
      </c>
      <c r="P395" s="12" t="e">
        <f ca="1">CHOOSE(BGCalc1!$C$1,BGCalc1!$D$1,BGCalc1!$D$1+R395*G395)</f>
        <v>#N/A</v>
      </c>
      <c r="Q395" s="85">
        <f>CHOOSE(BGCalc1!$C$1,NA(),BGCalc1!$D$1)</f>
        <v>25</v>
      </c>
      <c r="R395" s="3" t="e">
        <f ca="1">C395*(H395+(BGCalc1!$D$1-E395)*F395)</f>
        <v>#N/A</v>
      </c>
      <c r="S395" s="3" t="e">
        <f t="shared" ca="1" si="66"/>
        <v>#N/A</v>
      </c>
    </row>
    <row r="396" spans="1:19">
      <c r="A396" s="380">
        <v>8</v>
      </c>
      <c r="B396" s="380">
        <v>36</v>
      </c>
      <c r="C396" s="9" t="e" cm="1">
        <f t="array" aca="1" ref="C396" ca="1">INDEX(BGCalc1!$F$4:$F$28,A396)+(INDEX(BGCalc1!$G$4:$G$28,A396)-INDEX(BGCalc1!$F$4:$F$28,A396))/50*B396</f>
        <v>#N/A</v>
      </c>
      <c r="D396" t="e">
        <f t="shared" ca="1" si="62"/>
        <v>#N/A</v>
      </c>
      <c r="E396" t="e">
        <f t="shared" ca="1" si="41"/>
        <v>#N/A</v>
      </c>
      <c r="F396" t="e">
        <f t="shared" ca="1" si="42"/>
        <v>#N/A</v>
      </c>
      <c r="G396" t="e">
        <f t="shared" ca="1" si="43"/>
        <v>#N/A</v>
      </c>
      <c r="H396" s="14" t="e" cm="1">
        <f t="array" aca="1" ref="H396" ca="1">INDEX(BGCalc1!$L$4:$L$28,A396)*$C396^3+INDEX(BGCalc1!$M$4:$M$28,A396)*$C396^2+INDEX(BGCalc1!$N$4:$N$28,A396)*$C396+INDEX(BGCalc1!$O$4:$O$28,A396)+INDEX('Bulk Graph'!$E$6:$E$30,A396)</f>
        <v>#N/A</v>
      </c>
      <c r="I396" s="14" t="e" cm="1">
        <f t="array" aca="1" ref="I396" ca="1">INDEX(BGCalc1!$H$4:$H$28,A396)*$C396^3+INDEX(BGCalc1!$I$4:$I$28,A396)*$C396^2+INDEX(BGCalc1!$J$4:$J$28,A396)*$C396+INDEX(BGCalc1!$K$4:$K$28,A396)</f>
        <v>#N/A</v>
      </c>
      <c r="J396" s="9" t="e">
        <f t="shared" ca="1" si="63"/>
        <v>#N/A</v>
      </c>
      <c r="K396" s="12" t="e">
        <f t="shared" ca="1" si="64"/>
        <v>#N/A</v>
      </c>
      <c r="L396" s="12" t="e">
        <f t="shared" ca="1" si="65"/>
        <v>#N/A</v>
      </c>
      <c r="M396" s="12" t="e" cm="1">
        <f t="array" aca="1" ref="M396" ca="1">I396*S396*INDEX(BGCalc1!$B$4:$B$28,A396)</f>
        <v>#N/A</v>
      </c>
      <c r="N396" s="12" t="e">
        <f t="shared" ca="1" si="61"/>
        <v>#N/A</v>
      </c>
      <c r="O396" s="12" t="e">
        <f t="shared" ca="1" si="60"/>
        <v>#N/A</v>
      </c>
      <c r="P396" s="12" t="e">
        <f ca="1">CHOOSE(BGCalc1!$C$1,BGCalc1!$D$1,BGCalc1!$D$1+R396*G396)</f>
        <v>#N/A</v>
      </c>
      <c r="Q396" s="85">
        <f>CHOOSE(BGCalc1!$C$1,NA(),BGCalc1!$D$1)</f>
        <v>25</v>
      </c>
      <c r="R396" s="3" t="e">
        <f ca="1">C396*(H396+(BGCalc1!$D$1-E396)*F396)</f>
        <v>#N/A</v>
      </c>
      <c r="S396" s="3" t="e">
        <f t="shared" ca="1" si="66"/>
        <v>#N/A</v>
      </c>
    </row>
    <row r="397" spans="1:19">
      <c r="A397" s="380">
        <v>8</v>
      </c>
      <c r="B397" s="380">
        <v>37</v>
      </c>
      <c r="C397" s="9" t="e" cm="1">
        <f t="array" aca="1" ref="C397" ca="1">INDEX(BGCalc1!$F$4:$F$28,A397)+(INDEX(BGCalc1!$G$4:$G$28,A397)-INDEX(BGCalc1!$F$4:$F$28,A397))/50*B397</f>
        <v>#N/A</v>
      </c>
      <c r="D397" t="e">
        <f t="shared" ca="1" si="62"/>
        <v>#N/A</v>
      </c>
      <c r="E397" t="e">
        <f t="shared" ca="1" si="41"/>
        <v>#N/A</v>
      </c>
      <c r="F397" t="e">
        <f t="shared" ca="1" si="42"/>
        <v>#N/A</v>
      </c>
      <c r="G397" t="e">
        <f t="shared" ca="1" si="43"/>
        <v>#N/A</v>
      </c>
      <c r="H397" s="14" t="e" cm="1">
        <f t="array" aca="1" ref="H397" ca="1">INDEX(BGCalc1!$L$4:$L$28,A397)*$C397^3+INDEX(BGCalc1!$M$4:$M$28,A397)*$C397^2+INDEX(BGCalc1!$N$4:$N$28,A397)*$C397+INDEX(BGCalc1!$O$4:$O$28,A397)+INDEX('Bulk Graph'!$E$6:$E$30,A397)</f>
        <v>#N/A</v>
      </c>
      <c r="I397" s="14" t="e" cm="1">
        <f t="array" aca="1" ref="I397" ca="1">INDEX(BGCalc1!$H$4:$H$28,A397)*$C397^3+INDEX(BGCalc1!$I$4:$I$28,A397)*$C397^2+INDEX(BGCalc1!$J$4:$J$28,A397)*$C397+INDEX(BGCalc1!$K$4:$K$28,A397)</f>
        <v>#N/A</v>
      </c>
      <c r="J397" s="9" t="e">
        <f t="shared" ca="1" si="63"/>
        <v>#N/A</v>
      </c>
      <c r="K397" s="12" t="e">
        <f t="shared" ca="1" si="64"/>
        <v>#N/A</v>
      </c>
      <c r="L397" s="12" t="e">
        <f t="shared" ca="1" si="65"/>
        <v>#N/A</v>
      </c>
      <c r="M397" s="12" t="e" cm="1">
        <f t="array" aca="1" ref="M397" ca="1">I397*S397*INDEX(BGCalc1!$B$4:$B$28,A397)</f>
        <v>#N/A</v>
      </c>
      <c r="N397" s="12" t="e">
        <f t="shared" ca="1" si="61"/>
        <v>#N/A</v>
      </c>
      <c r="O397" s="12" t="e">
        <f t="shared" ca="1" si="60"/>
        <v>#N/A</v>
      </c>
      <c r="P397" s="12" t="e">
        <f ca="1">CHOOSE(BGCalc1!$C$1,BGCalc1!$D$1,BGCalc1!$D$1+R397*G397)</f>
        <v>#N/A</v>
      </c>
      <c r="Q397" s="85">
        <f>CHOOSE(BGCalc1!$C$1,NA(),BGCalc1!$D$1)</f>
        <v>25</v>
      </c>
      <c r="R397" s="3" t="e">
        <f ca="1">C397*(H397+(BGCalc1!$D$1-E397)*F397)</f>
        <v>#N/A</v>
      </c>
      <c r="S397" s="3" t="e">
        <f t="shared" ca="1" si="66"/>
        <v>#N/A</v>
      </c>
    </row>
    <row r="398" spans="1:19">
      <c r="A398" s="380">
        <v>8</v>
      </c>
      <c r="B398" s="380">
        <v>38</v>
      </c>
      <c r="C398" s="9" t="e" cm="1">
        <f t="array" aca="1" ref="C398" ca="1">INDEX(BGCalc1!$F$4:$F$28,A398)+(INDEX(BGCalc1!$G$4:$G$28,A398)-INDEX(BGCalc1!$F$4:$F$28,A398))/50*B398</f>
        <v>#N/A</v>
      </c>
      <c r="D398" t="e">
        <f t="shared" ca="1" si="62"/>
        <v>#N/A</v>
      </c>
      <c r="E398" t="e">
        <f t="shared" ca="1" si="41"/>
        <v>#N/A</v>
      </c>
      <c r="F398" t="e">
        <f t="shared" ca="1" si="42"/>
        <v>#N/A</v>
      </c>
      <c r="G398" t="e">
        <f t="shared" ca="1" si="43"/>
        <v>#N/A</v>
      </c>
      <c r="H398" s="14" t="e" cm="1">
        <f t="array" aca="1" ref="H398" ca="1">INDEX(BGCalc1!$L$4:$L$28,A398)*$C398^3+INDEX(BGCalc1!$M$4:$M$28,A398)*$C398^2+INDEX(BGCalc1!$N$4:$N$28,A398)*$C398+INDEX(BGCalc1!$O$4:$O$28,A398)+INDEX('Bulk Graph'!$E$6:$E$30,A398)</f>
        <v>#N/A</v>
      </c>
      <c r="I398" s="14" t="e" cm="1">
        <f t="array" aca="1" ref="I398" ca="1">INDEX(BGCalc1!$H$4:$H$28,A398)*$C398^3+INDEX(BGCalc1!$I$4:$I$28,A398)*$C398^2+INDEX(BGCalc1!$J$4:$J$28,A398)*$C398+INDEX(BGCalc1!$K$4:$K$28,A398)</f>
        <v>#N/A</v>
      </c>
      <c r="J398" s="9" t="e">
        <f t="shared" ca="1" si="63"/>
        <v>#N/A</v>
      </c>
      <c r="K398" s="12" t="e">
        <f t="shared" ca="1" si="64"/>
        <v>#N/A</v>
      </c>
      <c r="L398" s="12" t="e">
        <f t="shared" ca="1" si="65"/>
        <v>#N/A</v>
      </c>
      <c r="M398" s="12" t="e" cm="1">
        <f t="array" aca="1" ref="M398" ca="1">I398*S398*INDEX(BGCalc1!$B$4:$B$28,A398)</f>
        <v>#N/A</v>
      </c>
      <c r="N398" s="12" t="e">
        <f t="shared" ca="1" si="61"/>
        <v>#N/A</v>
      </c>
      <c r="O398" s="12" t="e">
        <f t="shared" ca="1" si="60"/>
        <v>#N/A</v>
      </c>
      <c r="P398" s="12" t="e">
        <f ca="1">CHOOSE(BGCalc1!$C$1,BGCalc1!$D$1,BGCalc1!$D$1+R398*G398)</f>
        <v>#N/A</v>
      </c>
      <c r="Q398" s="85">
        <f>CHOOSE(BGCalc1!$C$1,NA(),BGCalc1!$D$1)</f>
        <v>25</v>
      </c>
      <c r="R398" s="3" t="e">
        <f ca="1">C398*(H398+(BGCalc1!$D$1-E398)*F398)</f>
        <v>#N/A</v>
      </c>
      <c r="S398" s="3" t="e">
        <f t="shared" ca="1" si="66"/>
        <v>#N/A</v>
      </c>
    </row>
    <row r="399" spans="1:19">
      <c r="A399" s="380">
        <v>8</v>
      </c>
      <c r="B399" s="380">
        <v>39</v>
      </c>
      <c r="C399" s="9" t="e" cm="1">
        <f t="array" aca="1" ref="C399" ca="1">INDEX(BGCalc1!$F$4:$F$28,A399)+(INDEX(BGCalc1!$G$4:$G$28,A399)-INDEX(BGCalc1!$F$4:$F$28,A399))/50*B399</f>
        <v>#N/A</v>
      </c>
      <c r="D399" t="e">
        <f t="shared" ca="1" si="62"/>
        <v>#N/A</v>
      </c>
      <c r="E399" t="e">
        <f t="shared" ca="1" si="41"/>
        <v>#N/A</v>
      </c>
      <c r="F399" t="e">
        <f t="shared" ca="1" si="42"/>
        <v>#N/A</v>
      </c>
      <c r="G399" t="e">
        <f t="shared" ca="1" si="43"/>
        <v>#N/A</v>
      </c>
      <c r="H399" s="14" t="e" cm="1">
        <f t="array" aca="1" ref="H399" ca="1">INDEX(BGCalc1!$L$4:$L$28,A399)*$C399^3+INDEX(BGCalc1!$M$4:$M$28,A399)*$C399^2+INDEX(BGCalc1!$N$4:$N$28,A399)*$C399+INDEX(BGCalc1!$O$4:$O$28,A399)+INDEX('Bulk Graph'!$E$6:$E$30,A399)</f>
        <v>#N/A</v>
      </c>
      <c r="I399" s="14" t="e" cm="1">
        <f t="array" aca="1" ref="I399" ca="1">INDEX(BGCalc1!$H$4:$H$28,A399)*$C399^3+INDEX(BGCalc1!$I$4:$I$28,A399)*$C399^2+INDEX(BGCalc1!$J$4:$J$28,A399)*$C399+INDEX(BGCalc1!$K$4:$K$28,A399)</f>
        <v>#N/A</v>
      </c>
      <c r="J399" s="9" t="e">
        <f t="shared" ca="1" si="63"/>
        <v>#N/A</v>
      </c>
      <c r="K399" s="12" t="e">
        <f t="shared" ca="1" si="64"/>
        <v>#N/A</v>
      </c>
      <c r="L399" s="12" t="e">
        <f t="shared" ca="1" si="65"/>
        <v>#N/A</v>
      </c>
      <c r="M399" s="12" t="e" cm="1">
        <f t="array" aca="1" ref="M399" ca="1">I399*S399*INDEX(BGCalc1!$B$4:$B$28,A399)</f>
        <v>#N/A</v>
      </c>
      <c r="N399" s="12" t="e">
        <f t="shared" ca="1" si="61"/>
        <v>#N/A</v>
      </c>
      <c r="O399" s="12" t="e">
        <f t="shared" ca="1" si="60"/>
        <v>#N/A</v>
      </c>
      <c r="P399" s="12" t="e">
        <f ca="1">CHOOSE(BGCalc1!$C$1,BGCalc1!$D$1,BGCalc1!$D$1+R399*G399)</f>
        <v>#N/A</v>
      </c>
      <c r="Q399" s="85">
        <f>CHOOSE(BGCalc1!$C$1,NA(),BGCalc1!$D$1)</f>
        <v>25</v>
      </c>
      <c r="R399" s="3" t="e">
        <f ca="1">C399*(H399+(BGCalc1!$D$1-E399)*F399)</f>
        <v>#N/A</v>
      </c>
      <c r="S399" s="3" t="e">
        <f t="shared" ca="1" si="66"/>
        <v>#N/A</v>
      </c>
    </row>
    <row r="400" spans="1:19">
      <c r="A400" s="380">
        <v>8</v>
      </c>
      <c r="B400" s="380">
        <v>40</v>
      </c>
      <c r="C400" s="9" t="e" cm="1">
        <f t="array" aca="1" ref="C400" ca="1">INDEX(BGCalc1!$F$4:$F$28,A400)+(INDEX(BGCalc1!$G$4:$G$28,A400)-INDEX(BGCalc1!$F$4:$F$28,A400))/50*B400</f>
        <v>#N/A</v>
      </c>
      <c r="D400" t="e">
        <f t="shared" ca="1" si="62"/>
        <v>#N/A</v>
      </c>
      <c r="E400" t="e">
        <f t="shared" ca="1" si="41"/>
        <v>#N/A</v>
      </c>
      <c r="F400" t="e">
        <f t="shared" ca="1" si="42"/>
        <v>#N/A</v>
      </c>
      <c r="G400" t="e">
        <f t="shared" ca="1" si="43"/>
        <v>#N/A</v>
      </c>
      <c r="H400" s="14" t="e" cm="1">
        <f t="array" aca="1" ref="H400" ca="1">INDEX(BGCalc1!$L$4:$L$28,A400)*$C400^3+INDEX(BGCalc1!$M$4:$M$28,A400)*$C400^2+INDEX(BGCalc1!$N$4:$N$28,A400)*$C400+INDEX(BGCalc1!$O$4:$O$28,A400)+INDEX('Bulk Graph'!$E$6:$E$30,A400)</f>
        <v>#N/A</v>
      </c>
      <c r="I400" s="14" t="e" cm="1">
        <f t="array" aca="1" ref="I400" ca="1">INDEX(BGCalc1!$H$4:$H$28,A400)*$C400^3+INDEX(BGCalc1!$I$4:$I$28,A400)*$C400^2+INDEX(BGCalc1!$J$4:$J$28,A400)*$C400+INDEX(BGCalc1!$K$4:$K$28,A400)</f>
        <v>#N/A</v>
      </c>
      <c r="J400" s="9" t="e">
        <f t="shared" ca="1" si="63"/>
        <v>#N/A</v>
      </c>
      <c r="K400" s="12" t="e">
        <f t="shared" ca="1" si="64"/>
        <v>#N/A</v>
      </c>
      <c r="L400" s="12" t="e">
        <f t="shared" ca="1" si="65"/>
        <v>#N/A</v>
      </c>
      <c r="M400" s="12" t="e" cm="1">
        <f t="array" aca="1" ref="M400" ca="1">I400*S400*INDEX(BGCalc1!$B$4:$B$28,A400)</f>
        <v>#N/A</v>
      </c>
      <c r="N400" s="12" t="e">
        <f t="shared" ca="1" si="61"/>
        <v>#N/A</v>
      </c>
      <c r="O400" s="12" t="e">
        <f t="shared" ca="1" si="60"/>
        <v>#N/A</v>
      </c>
      <c r="P400" s="12" t="e">
        <f ca="1">CHOOSE(BGCalc1!$C$1,BGCalc1!$D$1,BGCalc1!$D$1+R400*G400)</f>
        <v>#N/A</v>
      </c>
      <c r="Q400" s="85">
        <f>CHOOSE(BGCalc1!$C$1,NA(),BGCalc1!$D$1)</f>
        <v>25</v>
      </c>
      <c r="R400" s="3" t="e">
        <f ca="1">C400*(H400+(BGCalc1!$D$1-E400)*F400)</f>
        <v>#N/A</v>
      </c>
      <c r="S400" s="3" t="e">
        <f t="shared" ca="1" si="66"/>
        <v>#N/A</v>
      </c>
    </row>
    <row r="401" spans="1:19">
      <c r="A401" s="380">
        <v>8</v>
      </c>
      <c r="B401" s="380">
        <v>41</v>
      </c>
      <c r="C401" s="9" t="e" cm="1">
        <f t="array" aca="1" ref="C401" ca="1">INDEX(BGCalc1!$F$4:$F$28,A401)+(INDEX(BGCalc1!$G$4:$G$28,A401)-INDEX(BGCalc1!$F$4:$F$28,A401))/50*B401</f>
        <v>#N/A</v>
      </c>
      <c r="D401" t="e">
        <f t="shared" ca="1" si="62"/>
        <v>#N/A</v>
      </c>
      <c r="E401" t="e">
        <f t="shared" ca="1" si="41"/>
        <v>#N/A</v>
      </c>
      <c r="F401" t="e">
        <f t="shared" ca="1" si="42"/>
        <v>#N/A</v>
      </c>
      <c r="G401" t="e">
        <f t="shared" ca="1" si="43"/>
        <v>#N/A</v>
      </c>
      <c r="H401" s="14" t="e" cm="1">
        <f t="array" aca="1" ref="H401" ca="1">INDEX(BGCalc1!$L$4:$L$28,A401)*$C401^3+INDEX(BGCalc1!$M$4:$M$28,A401)*$C401^2+INDEX(BGCalc1!$N$4:$N$28,A401)*$C401+INDEX(BGCalc1!$O$4:$O$28,A401)+INDEX('Bulk Graph'!$E$6:$E$30,A401)</f>
        <v>#N/A</v>
      </c>
      <c r="I401" s="14" t="e" cm="1">
        <f t="array" aca="1" ref="I401" ca="1">INDEX(BGCalc1!$H$4:$H$28,A401)*$C401^3+INDEX(BGCalc1!$I$4:$I$28,A401)*$C401^2+INDEX(BGCalc1!$J$4:$J$28,A401)*$C401+INDEX(BGCalc1!$K$4:$K$28,A401)</f>
        <v>#N/A</v>
      </c>
      <c r="J401" s="9" t="e">
        <f t="shared" ca="1" si="63"/>
        <v>#N/A</v>
      </c>
      <c r="K401" s="12" t="e">
        <f t="shared" ca="1" si="64"/>
        <v>#N/A</v>
      </c>
      <c r="L401" s="12" t="e">
        <f t="shared" ca="1" si="65"/>
        <v>#N/A</v>
      </c>
      <c r="M401" s="12" t="e" cm="1">
        <f t="array" aca="1" ref="M401" ca="1">I401*S401*INDEX(BGCalc1!$B$4:$B$28,A401)</f>
        <v>#N/A</v>
      </c>
      <c r="N401" s="12" t="e">
        <f t="shared" ca="1" si="61"/>
        <v>#N/A</v>
      </c>
      <c r="O401" s="12" t="e">
        <f t="shared" ca="1" si="60"/>
        <v>#N/A</v>
      </c>
      <c r="P401" s="12" t="e">
        <f ca="1">CHOOSE(BGCalc1!$C$1,BGCalc1!$D$1,BGCalc1!$D$1+R401*G401)</f>
        <v>#N/A</v>
      </c>
      <c r="Q401" s="85">
        <f>CHOOSE(BGCalc1!$C$1,NA(),BGCalc1!$D$1)</f>
        <v>25</v>
      </c>
      <c r="R401" s="3" t="e">
        <f ca="1">C401*(H401+(BGCalc1!$D$1-E401)*F401)</f>
        <v>#N/A</v>
      </c>
      <c r="S401" s="3" t="e">
        <f t="shared" ca="1" si="66"/>
        <v>#N/A</v>
      </c>
    </row>
    <row r="402" spans="1:19">
      <c r="A402" s="380">
        <v>8</v>
      </c>
      <c r="B402" s="380">
        <v>42</v>
      </c>
      <c r="C402" s="9" t="e" cm="1">
        <f t="array" aca="1" ref="C402" ca="1">INDEX(BGCalc1!$F$4:$F$28,A402)+(INDEX(BGCalc1!$G$4:$G$28,A402)-INDEX(BGCalc1!$F$4:$F$28,A402))/50*B402</f>
        <v>#N/A</v>
      </c>
      <c r="D402" t="e">
        <f t="shared" ca="1" si="62"/>
        <v>#N/A</v>
      </c>
      <c r="E402" t="e">
        <f t="shared" ca="1" si="41"/>
        <v>#N/A</v>
      </c>
      <c r="F402" t="e">
        <f t="shared" ca="1" si="42"/>
        <v>#N/A</v>
      </c>
      <c r="G402" t="e">
        <f t="shared" ca="1" si="43"/>
        <v>#N/A</v>
      </c>
      <c r="H402" s="14" t="e" cm="1">
        <f t="array" aca="1" ref="H402" ca="1">INDEX(BGCalc1!$L$4:$L$28,A402)*$C402^3+INDEX(BGCalc1!$M$4:$M$28,A402)*$C402^2+INDEX(BGCalc1!$N$4:$N$28,A402)*$C402+INDEX(BGCalc1!$O$4:$O$28,A402)+INDEX('Bulk Graph'!$E$6:$E$30,A402)</f>
        <v>#N/A</v>
      </c>
      <c r="I402" s="14" t="e" cm="1">
        <f t="array" aca="1" ref="I402" ca="1">INDEX(BGCalc1!$H$4:$H$28,A402)*$C402^3+INDEX(BGCalc1!$I$4:$I$28,A402)*$C402^2+INDEX(BGCalc1!$J$4:$J$28,A402)*$C402+INDEX(BGCalc1!$K$4:$K$28,A402)</f>
        <v>#N/A</v>
      </c>
      <c r="J402" s="9" t="e">
        <f t="shared" ca="1" si="63"/>
        <v>#N/A</v>
      </c>
      <c r="K402" s="12" t="e">
        <f t="shared" ca="1" si="64"/>
        <v>#N/A</v>
      </c>
      <c r="L402" s="12" t="e">
        <f t="shared" ca="1" si="65"/>
        <v>#N/A</v>
      </c>
      <c r="M402" s="12" t="e" cm="1">
        <f t="array" aca="1" ref="M402" ca="1">I402*S402*INDEX(BGCalc1!$B$4:$B$28,A402)</f>
        <v>#N/A</v>
      </c>
      <c r="N402" s="12" t="e">
        <f t="shared" ca="1" si="61"/>
        <v>#N/A</v>
      </c>
      <c r="O402" s="12" t="e">
        <f t="shared" ca="1" si="60"/>
        <v>#N/A</v>
      </c>
      <c r="P402" s="12" t="e">
        <f ca="1">CHOOSE(BGCalc1!$C$1,BGCalc1!$D$1,BGCalc1!$D$1+R402*G402)</f>
        <v>#N/A</v>
      </c>
      <c r="Q402" s="85">
        <f>CHOOSE(BGCalc1!$C$1,NA(),BGCalc1!$D$1)</f>
        <v>25</v>
      </c>
      <c r="R402" s="3" t="e">
        <f ca="1">C402*(H402+(BGCalc1!$D$1-E402)*F402)</f>
        <v>#N/A</v>
      </c>
      <c r="S402" s="3" t="e">
        <f t="shared" ca="1" si="66"/>
        <v>#N/A</v>
      </c>
    </row>
    <row r="403" spans="1:19">
      <c r="A403" s="380">
        <v>8</v>
      </c>
      <c r="B403" s="380">
        <v>43</v>
      </c>
      <c r="C403" s="9" t="e" cm="1">
        <f t="array" aca="1" ref="C403" ca="1">INDEX(BGCalc1!$F$4:$F$28,A403)+(INDEX(BGCalc1!$G$4:$G$28,A403)-INDEX(BGCalc1!$F$4:$F$28,A403))/50*B403</f>
        <v>#N/A</v>
      </c>
      <c r="D403" t="e">
        <f t="shared" ca="1" si="62"/>
        <v>#N/A</v>
      </c>
      <c r="E403" t="e">
        <f t="shared" ca="1" si="41"/>
        <v>#N/A</v>
      </c>
      <c r="F403" t="e">
        <f t="shared" ca="1" si="42"/>
        <v>#N/A</v>
      </c>
      <c r="G403" t="e">
        <f t="shared" ca="1" si="43"/>
        <v>#N/A</v>
      </c>
      <c r="H403" s="14" t="e" cm="1">
        <f t="array" aca="1" ref="H403" ca="1">INDEX(BGCalc1!$L$4:$L$28,A403)*$C403^3+INDEX(BGCalc1!$M$4:$M$28,A403)*$C403^2+INDEX(BGCalc1!$N$4:$N$28,A403)*$C403+INDEX(BGCalc1!$O$4:$O$28,A403)+INDEX('Bulk Graph'!$E$6:$E$30,A403)</f>
        <v>#N/A</v>
      </c>
      <c r="I403" s="14" t="e" cm="1">
        <f t="array" aca="1" ref="I403" ca="1">INDEX(BGCalc1!$H$4:$H$28,A403)*$C403^3+INDEX(BGCalc1!$I$4:$I$28,A403)*$C403^2+INDEX(BGCalc1!$J$4:$J$28,A403)*$C403+INDEX(BGCalc1!$K$4:$K$28,A403)</f>
        <v>#N/A</v>
      </c>
      <c r="J403" s="9" t="e">
        <f t="shared" ca="1" si="63"/>
        <v>#N/A</v>
      </c>
      <c r="K403" s="12" t="e">
        <f t="shared" ca="1" si="64"/>
        <v>#N/A</v>
      </c>
      <c r="L403" s="12" t="e">
        <f t="shared" ca="1" si="65"/>
        <v>#N/A</v>
      </c>
      <c r="M403" s="12" t="e" cm="1">
        <f t="array" aca="1" ref="M403" ca="1">I403*S403*INDEX(BGCalc1!$B$4:$B$28,A403)</f>
        <v>#N/A</v>
      </c>
      <c r="N403" s="12" t="e">
        <f t="shared" ca="1" si="61"/>
        <v>#N/A</v>
      </c>
      <c r="O403" s="12" t="e">
        <f t="shared" ca="1" si="60"/>
        <v>#N/A</v>
      </c>
      <c r="P403" s="12" t="e">
        <f ca="1">CHOOSE(BGCalc1!$C$1,BGCalc1!$D$1,BGCalc1!$D$1+R403*G403)</f>
        <v>#N/A</v>
      </c>
      <c r="Q403" s="85">
        <f>CHOOSE(BGCalc1!$C$1,NA(),BGCalc1!$D$1)</f>
        <v>25</v>
      </c>
      <c r="R403" s="3" t="e">
        <f ca="1">C403*(H403+(BGCalc1!$D$1-E403)*F403)</f>
        <v>#N/A</v>
      </c>
      <c r="S403" s="3" t="e">
        <f t="shared" ca="1" si="66"/>
        <v>#N/A</v>
      </c>
    </row>
    <row r="404" spans="1:19">
      <c r="A404" s="380">
        <v>8</v>
      </c>
      <c r="B404" s="380">
        <v>44</v>
      </c>
      <c r="C404" s="9" t="e" cm="1">
        <f t="array" aca="1" ref="C404" ca="1">INDEX(BGCalc1!$F$4:$F$28,A404)+(INDEX(BGCalc1!$G$4:$G$28,A404)-INDEX(BGCalc1!$F$4:$F$28,A404))/50*B404</f>
        <v>#N/A</v>
      </c>
      <c r="D404" t="e">
        <f t="shared" ca="1" si="62"/>
        <v>#N/A</v>
      </c>
      <c r="E404" t="e">
        <f t="shared" ca="1" si="41"/>
        <v>#N/A</v>
      </c>
      <c r="F404" t="e">
        <f t="shared" ca="1" si="42"/>
        <v>#N/A</v>
      </c>
      <c r="G404" t="e">
        <f t="shared" ca="1" si="43"/>
        <v>#N/A</v>
      </c>
      <c r="H404" s="14" t="e" cm="1">
        <f t="array" aca="1" ref="H404" ca="1">INDEX(BGCalc1!$L$4:$L$28,A404)*$C404^3+INDEX(BGCalc1!$M$4:$M$28,A404)*$C404^2+INDEX(BGCalc1!$N$4:$N$28,A404)*$C404+INDEX(BGCalc1!$O$4:$O$28,A404)+INDEX('Bulk Graph'!$E$6:$E$30,A404)</f>
        <v>#N/A</v>
      </c>
      <c r="I404" s="14" t="e" cm="1">
        <f t="array" aca="1" ref="I404" ca="1">INDEX(BGCalc1!$H$4:$H$28,A404)*$C404^3+INDEX(BGCalc1!$I$4:$I$28,A404)*$C404^2+INDEX(BGCalc1!$J$4:$J$28,A404)*$C404+INDEX(BGCalc1!$K$4:$K$28,A404)</f>
        <v>#N/A</v>
      </c>
      <c r="J404" s="9" t="e">
        <f t="shared" ca="1" si="63"/>
        <v>#N/A</v>
      </c>
      <c r="K404" s="12" t="e">
        <f t="shared" ca="1" si="64"/>
        <v>#N/A</v>
      </c>
      <c r="L404" s="12" t="e">
        <f t="shared" ca="1" si="65"/>
        <v>#N/A</v>
      </c>
      <c r="M404" s="12" t="e" cm="1">
        <f t="array" aca="1" ref="M404" ca="1">I404*S404*INDEX(BGCalc1!$B$4:$B$28,A404)</f>
        <v>#N/A</v>
      </c>
      <c r="N404" s="12" t="e">
        <f t="shared" ca="1" si="61"/>
        <v>#N/A</v>
      </c>
      <c r="O404" s="12" t="e">
        <f t="shared" ca="1" si="60"/>
        <v>#N/A</v>
      </c>
      <c r="P404" s="12" t="e">
        <f ca="1">CHOOSE(BGCalc1!$C$1,BGCalc1!$D$1,BGCalc1!$D$1+R404*G404)</f>
        <v>#N/A</v>
      </c>
      <c r="Q404" s="85">
        <f>CHOOSE(BGCalc1!$C$1,NA(),BGCalc1!$D$1)</f>
        <v>25</v>
      </c>
      <c r="R404" s="3" t="e">
        <f ca="1">C404*(H404+(BGCalc1!$D$1-E404)*F404)</f>
        <v>#N/A</v>
      </c>
      <c r="S404" s="3" t="e">
        <f t="shared" ca="1" si="66"/>
        <v>#N/A</v>
      </c>
    </row>
    <row r="405" spans="1:19">
      <c r="A405" s="380">
        <v>8</v>
      </c>
      <c r="B405" s="380">
        <v>45</v>
      </c>
      <c r="C405" s="9" t="e" cm="1">
        <f t="array" aca="1" ref="C405" ca="1">INDEX(BGCalc1!$F$4:$F$28,A405)+(INDEX(BGCalc1!$G$4:$G$28,A405)-INDEX(BGCalc1!$F$4:$F$28,A405))/50*B405</f>
        <v>#N/A</v>
      </c>
      <c r="D405" t="e">
        <f t="shared" ca="1" si="62"/>
        <v>#N/A</v>
      </c>
      <c r="E405" t="e">
        <f t="shared" ca="1" si="41"/>
        <v>#N/A</v>
      </c>
      <c r="F405" t="e">
        <f t="shared" ca="1" si="42"/>
        <v>#N/A</v>
      </c>
      <c r="G405" t="e">
        <f t="shared" ca="1" si="43"/>
        <v>#N/A</v>
      </c>
      <c r="H405" s="14" t="e" cm="1">
        <f t="array" aca="1" ref="H405" ca="1">INDEX(BGCalc1!$L$4:$L$28,A405)*$C405^3+INDEX(BGCalc1!$M$4:$M$28,A405)*$C405^2+INDEX(BGCalc1!$N$4:$N$28,A405)*$C405+INDEX(BGCalc1!$O$4:$O$28,A405)+INDEX('Bulk Graph'!$E$6:$E$30,A405)</f>
        <v>#N/A</v>
      </c>
      <c r="I405" s="14" t="e" cm="1">
        <f t="array" aca="1" ref="I405" ca="1">INDEX(BGCalc1!$H$4:$H$28,A405)*$C405^3+INDEX(BGCalc1!$I$4:$I$28,A405)*$C405^2+INDEX(BGCalc1!$J$4:$J$28,A405)*$C405+INDEX(BGCalc1!$K$4:$K$28,A405)</f>
        <v>#N/A</v>
      </c>
      <c r="J405" s="9" t="e">
        <f t="shared" ca="1" si="63"/>
        <v>#N/A</v>
      </c>
      <c r="K405" s="12" t="e">
        <f t="shared" ca="1" si="64"/>
        <v>#N/A</v>
      </c>
      <c r="L405" s="12" t="e">
        <f t="shared" ca="1" si="65"/>
        <v>#N/A</v>
      </c>
      <c r="M405" s="12" t="e" cm="1">
        <f t="array" aca="1" ref="M405" ca="1">I405*S405*INDEX(BGCalc1!$B$4:$B$28,A405)</f>
        <v>#N/A</v>
      </c>
      <c r="N405" s="12" t="e">
        <f t="shared" ca="1" si="61"/>
        <v>#N/A</v>
      </c>
      <c r="O405" s="12" t="e">
        <f t="shared" ca="1" si="60"/>
        <v>#N/A</v>
      </c>
      <c r="P405" s="12" t="e">
        <f ca="1">CHOOSE(BGCalc1!$C$1,BGCalc1!$D$1,BGCalc1!$D$1+R405*G405)</f>
        <v>#N/A</v>
      </c>
      <c r="Q405" s="85">
        <f>CHOOSE(BGCalc1!$C$1,NA(),BGCalc1!$D$1)</f>
        <v>25</v>
      </c>
      <c r="R405" s="3" t="e">
        <f ca="1">C405*(H405+(BGCalc1!$D$1-E405)*F405)</f>
        <v>#N/A</v>
      </c>
      <c r="S405" s="3" t="e">
        <f t="shared" ca="1" si="66"/>
        <v>#N/A</v>
      </c>
    </row>
    <row r="406" spans="1:19">
      <c r="A406" s="380">
        <v>8</v>
      </c>
      <c r="B406" s="380">
        <v>46</v>
      </c>
      <c r="C406" s="9" t="e" cm="1">
        <f t="array" aca="1" ref="C406" ca="1">INDEX(BGCalc1!$F$4:$F$28,A406)+(INDEX(BGCalc1!$G$4:$G$28,A406)-INDEX(BGCalc1!$F$4:$F$28,A406))/50*B406</f>
        <v>#N/A</v>
      </c>
      <c r="D406" t="e">
        <f t="shared" ca="1" si="62"/>
        <v>#N/A</v>
      </c>
      <c r="E406" t="e">
        <f t="shared" ca="1" si="41"/>
        <v>#N/A</v>
      </c>
      <c r="F406" t="e">
        <f t="shared" ca="1" si="42"/>
        <v>#N/A</v>
      </c>
      <c r="G406" t="e">
        <f t="shared" ca="1" si="43"/>
        <v>#N/A</v>
      </c>
      <c r="H406" s="14" t="e" cm="1">
        <f t="array" aca="1" ref="H406" ca="1">INDEX(BGCalc1!$L$4:$L$28,A406)*$C406^3+INDEX(BGCalc1!$M$4:$M$28,A406)*$C406^2+INDEX(BGCalc1!$N$4:$N$28,A406)*$C406+INDEX(BGCalc1!$O$4:$O$28,A406)+INDEX('Bulk Graph'!$E$6:$E$30,A406)</f>
        <v>#N/A</v>
      </c>
      <c r="I406" s="14" t="e" cm="1">
        <f t="array" aca="1" ref="I406" ca="1">INDEX(BGCalc1!$H$4:$H$28,A406)*$C406^3+INDEX(BGCalc1!$I$4:$I$28,A406)*$C406^2+INDEX(BGCalc1!$J$4:$J$28,A406)*$C406+INDEX(BGCalc1!$K$4:$K$28,A406)</f>
        <v>#N/A</v>
      </c>
      <c r="J406" s="9" t="e">
        <f t="shared" ca="1" si="63"/>
        <v>#N/A</v>
      </c>
      <c r="K406" s="12" t="e">
        <f t="shared" ca="1" si="64"/>
        <v>#N/A</v>
      </c>
      <c r="L406" s="12" t="e">
        <f t="shared" ca="1" si="65"/>
        <v>#N/A</v>
      </c>
      <c r="M406" s="12" t="e" cm="1">
        <f t="array" aca="1" ref="M406" ca="1">I406*S406*INDEX(BGCalc1!$B$4:$B$28,A406)</f>
        <v>#N/A</v>
      </c>
      <c r="N406" s="12" t="e">
        <f t="shared" ca="1" si="61"/>
        <v>#N/A</v>
      </c>
      <c r="O406" s="12" t="e">
        <f t="shared" ca="1" si="60"/>
        <v>#N/A</v>
      </c>
      <c r="P406" s="12" t="e">
        <f ca="1">CHOOSE(BGCalc1!$C$1,BGCalc1!$D$1,BGCalc1!$D$1+R406*G406)</f>
        <v>#N/A</v>
      </c>
      <c r="Q406" s="85">
        <f>CHOOSE(BGCalc1!$C$1,NA(),BGCalc1!$D$1)</f>
        <v>25</v>
      </c>
      <c r="R406" s="3" t="e">
        <f ca="1">C406*(H406+(BGCalc1!$D$1-E406)*F406)</f>
        <v>#N/A</v>
      </c>
      <c r="S406" s="3" t="e">
        <f t="shared" ca="1" si="66"/>
        <v>#N/A</v>
      </c>
    </row>
    <row r="407" spans="1:19">
      <c r="A407" s="380">
        <v>8</v>
      </c>
      <c r="B407" s="380">
        <v>47</v>
      </c>
      <c r="C407" s="9" t="e" cm="1">
        <f t="array" aca="1" ref="C407" ca="1">INDEX(BGCalc1!$F$4:$F$28,A407)+(INDEX(BGCalc1!$G$4:$G$28,A407)-INDEX(BGCalc1!$F$4:$F$28,A407))/50*B407</f>
        <v>#N/A</v>
      </c>
      <c r="D407" t="e">
        <f t="shared" ca="1" si="62"/>
        <v>#N/A</v>
      </c>
      <c r="E407" t="e">
        <f t="shared" ca="1" si="41"/>
        <v>#N/A</v>
      </c>
      <c r="F407" t="e">
        <f t="shared" ca="1" si="42"/>
        <v>#N/A</v>
      </c>
      <c r="G407" t="e">
        <f t="shared" ca="1" si="43"/>
        <v>#N/A</v>
      </c>
      <c r="H407" s="14" t="e" cm="1">
        <f t="array" aca="1" ref="H407" ca="1">INDEX(BGCalc1!$L$4:$L$28,A407)*$C407^3+INDEX(BGCalc1!$M$4:$M$28,A407)*$C407^2+INDEX(BGCalc1!$N$4:$N$28,A407)*$C407+INDEX(BGCalc1!$O$4:$O$28,A407)+INDEX('Bulk Graph'!$E$6:$E$30,A407)</f>
        <v>#N/A</v>
      </c>
      <c r="I407" s="14" t="e" cm="1">
        <f t="array" aca="1" ref="I407" ca="1">INDEX(BGCalc1!$H$4:$H$28,A407)*$C407^3+INDEX(BGCalc1!$I$4:$I$28,A407)*$C407^2+INDEX(BGCalc1!$J$4:$J$28,A407)*$C407+INDEX(BGCalc1!$K$4:$K$28,A407)</f>
        <v>#N/A</v>
      </c>
      <c r="J407" s="9" t="e">
        <f t="shared" ca="1" si="63"/>
        <v>#N/A</v>
      </c>
      <c r="K407" s="12" t="e">
        <f t="shared" ca="1" si="64"/>
        <v>#N/A</v>
      </c>
      <c r="L407" s="12" t="e">
        <f t="shared" ca="1" si="65"/>
        <v>#N/A</v>
      </c>
      <c r="M407" s="12" t="e" cm="1">
        <f t="array" aca="1" ref="M407" ca="1">I407*S407*INDEX(BGCalc1!$B$4:$B$28,A407)</f>
        <v>#N/A</v>
      </c>
      <c r="N407" s="12" t="e">
        <f t="shared" ca="1" si="61"/>
        <v>#N/A</v>
      </c>
      <c r="O407" s="12" t="e">
        <f t="shared" ca="1" si="60"/>
        <v>#N/A</v>
      </c>
      <c r="P407" s="12" t="e">
        <f ca="1">CHOOSE(BGCalc1!$C$1,BGCalc1!$D$1,BGCalc1!$D$1+R407*G407)</f>
        <v>#N/A</v>
      </c>
      <c r="Q407" s="85">
        <f>CHOOSE(BGCalc1!$C$1,NA(),BGCalc1!$D$1)</f>
        <v>25</v>
      </c>
      <c r="R407" s="3" t="e">
        <f ca="1">C407*(H407+(BGCalc1!$D$1-E407)*F407)</f>
        <v>#N/A</v>
      </c>
      <c r="S407" s="3" t="e">
        <f t="shared" ca="1" si="66"/>
        <v>#N/A</v>
      </c>
    </row>
    <row r="408" spans="1:19">
      <c r="A408" s="380">
        <v>8</v>
      </c>
      <c r="B408" s="380">
        <v>48</v>
      </c>
      <c r="C408" s="9" t="e" cm="1">
        <f t="array" aca="1" ref="C408" ca="1">INDEX(BGCalc1!$F$4:$F$28,A408)+(INDEX(BGCalc1!$G$4:$G$28,A408)-INDEX(BGCalc1!$F$4:$F$28,A408))/50*B408</f>
        <v>#N/A</v>
      </c>
      <c r="D408" t="e">
        <f t="shared" ca="1" si="62"/>
        <v>#N/A</v>
      </c>
      <c r="E408" t="e">
        <f t="shared" ca="1" si="41"/>
        <v>#N/A</v>
      </c>
      <c r="F408" t="e">
        <f t="shared" ca="1" si="42"/>
        <v>#N/A</v>
      </c>
      <c r="G408" t="e">
        <f t="shared" ca="1" si="43"/>
        <v>#N/A</v>
      </c>
      <c r="H408" s="14" t="e" cm="1">
        <f t="array" aca="1" ref="H408" ca="1">INDEX(BGCalc1!$L$4:$L$28,A408)*$C408^3+INDEX(BGCalc1!$M$4:$M$28,A408)*$C408^2+INDEX(BGCalc1!$N$4:$N$28,A408)*$C408+INDEX(BGCalc1!$O$4:$O$28,A408)+INDEX('Bulk Graph'!$E$6:$E$30,A408)</f>
        <v>#N/A</v>
      </c>
      <c r="I408" s="14" t="e" cm="1">
        <f t="array" aca="1" ref="I408" ca="1">INDEX(BGCalc1!$H$4:$H$28,A408)*$C408^3+INDEX(BGCalc1!$I$4:$I$28,A408)*$C408^2+INDEX(BGCalc1!$J$4:$J$28,A408)*$C408+INDEX(BGCalc1!$K$4:$K$28,A408)</f>
        <v>#N/A</v>
      </c>
      <c r="J408" s="9" t="e">
        <f t="shared" ca="1" si="63"/>
        <v>#N/A</v>
      </c>
      <c r="K408" s="12" t="e">
        <f t="shared" ca="1" si="64"/>
        <v>#N/A</v>
      </c>
      <c r="L408" s="12" t="e">
        <f t="shared" ca="1" si="65"/>
        <v>#N/A</v>
      </c>
      <c r="M408" s="12" t="e" cm="1">
        <f t="array" aca="1" ref="M408" ca="1">I408*S408*INDEX(BGCalc1!$B$4:$B$28,A408)</f>
        <v>#N/A</v>
      </c>
      <c r="N408" s="12" t="e">
        <f t="shared" ca="1" si="61"/>
        <v>#N/A</v>
      </c>
      <c r="O408" s="12" t="e">
        <f t="shared" ca="1" si="60"/>
        <v>#N/A</v>
      </c>
      <c r="P408" s="12" t="e">
        <f ca="1">CHOOSE(BGCalc1!$C$1,BGCalc1!$D$1,BGCalc1!$D$1+R408*G408)</f>
        <v>#N/A</v>
      </c>
      <c r="Q408" s="85">
        <f>CHOOSE(BGCalc1!$C$1,NA(),BGCalc1!$D$1)</f>
        <v>25</v>
      </c>
      <c r="R408" s="3" t="e">
        <f ca="1">C408*(H408+(BGCalc1!$D$1-E408)*F408)</f>
        <v>#N/A</v>
      </c>
      <c r="S408" s="3" t="e">
        <f t="shared" ca="1" si="66"/>
        <v>#N/A</v>
      </c>
    </row>
    <row r="409" spans="1:19">
      <c r="A409" s="380">
        <v>8</v>
      </c>
      <c r="B409" s="380">
        <v>49</v>
      </c>
      <c r="C409" s="9" t="e" cm="1">
        <f t="array" aca="1" ref="C409" ca="1">INDEX(BGCalc1!$F$4:$F$28,A409)+(INDEX(BGCalc1!$G$4:$G$28,A409)-INDEX(BGCalc1!$F$4:$F$28,A409))/50*B409</f>
        <v>#N/A</v>
      </c>
      <c r="D409" t="e">
        <f t="shared" ca="1" si="62"/>
        <v>#N/A</v>
      </c>
      <c r="E409" t="e">
        <f t="shared" ca="1" si="41"/>
        <v>#N/A</v>
      </c>
      <c r="F409" t="e">
        <f t="shared" ca="1" si="42"/>
        <v>#N/A</v>
      </c>
      <c r="G409" t="e">
        <f t="shared" ca="1" si="43"/>
        <v>#N/A</v>
      </c>
      <c r="H409" s="14" t="e" cm="1">
        <f t="array" aca="1" ref="H409" ca="1">INDEX(BGCalc1!$L$4:$L$28,A409)*$C409^3+INDEX(BGCalc1!$M$4:$M$28,A409)*$C409^2+INDEX(BGCalc1!$N$4:$N$28,A409)*$C409+INDEX(BGCalc1!$O$4:$O$28,A409)+INDEX('Bulk Graph'!$E$6:$E$30,A409)</f>
        <v>#N/A</v>
      </c>
      <c r="I409" s="14" t="e" cm="1">
        <f t="array" aca="1" ref="I409" ca="1">INDEX(BGCalc1!$H$4:$H$28,A409)*$C409^3+INDEX(BGCalc1!$I$4:$I$28,A409)*$C409^2+INDEX(BGCalc1!$J$4:$J$28,A409)*$C409+INDEX(BGCalc1!$K$4:$K$28,A409)</f>
        <v>#N/A</v>
      </c>
      <c r="J409" s="9" t="e">
        <f t="shared" ca="1" si="63"/>
        <v>#N/A</v>
      </c>
      <c r="K409" s="12" t="e">
        <f t="shared" ca="1" si="64"/>
        <v>#N/A</v>
      </c>
      <c r="L409" s="12" t="e">
        <f t="shared" ca="1" si="65"/>
        <v>#N/A</v>
      </c>
      <c r="M409" s="12" t="e" cm="1">
        <f t="array" aca="1" ref="M409" ca="1">I409*S409*INDEX(BGCalc1!$B$4:$B$28,A409)</f>
        <v>#N/A</v>
      </c>
      <c r="N409" s="12" t="e">
        <f t="shared" ca="1" si="61"/>
        <v>#N/A</v>
      </c>
      <c r="O409" s="12" t="e">
        <f t="shared" ca="1" si="60"/>
        <v>#N/A</v>
      </c>
      <c r="P409" s="12" t="e">
        <f ca="1">CHOOSE(BGCalc1!$C$1,BGCalc1!$D$1,BGCalc1!$D$1+R409*G409)</f>
        <v>#N/A</v>
      </c>
      <c r="Q409" s="85">
        <f>CHOOSE(BGCalc1!$C$1,NA(),BGCalc1!$D$1)</f>
        <v>25</v>
      </c>
      <c r="R409" s="3" t="e">
        <f ca="1">C409*(H409+(BGCalc1!$D$1-E409)*F409)</f>
        <v>#N/A</v>
      </c>
      <c r="S409" s="3" t="e">
        <f t="shared" ca="1" si="66"/>
        <v>#N/A</v>
      </c>
    </row>
    <row r="410" spans="1:19" ht="13.5" thickBot="1">
      <c r="A410" s="381">
        <v>8</v>
      </c>
      <c r="B410" s="381">
        <v>50</v>
      </c>
      <c r="C410" s="89" t="e" cm="1">
        <f t="array" aca="1" ref="C410" ca="1">INDEX(BGCalc1!$F$4:$F$28,A410)+(INDEX(BGCalc1!$G$4:$G$28,A410)-INDEX(BGCalc1!$F$4:$F$28,A410))/50*B410</f>
        <v>#N/A</v>
      </c>
      <c r="D410" s="87" t="e">
        <f t="shared" ca="1" si="62"/>
        <v>#N/A</v>
      </c>
      <c r="E410" s="87" t="e">
        <f t="shared" ca="1" si="41"/>
        <v>#N/A</v>
      </c>
      <c r="F410" s="87" t="e">
        <f t="shared" ca="1" si="42"/>
        <v>#N/A</v>
      </c>
      <c r="G410" s="87" t="e">
        <f t="shared" ca="1" si="43"/>
        <v>#N/A</v>
      </c>
      <c r="H410" s="347" t="e" cm="1">
        <f t="array" aca="1" ref="H410" ca="1">INDEX(BGCalc1!$L$4:$L$28,A410)*$C410^3+INDEX(BGCalc1!$M$4:$M$28,A410)*$C410^2+INDEX(BGCalc1!$N$4:$N$28,A410)*$C410+INDEX(BGCalc1!$O$4:$O$28,A410)+INDEX('Bulk Graph'!$E$6:$E$30,A410)</f>
        <v>#N/A</v>
      </c>
      <c r="I410" s="347" t="e" cm="1">
        <f t="array" aca="1" ref="I410" ca="1">INDEX(BGCalc1!$H$4:$H$28,A410)*$C410^3+INDEX(BGCalc1!$I$4:$I$28,A410)*$C410^2+INDEX(BGCalc1!$J$4:$J$28,A410)*$C410+INDEX(BGCalc1!$K$4:$K$28,A410)</f>
        <v>#N/A</v>
      </c>
      <c r="J410" s="9" t="e">
        <f t="shared" ca="1" si="63"/>
        <v>#N/A</v>
      </c>
      <c r="K410" s="348" t="e">
        <f t="shared" ca="1" si="64"/>
        <v>#N/A</v>
      </c>
      <c r="L410" s="348" t="e">
        <f t="shared" ca="1" si="65"/>
        <v>#N/A</v>
      </c>
      <c r="M410" s="348" t="e" cm="1">
        <f t="array" aca="1" ref="M410" ca="1">I410*S410*INDEX(BGCalc1!$B$4:$B$28,A410)</f>
        <v>#N/A</v>
      </c>
      <c r="N410" s="348" t="e">
        <f t="shared" ca="1" si="61"/>
        <v>#N/A</v>
      </c>
      <c r="O410" s="348" t="e">
        <f t="shared" ca="1" si="60"/>
        <v>#N/A</v>
      </c>
      <c r="P410" s="348" t="e">
        <f ca="1">CHOOSE(BGCalc1!$C$1,BGCalc1!$D$1,BGCalc1!$D$1+R410*G410)</f>
        <v>#N/A</v>
      </c>
      <c r="Q410" s="349">
        <f>CHOOSE(BGCalc1!$C$1,NA(),BGCalc1!$D$1)</f>
        <v>25</v>
      </c>
      <c r="R410" s="350" t="e">
        <f ca="1">C410*(H410+(BGCalc1!$D$1-E410)*F410)</f>
        <v>#N/A</v>
      </c>
      <c r="S410" s="350" t="e">
        <f t="shared" ca="1" si="66"/>
        <v>#N/A</v>
      </c>
    </row>
    <row r="411" spans="1:19">
      <c r="A411" s="382">
        <v>9</v>
      </c>
      <c r="B411" s="382">
        <v>0</v>
      </c>
      <c r="C411" s="9" t="e" cm="1">
        <f t="array" aca="1" ref="C411" ca="1">INDEX(BGCalc1!$F$4:$F$28,A411)+(INDEX(BGCalc1!$G$4:$G$28,A411)-INDEX(BGCalc1!$F$4:$F$28,A411))/50*B411</f>
        <v>#N/A</v>
      </c>
      <c r="D411" t="e" cm="1">
        <f t="array" aca="1" ref="D411" ca="1">INDEX(BGCalc1!$P$4:$P$28,A411)</f>
        <v>#N/A</v>
      </c>
      <c r="E411" t="e" cm="1">
        <f t="array" aca="1" ref="E411" ca="1">INDEX(BGCalc1!$Q$4:$Q$28,A411)</f>
        <v>#N/A</v>
      </c>
      <c r="F411" t="e" cm="1">
        <f t="array" aca="1" ref="F411" ca="1">INDEX(BGCalc1!$R$4:$R$28,A411)</f>
        <v>#N/A</v>
      </c>
      <c r="G411" t="e" cm="1">
        <f t="array" aca="1" ref="G411" ca="1">INDEX(BGCalc1!$S$4:$S$28,A411)</f>
        <v>#N/A</v>
      </c>
      <c r="H411" s="343" t="e" cm="1">
        <f t="array" aca="1" ref="H411" ca="1">INDEX(BGCalc1!$L$4:$L$28,A411)*$C411^3+INDEX(BGCalc1!$M$4:$M$28,A411)*$C411^2+INDEX(BGCalc1!$N$4:$N$28,A411)*$C411+INDEX(BGCalc1!$O$4:$O$28,A411)+INDEX('Bulk Graph'!$E$6:$E$30,A411)</f>
        <v>#N/A</v>
      </c>
      <c r="I411" s="343" t="e" cm="1">
        <f t="array" aca="1" ref="I411" ca="1">INDEX(BGCalc1!$H$4:$H$28,A411)*$C411^3+INDEX(BGCalc1!$I$4:$I$28,A411)*$C411^2+INDEX(BGCalc1!$J$4:$J$28,A411)*$C411+INDEX(BGCalc1!$K$4:$K$28,A411)</f>
        <v>#N/A</v>
      </c>
      <c r="J411" s="9" t="e">
        <f t="shared" ca="1" si="63"/>
        <v>#N/A</v>
      </c>
      <c r="K411" s="344" t="e">
        <f t="shared" ca="1" si="64"/>
        <v>#N/A</v>
      </c>
      <c r="L411" s="344" t="e">
        <f t="shared" ca="1" si="65"/>
        <v>#N/A</v>
      </c>
      <c r="M411" s="344" t="e" cm="1">
        <f t="array" aca="1" ref="M411" ca="1">I411*S411*INDEX(BGCalc1!$B$4:$B$28,A411)</f>
        <v>#N/A</v>
      </c>
      <c r="N411" s="344" t="e">
        <f ca="1">M411/L411</f>
        <v>#N/A</v>
      </c>
      <c r="O411" s="344" t="e">
        <f t="shared" ref="O411:O461" ca="1" si="67">I411*S411</f>
        <v>#N/A</v>
      </c>
      <c r="P411" s="344" t="e">
        <f ca="1">CHOOSE(BGCalc1!$C$1,BGCalc1!$D$1,BGCalc1!$D$1+R411*G411)</f>
        <v>#N/A</v>
      </c>
      <c r="Q411" s="345">
        <f>CHOOSE(BGCalc1!$C$1,NA(),BGCalc1!$D$1)</f>
        <v>25</v>
      </c>
      <c r="R411" s="3" t="e">
        <f ca="1">C411*(H411+(BGCalc1!$D$1-E411)*F411)</f>
        <v>#N/A</v>
      </c>
      <c r="S411" s="3" t="e">
        <f t="shared" ca="1" si="66"/>
        <v>#N/A</v>
      </c>
    </row>
    <row r="412" spans="1:19">
      <c r="A412" s="382">
        <v>9</v>
      </c>
      <c r="B412" s="382">
        <v>1</v>
      </c>
      <c r="C412" s="9" t="e" cm="1">
        <f t="array" aca="1" ref="C412" ca="1">INDEX(BGCalc1!$F$4:$F$28,A412)+(INDEX(BGCalc1!$G$4:$G$28,A412)-INDEX(BGCalc1!$F$4:$F$28,A412))/50*B412</f>
        <v>#N/A</v>
      </c>
      <c r="D412" t="e">
        <f ca="1">D411</f>
        <v>#N/A</v>
      </c>
      <c r="E412" t="e">
        <f t="shared" ca="1" si="41"/>
        <v>#N/A</v>
      </c>
      <c r="F412" t="e">
        <f t="shared" ca="1" si="42"/>
        <v>#N/A</v>
      </c>
      <c r="G412" t="e">
        <f t="shared" ca="1" si="43"/>
        <v>#N/A</v>
      </c>
      <c r="H412" s="14" t="e" cm="1">
        <f t="array" aca="1" ref="H412" ca="1">INDEX(BGCalc1!$L$4:$L$28,A412)*$C412^3+INDEX(BGCalc1!$M$4:$M$28,A412)*$C412^2+INDEX(BGCalc1!$N$4:$N$28,A412)*$C412+INDEX(BGCalc1!$O$4:$O$28,A412)+INDEX('Bulk Graph'!$E$6:$E$30,A412)</f>
        <v>#N/A</v>
      </c>
      <c r="I412" s="14" t="e" cm="1">
        <f t="array" aca="1" ref="I412" ca="1">INDEX(BGCalc1!$H$4:$H$28,A412)*$C412^3+INDEX(BGCalc1!$I$4:$I$28,A412)*$C412^2+INDEX(BGCalc1!$J$4:$J$28,A412)*$C412+INDEX(BGCalc1!$K$4:$K$28,A412)</f>
        <v>#N/A</v>
      </c>
      <c r="J412" s="9" t="e">
        <f t="shared" ca="1" si="63"/>
        <v>#N/A</v>
      </c>
      <c r="K412" s="12" t="e">
        <f t="shared" ca="1" si="64"/>
        <v>#N/A</v>
      </c>
      <c r="L412" s="12" t="e">
        <f t="shared" ca="1" si="65"/>
        <v>#N/A</v>
      </c>
      <c r="M412" s="12" t="e" cm="1">
        <f t="array" aca="1" ref="M412" ca="1">I412*S412*INDEX(BGCalc1!$B$4:$B$28,A412)</f>
        <v>#N/A</v>
      </c>
      <c r="N412" s="12" t="e">
        <f t="shared" ref="N412:N461" ca="1" si="68">M412/L412</f>
        <v>#N/A</v>
      </c>
      <c r="O412" s="12" t="e">
        <f t="shared" ca="1" si="67"/>
        <v>#N/A</v>
      </c>
      <c r="P412" s="12" t="e">
        <f ca="1">CHOOSE(BGCalc1!$C$1,BGCalc1!$D$1,BGCalc1!$D$1+R412*G412)</f>
        <v>#N/A</v>
      </c>
      <c r="Q412" s="85">
        <f>CHOOSE(BGCalc1!$C$1,NA(),BGCalc1!$D$1)</f>
        <v>25</v>
      </c>
      <c r="R412" s="3" t="e">
        <f ca="1">C412*(H412+(BGCalc1!$D$1-E412)*F412)</f>
        <v>#N/A</v>
      </c>
      <c r="S412" s="3" t="e">
        <f t="shared" ca="1" si="66"/>
        <v>#N/A</v>
      </c>
    </row>
    <row r="413" spans="1:19">
      <c r="A413" s="382">
        <v>9</v>
      </c>
      <c r="B413" s="382">
        <v>2</v>
      </c>
      <c r="C413" s="9" t="e" cm="1">
        <f t="array" aca="1" ref="C413" ca="1">INDEX(BGCalc1!$F$4:$F$28,A413)+(INDEX(BGCalc1!$G$4:$G$28,A413)-INDEX(BGCalc1!$F$4:$F$28,A413))/50*B413</f>
        <v>#N/A</v>
      </c>
      <c r="D413" t="e">
        <f t="shared" ref="D413:D461" ca="1" si="69">D412</f>
        <v>#N/A</v>
      </c>
      <c r="E413" t="e">
        <f t="shared" ca="1" si="41"/>
        <v>#N/A</v>
      </c>
      <c r="F413" t="e">
        <f t="shared" ca="1" si="42"/>
        <v>#N/A</v>
      </c>
      <c r="G413" t="e">
        <f t="shared" ca="1" si="43"/>
        <v>#N/A</v>
      </c>
      <c r="H413" s="14" t="e" cm="1">
        <f t="array" aca="1" ref="H413" ca="1">INDEX(BGCalc1!$L$4:$L$28,A413)*$C413^3+INDEX(BGCalc1!$M$4:$M$28,A413)*$C413^2+INDEX(BGCalc1!$N$4:$N$28,A413)*$C413+INDEX(BGCalc1!$O$4:$O$28,A413)+INDEX('Bulk Graph'!$E$6:$E$30,A413)</f>
        <v>#N/A</v>
      </c>
      <c r="I413" s="14" t="e" cm="1">
        <f t="array" aca="1" ref="I413" ca="1">INDEX(BGCalc1!$H$4:$H$28,A413)*$C413^3+INDEX(BGCalc1!$I$4:$I$28,A413)*$C413^2+INDEX(BGCalc1!$J$4:$J$28,A413)*$C413+INDEX(BGCalc1!$K$4:$K$28,A413)</f>
        <v>#N/A</v>
      </c>
      <c r="J413" s="9" t="e">
        <f t="shared" ca="1" si="63"/>
        <v>#N/A</v>
      </c>
      <c r="K413" s="12" t="e">
        <f t="shared" ca="1" si="64"/>
        <v>#N/A</v>
      </c>
      <c r="L413" s="12" t="e">
        <f t="shared" ca="1" si="65"/>
        <v>#N/A</v>
      </c>
      <c r="M413" s="12" t="e" cm="1">
        <f t="array" aca="1" ref="M413" ca="1">I413*S413*INDEX(BGCalc1!$B$4:$B$28,A413)</f>
        <v>#N/A</v>
      </c>
      <c r="N413" s="12" t="e">
        <f t="shared" ca="1" si="68"/>
        <v>#N/A</v>
      </c>
      <c r="O413" s="12" t="e">
        <f t="shared" ca="1" si="67"/>
        <v>#N/A</v>
      </c>
      <c r="P413" s="12" t="e">
        <f ca="1">CHOOSE(BGCalc1!$C$1,BGCalc1!$D$1,BGCalc1!$D$1+R413*G413)</f>
        <v>#N/A</v>
      </c>
      <c r="Q413" s="85">
        <f>CHOOSE(BGCalc1!$C$1,NA(),BGCalc1!$D$1)</f>
        <v>25</v>
      </c>
      <c r="R413" s="3" t="e">
        <f ca="1">C413*(H413+(BGCalc1!$D$1-E413)*F413)</f>
        <v>#N/A</v>
      </c>
      <c r="S413" s="3" t="e">
        <f t="shared" ca="1" si="66"/>
        <v>#N/A</v>
      </c>
    </row>
    <row r="414" spans="1:19">
      <c r="A414" s="382">
        <v>9</v>
      </c>
      <c r="B414" s="382">
        <v>3</v>
      </c>
      <c r="C414" s="9" t="e" cm="1">
        <f t="array" aca="1" ref="C414" ca="1">INDEX(BGCalc1!$F$4:$F$28,A414)+(INDEX(BGCalc1!$G$4:$G$28,A414)-INDEX(BGCalc1!$F$4:$F$28,A414))/50*B414</f>
        <v>#N/A</v>
      </c>
      <c r="D414" t="e">
        <f t="shared" ca="1" si="69"/>
        <v>#N/A</v>
      </c>
      <c r="E414" t="e">
        <f t="shared" ca="1" si="41"/>
        <v>#N/A</v>
      </c>
      <c r="F414" t="e">
        <f t="shared" ca="1" si="42"/>
        <v>#N/A</v>
      </c>
      <c r="G414" t="e">
        <f t="shared" ca="1" si="43"/>
        <v>#N/A</v>
      </c>
      <c r="H414" s="14" t="e" cm="1">
        <f t="array" aca="1" ref="H414" ca="1">INDEX(BGCalc1!$L$4:$L$28,A414)*$C414^3+INDEX(BGCalc1!$M$4:$M$28,A414)*$C414^2+INDEX(BGCalc1!$N$4:$N$28,A414)*$C414+INDEX(BGCalc1!$O$4:$O$28,A414)+INDEX('Bulk Graph'!$E$6:$E$30,A414)</f>
        <v>#N/A</v>
      </c>
      <c r="I414" s="14" t="e" cm="1">
        <f t="array" aca="1" ref="I414" ca="1">INDEX(BGCalc1!$H$4:$H$28,A414)*$C414^3+INDEX(BGCalc1!$I$4:$I$28,A414)*$C414^2+INDEX(BGCalc1!$J$4:$J$28,A414)*$C414+INDEX(BGCalc1!$K$4:$K$28,A414)</f>
        <v>#N/A</v>
      </c>
      <c r="J414" s="9" t="e">
        <f t="shared" ca="1" si="63"/>
        <v>#N/A</v>
      </c>
      <c r="K414" s="12" t="e">
        <f t="shared" ca="1" si="64"/>
        <v>#N/A</v>
      </c>
      <c r="L414" s="12" t="e">
        <f t="shared" ca="1" si="65"/>
        <v>#N/A</v>
      </c>
      <c r="M414" s="12" t="e" cm="1">
        <f t="array" aca="1" ref="M414" ca="1">I414*S414*INDEX(BGCalc1!$B$4:$B$28,A414)</f>
        <v>#N/A</v>
      </c>
      <c r="N414" s="12" t="e">
        <f t="shared" ca="1" si="68"/>
        <v>#N/A</v>
      </c>
      <c r="O414" s="12" t="e">
        <f t="shared" ca="1" si="67"/>
        <v>#N/A</v>
      </c>
      <c r="P414" s="12" t="e">
        <f ca="1">CHOOSE(BGCalc1!$C$1,BGCalc1!$D$1,BGCalc1!$D$1+R414*G414)</f>
        <v>#N/A</v>
      </c>
      <c r="Q414" s="85">
        <f>CHOOSE(BGCalc1!$C$1,NA(),BGCalc1!$D$1)</f>
        <v>25</v>
      </c>
      <c r="R414" s="3" t="e">
        <f ca="1">C414*(H414+(BGCalc1!$D$1-E414)*F414)</f>
        <v>#N/A</v>
      </c>
      <c r="S414" s="3" t="e">
        <f t="shared" ca="1" si="66"/>
        <v>#N/A</v>
      </c>
    </row>
    <row r="415" spans="1:19">
      <c r="A415" s="382">
        <v>9</v>
      </c>
      <c r="B415" s="382">
        <v>4</v>
      </c>
      <c r="C415" s="9" t="e" cm="1">
        <f t="array" aca="1" ref="C415" ca="1">INDEX(BGCalc1!$F$4:$F$28,A415)+(INDEX(BGCalc1!$G$4:$G$28,A415)-INDEX(BGCalc1!$F$4:$F$28,A415))/50*B415</f>
        <v>#N/A</v>
      </c>
      <c r="D415" t="e">
        <f t="shared" ca="1" si="69"/>
        <v>#N/A</v>
      </c>
      <c r="E415" t="e">
        <f t="shared" ca="1" si="41"/>
        <v>#N/A</v>
      </c>
      <c r="F415" t="e">
        <f t="shared" ca="1" si="42"/>
        <v>#N/A</v>
      </c>
      <c r="G415" t="e">
        <f t="shared" ca="1" si="43"/>
        <v>#N/A</v>
      </c>
      <c r="H415" s="14" t="e" cm="1">
        <f t="array" aca="1" ref="H415" ca="1">INDEX(BGCalc1!$L$4:$L$28,A415)*$C415^3+INDEX(BGCalc1!$M$4:$M$28,A415)*$C415^2+INDEX(BGCalc1!$N$4:$N$28,A415)*$C415+INDEX(BGCalc1!$O$4:$O$28,A415)+INDEX('Bulk Graph'!$E$6:$E$30,A415)</f>
        <v>#N/A</v>
      </c>
      <c r="I415" s="14" t="e" cm="1">
        <f t="array" aca="1" ref="I415" ca="1">INDEX(BGCalc1!$H$4:$H$28,A415)*$C415^3+INDEX(BGCalc1!$I$4:$I$28,A415)*$C415^2+INDEX(BGCalc1!$J$4:$J$28,A415)*$C415+INDEX(BGCalc1!$K$4:$K$28,A415)</f>
        <v>#N/A</v>
      </c>
      <c r="J415" s="9" t="e">
        <f t="shared" ca="1" si="63"/>
        <v>#N/A</v>
      </c>
      <c r="K415" s="12" t="e">
        <f t="shared" ca="1" si="64"/>
        <v>#N/A</v>
      </c>
      <c r="L415" s="12" t="e">
        <f t="shared" ca="1" si="65"/>
        <v>#N/A</v>
      </c>
      <c r="M415" s="12" t="e" cm="1">
        <f t="array" aca="1" ref="M415" ca="1">I415*S415*INDEX(BGCalc1!$B$4:$B$28,A415)</f>
        <v>#N/A</v>
      </c>
      <c r="N415" s="12" t="e">
        <f t="shared" ca="1" si="68"/>
        <v>#N/A</v>
      </c>
      <c r="O415" s="12" t="e">
        <f t="shared" ca="1" si="67"/>
        <v>#N/A</v>
      </c>
      <c r="P415" s="12" t="e">
        <f ca="1">CHOOSE(BGCalc1!$C$1,BGCalc1!$D$1,BGCalc1!$D$1+R415*G415)</f>
        <v>#N/A</v>
      </c>
      <c r="Q415" s="85">
        <f>CHOOSE(BGCalc1!$C$1,NA(),BGCalc1!$D$1)</f>
        <v>25</v>
      </c>
      <c r="R415" s="3" t="e">
        <f ca="1">C415*(H415+(BGCalc1!$D$1-E415)*F415)</f>
        <v>#N/A</v>
      </c>
      <c r="S415" s="3" t="e">
        <f t="shared" ca="1" si="66"/>
        <v>#N/A</v>
      </c>
    </row>
    <row r="416" spans="1:19">
      <c r="A416" s="382">
        <v>9</v>
      </c>
      <c r="B416" s="382">
        <v>5</v>
      </c>
      <c r="C416" s="9" t="e" cm="1">
        <f t="array" aca="1" ref="C416" ca="1">INDEX(BGCalc1!$F$4:$F$28,A416)+(INDEX(BGCalc1!$G$4:$G$28,A416)-INDEX(BGCalc1!$F$4:$F$28,A416))/50*B416</f>
        <v>#N/A</v>
      </c>
      <c r="D416" t="e">
        <f t="shared" ca="1" si="69"/>
        <v>#N/A</v>
      </c>
      <c r="E416" t="e">
        <f t="shared" ca="1" si="41"/>
        <v>#N/A</v>
      </c>
      <c r="F416" t="e">
        <f t="shared" ca="1" si="42"/>
        <v>#N/A</v>
      </c>
      <c r="G416" t="e">
        <f t="shared" ca="1" si="43"/>
        <v>#N/A</v>
      </c>
      <c r="H416" s="14" t="e" cm="1">
        <f t="array" aca="1" ref="H416" ca="1">INDEX(BGCalc1!$L$4:$L$28,A416)*$C416^3+INDEX(BGCalc1!$M$4:$M$28,A416)*$C416^2+INDEX(BGCalc1!$N$4:$N$28,A416)*$C416+INDEX(BGCalc1!$O$4:$O$28,A416)+INDEX('Bulk Graph'!$E$6:$E$30,A416)</f>
        <v>#N/A</v>
      </c>
      <c r="I416" s="14" t="e" cm="1">
        <f t="array" aca="1" ref="I416" ca="1">INDEX(BGCalc1!$H$4:$H$28,A416)*$C416^3+INDEX(BGCalc1!$I$4:$I$28,A416)*$C416^2+INDEX(BGCalc1!$J$4:$J$28,A416)*$C416+INDEX(BGCalc1!$K$4:$K$28,A416)</f>
        <v>#N/A</v>
      </c>
      <c r="J416" s="9" t="e">
        <f t="shared" ca="1" si="63"/>
        <v>#N/A</v>
      </c>
      <c r="K416" s="12" t="e">
        <f t="shared" ca="1" si="64"/>
        <v>#N/A</v>
      </c>
      <c r="L416" s="12" t="e">
        <f t="shared" ca="1" si="65"/>
        <v>#N/A</v>
      </c>
      <c r="M416" s="12" t="e" cm="1">
        <f t="array" aca="1" ref="M416" ca="1">I416*S416*INDEX(BGCalc1!$B$4:$B$28,A416)</f>
        <v>#N/A</v>
      </c>
      <c r="N416" s="12" t="e">
        <f t="shared" ca="1" si="68"/>
        <v>#N/A</v>
      </c>
      <c r="O416" s="12" t="e">
        <f t="shared" ca="1" si="67"/>
        <v>#N/A</v>
      </c>
      <c r="P416" s="12" t="e">
        <f ca="1">CHOOSE(BGCalc1!$C$1,BGCalc1!$D$1,BGCalc1!$D$1+R416*G416)</f>
        <v>#N/A</v>
      </c>
      <c r="Q416" s="85">
        <f>CHOOSE(BGCalc1!$C$1,NA(),BGCalc1!$D$1)</f>
        <v>25</v>
      </c>
      <c r="R416" s="3" t="e">
        <f ca="1">C416*(H416+(BGCalc1!$D$1-E416)*F416)</f>
        <v>#N/A</v>
      </c>
      <c r="S416" s="3" t="e">
        <f t="shared" ca="1" si="66"/>
        <v>#N/A</v>
      </c>
    </row>
    <row r="417" spans="1:19">
      <c r="A417" s="382">
        <v>9</v>
      </c>
      <c r="B417" s="382">
        <v>6</v>
      </c>
      <c r="C417" s="9" t="e" cm="1">
        <f t="array" aca="1" ref="C417" ca="1">INDEX(BGCalc1!$F$4:$F$28,A417)+(INDEX(BGCalc1!$G$4:$G$28,A417)-INDEX(BGCalc1!$F$4:$F$28,A417))/50*B417</f>
        <v>#N/A</v>
      </c>
      <c r="D417" t="e">
        <f t="shared" ca="1" si="69"/>
        <v>#N/A</v>
      </c>
      <c r="E417" t="e">
        <f t="shared" ca="1" si="41"/>
        <v>#N/A</v>
      </c>
      <c r="F417" t="e">
        <f t="shared" ca="1" si="42"/>
        <v>#N/A</v>
      </c>
      <c r="G417" t="e">
        <f t="shared" ca="1" si="43"/>
        <v>#N/A</v>
      </c>
      <c r="H417" s="14" t="e" cm="1">
        <f t="array" aca="1" ref="H417" ca="1">INDEX(BGCalc1!$L$4:$L$28,A417)*$C417^3+INDEX(BGCalc1!$M$4:$M$28,A417)*$C417^2+INDEX(BGCalc1!$N$4:$N$28,A417)*$C417+INDEX(BGCalc1!$O$4:$O$28,A417)+INDEX('Bulk Graph'!$E$6:$E$30,A417)</f>
        <v>#N/A</v>
      </c>
      <c r="I417" s="14" t="e" cm="1">
        <f t="array" aca="1" ref="I417" ca="1">INDEX(BGCalc1!$H$4:$H$28,A417)*$C417^3+INDEX(BGCalc1!$I$4:$I$28,A417)*$C417^2+INDEX(BGCalc1!$J$4:$J$28,A417)*$C417+INDEX(BGCalc1!$K$4:$K$28,A417)</f>
        <v>#N/A</v>
      </c>
      <c r="J417" s="9" t="e">
        <f t="shared" ca="1" si="63"/>
        <v>#N/A</v>
      </c>
      <c r="K417" s="12" t="e">
        <f t="shared" ca="1" si="64"/>
        <v>#N/A</v>
      </c>
      <c r="L417" s="12" t="e">
        <f t="shared" ca="1" si="65"/>
        <v>#N/A</v>
      </c>
      <c r="M417" s="12" t="e" cm="1">
        <f t="array" aca="1" ref="M417" ca="1">I417*S417*INDEX(BGCalc1!$B$4:$B$28,A417)</f>
        <v>#N/A</v>
      </c>
      <c r="N417" s="12" t="e">
        <f t="shared" ca="1" si="68"/>
        <v>#N/A</v>
      </c>
      <c r="O417" s="12" t="e">
        <f t="shared" ca="1" si="67"/>
        <v>#N/A</v>
      </c>
      <c r="P417" s="12" t="e">
        <f ca="1">CHOOSE(BGCalc1!$C$1,BGCalc1!$D$1,BGCalc1!$D$1+R417*G417)</f>
        <v>#N/A</v>
      </c>
      <c r="Q417" s="85">
        <f>CHOOSE(BGCalc1!$C$1,NA(),BGCalc1!$D$1)</f>
        <v>25</v>
      </c>
      <c r="R417" s="3" t="e">
        <f ca="1">C417*(H417+(BGCalc1!$D$1-E417)*F417)</f>
        <v>#N/A</v>
      </c>
      <c r="S417" s="3" t="e">
        <f t="shared" ca="1" si="66"/>
        <v>#N/A</v>
      </c>
    </row>
    <row r="418" spans="1:19">
      <c r="A418" s="382">
        <v>9</v>
      </c>
      <c r="B418" s="382">
        <v>7</v>
      </c>
      <c r="C418" s="9" t="e" cm="1">
        <f t="array" aca="1" ref="C418" ca="1">INDEX(BGCalc1!$F$4:$F$28,A418)+(INDEX(BGCalc1!$G$4:$G$28,A418)-INDEX(BGCalc1!$F$4:$F$28,A418))/50*B418</f>
        <v>#N/A</v>
      </c>
      <c r="D418" t="e">
        <f t="shared" ca="1" si="69"/>
        <v>#N/A</v>
      </c>
      <c r="E418" t="e">
        <f t="shared" ca="1" si="41"/>
        <v>#N/A</v>
      </c>
      <c r="F418" t="e">
        <f t="shared" ca="1" si="42"/>
        <v>#N/A</v>
      </c>
      <c r="G418" t="e">
        <f t="shared" ca="1" si="43"/>
        <v>#N/A</v>
      </c>
      <c r="H418" s="14" t="e" cm="1">
        <f t="array" aca="1" ref="H418" ca="1">INDEX(BGCalc1!$L$4:$L$28,A418)*$C418^3+INDEX(BGCalc1!$M$4:$M$28,A418)*$C418^2+INDEX(BGCalc1!$N$4:$N$28,A418)*$C418+INDEX(BGCalc1!$O$4:$O$28,A418)+INDEX('Bulk Graph'!$E$6:$E$30,A418)</f>
        <v>#N/A</v>
      </c>
      <c r="I418" s="14" t="e" cm="1">
        <f t="array" aca="1" ref="I418" ca="1">INDEX(BGCalc1!$H$4:$H$28,A418)*$C418^3+INDEX(BGCalc1!$I$4:$I$28,A418)*$C418^2+INDEX(BGCalc1!$J$4:$J$28,A418)*$C418+INDEX(BGCalc1!$K$4:$K$28,A418)</f>
        <v>#N/A</v>
      </c>
      <c r="J418" s="9" t="e">
        <f t="shared" ca="1" si="63"/>
        <v>#N/A</v>
      </c>
      <c r="K418" s="12" t="e">
        <f t="shared" ca="1" si="64"/>
        <v>#N/A</v>
      </c>
      <c r="L418" s="12" t="e">
        <f t="shared" ca="1" si="65"/>
        <v>#N/A</v>
      </c>
      <c r="M418" s="12" t="e" cm="1">
        <f t="array" aca="1" ref="M418" ca="1">I418*S418*INDEX(BGCalc1!$B$4:$B$28,A418)</f>
        <v>#N/A</v>
      </c>
      <c r="N418" s="12" t="e">
        <f t="shared" ca="1" si="68"/>
        <v>#N/A</v>
      </c>
      <c r="O418" s="12" t="e">
        <f t="shared" ca="1" si="67"/>
        <v>#N/A</v>
      </c>
      <c r="P418" s="12" t="e">
        <f ca="1">CHOOSE(BGCalc1!$C$1,BGCalc1!$D$1,BGCalc1!$D$1+R418*G418)</f>
        <v>#N/A</v>
      </c>
      <c r="Q418" s="85">
        <f>CHOOSE(BGCalc1!$C$1,NA(),BGCalc1!$D$1)</f>
        <v>25</v>
      </c>
      <c r="R418" s="3" t="e">
        <f ca="1">C418*(H418+(BGCalc1!$D$1-E418)*F418)</f>
        <v>#N/A</v>
      </c>
      <c r="S418" s="3" t="e">
        <f t="shared" ca="1" si="66"/>
        <v>#N/A</v>
      </c>
    </row>
    <row r="419" spans="1:19">
      <c r="A419" s="382">
        <v>9</v>
      </c>
      <c r="B419" s="382">
        <v>8</v>
      </c>
      <c r="C419" s="9" t="e" cm="1">
        <f t="array" aca="1" ref="C419" ca="1">INDEX(BGCalc1!$F$4:$F$28,A419)+(INDEX(BGCalc1!$G$4:$G$28,A419)-INDEX(BGCalc1!$F$4:$F$28,A419))/50*B419</f>
        <v>#N/A</v>
      </c>
      <c r="D419" t="e">
        <f t="shared" ca="1" si="69"/>
        <v>#N/A</v>
      </c>
      <c r="E419" t="e">
        <f t="shared" ca="1" si="41"/>
        <v>#N/A</v>
      </c>
      <c r="F419" t="e">
        <f t="shared" ca="1" si="42"/>
        <v>#N/A</v>
      </c>
      <c r="G419" t="e">
        <f t="shared" ca="1" si="43"/>
        <v>#N/A</v>
      </c>
      <c r="H419" s="14" t="e" cm="1">
        <f t="array" aca="1" ref="H419" ca="1">INDEX(BGCalc1!$L$4:$L$28,A419)*$C419^3+INDEX(BGCalc1!$M$4:$M$28,A419)*$C419^2+INDEX(BGCalc1!$N$4:$N$28,A419)*$C419+INDEX(BGCalc1!$O$4:$O$28,A419)+INDEX('Bulk Graph'!$E$6:$E$30,A419)</f>
        <v>#N/A</v>
      </c>
      <c r="I419" s="14" t="e" cm="1">
        <f t="array" aca="1" ref="I419" ca="1">INDEX(BGCalc1!$H$4:$H$28,A419)*$C419^3+INDEX(BGCalc1!$I$4:$I$28,A419)*$C419^2+INDEX(BGCalc1!$J$4:$J$28,A419)*$C419+INDEX(BGCalc1!$K$4:$K$28,A419)</f>
        <v>#N/A</v>
      </c>
      <c r="J419" s="9" t="e">
        <f t="shared" ca="1" si="63"/>
        <v>#N/A</v>
      </c>
      <c r="K419" s="12" t="e">
        <f t="shared" ca="1" si="64"/>
        <v>#N/A</v>
      </c>
      <c r="L419" s="12" t="e">
        <f t="shared" ca="1" si="65"/>
        <v>#N/A</v>
      </c>
      <c r="M419" s="12" t="e" cm="1">
        <f t="array" aca="1" ref="M419" ca="1">I419*S419*INDEX(BGCalc1!$B$4:$B$28,A419)</f>
        <v>#N/A</v>
      </c>
      <c r="N419" s="12" t="e">
        <f t="shared" ca="1" si="68"/>
        <v>#N/A</v>
      </c>
      <c r="O419" s="12" t="e">
        <f t="shared" ca="1" si="67"/>
        <v>#N/A</v>
      </c>
      <c r="P419" s="12" t="e">
        <f ca="1">CHOOSE(BGCalc1!$C$1,BGCalc1!$D$1,BGCalc1!$D$1+R419*G419)</f>
        <v>#N/A</v>
      </c>
      <c r="Q419" s="85">
        <f>CHOOSE(BGCalc1!$C$1,NA(),BGCalc1!$D$1)</f>
        <v>25</v>
      </c>
      <c r="R419" s="3" t="e">
        <f ca="1">C419*(H419+(BGCalc1!$D$1-E419)*F419)</f>
        <v>#N/A</v>
      </c>
      <c r="S419" s="3" t="e">
        <f t="shared" ca="1" si="66"/>
        <v>#N/A</v>
      </c>
    </row>
    <row r="420" spans="1:19">
      <c r="A420" s="382">
        <v>9</v>
      </c>
      <c r="B420" s="382">
        <v>9</v>
      </c>
      <c r="C420" s="9" t="e" cm="1">
        <f t="array" aca="1" ref="C420" ca="1">INDEX(BGCalc1!$F$4:$F$28,A420)+(INDEX(BGCalc1!$G$4:$G$28,A420)-INDEX(BGCalc1!$F$4:$F$28,A420))/50*B420</f>
        <v>#N/A</v>
      </c>
      <c r="D420" t="e">
        <f t="shared" ca="1" si="69"/>
        <v>#N/A</v>
      </c>
      <c r="E420" t="e">
        <f t="shared" ca="1" si="41"/>
        <v>#N/A</v>
      </c>
      <c r="F420" t="e">
        <f t="shared" ca="1" si="42"/>
        <v>#N/A</v>
      </c>
      <c r="G420" t="e">
        <f t="shared" ca="1" si="43"/>
        <v>#N/A</v>
      </c>
      <c r="H420" s="14" t="e" cm="1">
        <f t="array" aca="1" ref="H420" ca="1">INDEX(BGCalc1!$L$4:$L$28,A420)*$C420^3+INDEX(BGCalc1!$M$4:$M$28,A420)*$C420^2+INDEX(BGCalc1!$N$4:$N$28,A420)*$C420+INDEX(BGCalc1!$O$4:$O$28,A420)+INDEX('Bulk Graph'!$E$6:$E$30,A420)</f>
        <v>#N/A</v>
      </c>
      <c r="I420" s="14" t="e" cm="1">
        <f t="array" aca="1" ref="I420" ca="1">INDEX(BGCalc1!$H$4:$H$28,A420)*$C420^3+INDEX(BGCalc1!$I$4:$I$28,A420)*$C420^2+INDEX(BGCalc1!$J$4:$J$28,A420)*$C420+INDEX(BGCalc1!$K$4:$K$28,A420)</f>
        <v>#N/A</v>
      </c>
      <c r="J420" s="9" t="e">
        <f t="shared" ca="1" si="63"/>
        <v>#N/A</v>
      </c>
      <c r="K420" s="12" t="e">
        <f t="shared" ca="1" si="64"/>
        <v>#N/A</v>
      </c>
      <c r="L420" s="12" t="e">
        <f t="shared" ca="1" si="65"/>
        <v>#N/A</v>
      </c>
      <c r="M420" s="12" t="e" cm="1">
        <f t="array" aca="1" ref="M420" ca="1">I420*S420*INDEX(BGCalc1!$B$4:$B$28,A420)</f>
        <v>#N/A</v>
      </c>
      <c r="N420" s="12" t="e">
        <f t="shared" ca="1" si="68"/>
        <v>#N/A</v>
      </c>
      <c r="O420" s="12" t="e">
        <f t="shared" ca="1" si="67"/>
        <v>#N/A</v>
      </c>
      <c r="P420" s="12" t="e">
        <f ca="1">CHOOSE(BGCalc1!$C$1,BGCalc1!$D$1,BGCalc1!$D$1+R420*G420)</f>
        <v>#N/A</v>
      </c>
      <c r="Q420" s="85">
        <f>CHOOSE(BGCalc1!$C$1,NA(),BGCalc1!$D$1)</f>
        <v>25</v>
      </c>
      <c r="R420" s="3" t="e">
        <f ca="1">C420*(H420+(BGCalc1!$D$1-E420)*F420)</f>
        <v>#N/A</v>
      </c>
      <c r="S420" s="3" t="e">
        <f t="shared" ca="1" si="66"/>
        <v>#N/A</v>
      </c>
    </row>
    <row r="421" spans="1:19">
      <c r="A421" s="382">
        <v>9</v>
      </c>
      <c r="B421" s="382">
        <v>10</v>
      </c>
      <c r="C421" s="9" t="e" cm="1">
        <f t="array" aca="1" ref="C421" ca="1">INDEX(BGCalc1!$F$4:$F$28,A421)+(INDEX(BGCalc1!$G$4:$G$28,A421)-INDEX(BGCalc1!$F$4:$F$28,A421))/50*B421</f>
        <v>#N/A</v>
      </c>
      <c r="D421" t="e">
        <f t="shared" ca="1" si="69"/>
        <v>#N/A</v>
      </c>
      <c r="E421" t="e">
        <f t="shared" ca="1" si="41"/>
        <v>#N/A</v>
      </c>
      <c r="F421" t="e">
        <f t="shared" ca="1" si="42"/>
        <v>#N/A</v>
      </c>
      <c r="G421" t="e">
        <f t="shared" ca="1" si="43"/>
        <v>#N/A</v>
      </c>
      <c r="H421" s="14" t="e" cm="1">
        <f t="array" aca="1" ref="H421" ca="1">INDEX(BGCalc1!$L$4:$L$28,A421)*$C421^3+INDEX(BGCalc1!$M$4:$M$28,A421)*$C421^2+INDEX(BGCalc1!$N$4:$N$28,A421)*$C421+INDEX(BGCalc1!$O$4:$O$28,A421)+INDEX('Bulk Graph'!$E$6:$E$30,A421)</f>
        <v>#N/A</v>
      </c>
      <c r="I421" s="14" t="e" cm="1">
        <f t="array" aca="1" ref="I421" ca="1">INDEX(BGCalc1!$H$4:$H$28,A421)*$C421^3+INDEX(BGCalc1!$I$4:$I$28,A421)*$C421^2+INDEX(BGCalc1!$J$4:$J$28,A421)*$C421+INDEX(BGCalc1!$K$4:$K$28,A421)</f>
        <v>#N/A</v>
      </c>
      <c r="J421" s="9" t="e">
        <f t="shared" ca="1" si="63"/>
        <v>#N/A</v>
      </c>
      <c r="K421" s="12" t="e">
        <f t="shared" ca="1" si="64"/>
        <v>#N/A</v>
      </c>
      <c r="L421" s="12" t="e">
        <f t="shared" ca="1" si="65"/>
        <v>#N/A</v>
      </c>
      <c r="M421" s="12" t="e" cm="1">
        <f t="array" aca="1" ref="M421" ca="1">I421*S421*INDEX(BGCalc1!$B$4:$B$28,A421)</f>
        <v>#N/A</v>
      </c>
      <c r="N421" s="12" t="e">
        <f t="shared" ca="1" si="68"/>
        <v>#N/A</v>
      </c>
      <c r="O421" s="12" t="e">
        <f t="shared" ca="1" si="67"/>
        <v>#N/A</v>
      </c>
      <c r="P421" s="12" t="e">
        <f ca="1">CHOOSE(BGCalc1!$C$1,BGCalc1!$D$1,BGCalc1!$D$1+R421*G421)</f>
        <v>#N/A</v>
      </c>
      <c r="Q421" s="85">
        <f>CHOOSE(BGCalc1!$C$1,NA(),BGCalc1!$D$1)</f>
        <v>25</v>
      </c>
      <c r="R421" s="3" t="e">
        <f ca="1">C421*(H421+(BGCalc1!$D$1-E421)*F421)</f>
        <v>#N/A</v>
      </c>
      <c r="S421" s="3" t="e">
        <f t="shared" ca="1" si="66"/>
        <v>#N/A</v>
      </c>
    </row>
    <row r="422" spans="1:19">
      <c r="A422" s="382">
        <v>9</v>
      </c>
      <c r="B422" s="382">
        <v>11</v>
      </c>
      <c r="C422" s="9" t="e" cm="1">
        <f t="array" aca="1" ref="C422" ca="1">INDEX(BGCalc1!$F$4:$F$28,A422)+(INDEX(BGCalc1!$G$4:$G$28,A422)-INDEX(BGCalc1!$F$4:$F$28,A422))/50*B422</f>
        <v>#N/A</v>
      </c>
      <c r="D422" t="e">
        <f t="shared" ca="1" si="69"/>
        <v>#N/A</v>
      </c>
      <c r="E422" t="e">
        <f t="shared" ca="1" si="41"/>
        <v>#N/A</v>
      </c>
      <c r="F422" t="e">
        <f t="shared" ca="1" si="42"/>
        <v>#N/A</v>
      </c>
      <c r="G422" t="e">
        <f t="shared" ca="1" si="43"/>
        <v>#N/A</v>
      </c>
      <c r="H422" s="14" t="e" cm="1">
        <f t="array" aca="1" ref="H422" ca="1">INDEX(BGCalc1!$L$4:$L$28,A422)*$C422^3+INDEX(BGCalc1!$M$4:$M$28,A422)*$C422^2+INDEX(BGCalc1!$N$4:$N$28,A422)*$C422+INDEX(BGCalc1!$O$4:$O$28,A422)+INDEX('Bulk Graph'!$E$6:$E$30,A422)</f>
        <v>#N/A</v>
      </c>
      <c r="I422" s="14" t="e" cm="1">
        <f t="array" aca="1" ref="I422" ca="1">INDEX(BGCalc1!$H$4:$H$28,A422)*$C422^3+INDEX(BGCalc1!$I$4:$I$28,A422)*$C422^2+INDEX(BGCalc1!$J$4:$J$28,A422)*$C422+INDEX(BGCalc1!$K$4:$K$28,A422)</f>
        <v>#N/A</v>
      </c>
      <c r="J422" s="9" t="e">
        <f t="shared" ca="1" si="63"/>
        <v>#N/A</v>
      </c>
      <c r="K422" s="12" t="e">
        <f t="shared" ca="1" si="64"/>
        <v>#N/A</v>
      </c>
      <c r="L422" s="12" t="e">
        <f t="shared" ca="1" si="65"/>
        <v>#N/A</v>
      </c>
      <c r="M422" s="12" t="e" cm="1">
        <f t="array" aca="1" ref="M422" ca="1">I422*S422*INDEX(BGCalc1!$B$4:$B$28,A422)</f>
        <v>#N/A</v>
      </c>
      <c r="N422" s="12" t="e">
        <f t="shared" ca="1" si="68"/>
        <v>#N/A</v>
      </c>
      <c r="O422" s="12" t="e">
        <f t="shared" ca="1" si="67"/>
        <v>#N/A</v>
      </c>
      <c r="P422" s="12" t="e">
        <f ca="1">CHOOSE(BGCalc1!$C$1,BGCalc1!$D$1,BGCalc1!$D$1+R422*G422)</f>
        <v>#N/A</v>
      </c>
      <c r="Q422" s="85">
        <f>CHOOSE(BGCalc1!$C$1,NA(),BGCalc1!$D$1)</f>
        <v>25</v>
      </c>
      <c r="R422" s="3" t="e">
        <f ca="1">C422*(H422+(BGCalc1!$D$1-E422)*F422)</f>
        <v>#N/A</v>
      </c>
      <c r="S422" s="3" t="e">
        <f t="shared" ca="1" si="66"/>
        <v>#N/A</v>
      </c>
    </row>
    <row r="423" spans="1:19">
      <c r="A423" s="382">
        <v>9</v>
      </c>
      <c r="B423" s="382">
        <v>12</v>
      </c>
      <c r="C423" s="9" t="e" cm="1">
        <f t="array" aca="1" ref="C423" ca="1">INDEX(BGCalc1!$F$4:$F$28,A423)+(INDEX(BGCalc1!$G$4:$G$28,A423)-INDEX(BGCalc1!$F$4:$F$28,A423))/50*B423</f>
        <v>#N/A</v>
      </c>
      <c r="D423" t="e">
        <f t="shared" ca="1" si="69"/>
        <v>#N/A</v>
      </c>
      <c r="E423" t="e">
        <f t="shared" ca="1" si="41"/>
        <v>#N/A</v>
      </c>
      <c r="F423" t="e">
        <f t="shared" ca="1" si="42"/>
        <v>#N/A</v>
      </c>
      <c r="G423" t="e">
        <f t="shared" ca="1" si="43"/>
        <v>#N/A</v>
      </c>
      <c r="H423" s="14" t="e" cm="1">
        <f t="array" aca="1" ref="H423" ca="1">INDEX(BGCalc1!$L$4:$L$28,A423)*$C423^3+INDEX(BGCalc1!$M$4:$M$28,A423)*$C423^2+INDEX(BGCalc1!$N$4:$N$28,A423)*$C423+INDEX(BGCalc1!$O$4:$O$28,A423)+INDEX('Bulk Graph'!$E$6:$E$30,A423)</f>
        <v>#N/A</v>
      </c>
      <c r="I423" s="14" t="e" cm="1">
        <f t="array" aca="1" ref="I423" ca="1">INDEX(BGCalc1!$H$4:$H$28,A423)*$C423^3+INDEX(BGCalc1!$I$4:$I$28,A423)*$C423^2+INDEX(BGCalc1!$J$4:$J$28,A423)*$C423+INDEX(BGCalc1!$K$4:$K$28,A423)</f>
        <v>#N/A</v>
      </c>
      <c r="J423" s="9" t="e">
        <f t="shared" ca="1" si="63"/>
        <v>#N/A</v>
      </c>
      <c r="K423" s="12" t="e">
        <f t="shared" ca="1" si="64"/>
        <v>#N/A</v>
      </c>
      <c r="L423" s="12" t="e">
        <f t="shared" ca="1" si="65"/>
        <v>#N/A</v>
      </c>
      <c r="M423" s="12" t="e" cm="1">
        <f t="array" aca="1" ref="M423" ca="1">I423*S423*INDEX(BGCalc1!$B$4:$B$28,A423)</f>
        <v>#N/A</v>
      </c>
      <c r="N423" s="12" t="e">
        <f t="shared" ca="1" si="68"/>
        <v>#N/A</v>
      </c>
      <c r="O423" s="12" t="e">
        <f t="shared" ca="1" si="67"/>
        <v>#N/A</v>
      </c>
      <c r="P423" s="12" t="e">
        <f ca="1">CHOOSE(BGCalc1!$C$1,BGCalc1!$D$1,BGCalc1!$D$1+R423*G423)</f>
        <v>#N/A</v>
      </c>
      <c r="Q423" s="85">
        <f>CHOOSE(BGCalc1!$C$1,NA(),BGCalc1!$D$1)</f>
        <v>25</v>
      </c>
      <c r="R423" s="3" t="e">
        <f ca="1">C423*(H423+(BGCalc1!$D$1-E423)*F423)</f>
        <v>#N/A</v>
      </c>
      <c r="S423" s="3" t="e">
        <f t="shared" ca="1" si="66"/>
        <v>#N/A</v>
      </c>
    </row>
    <row r="424" spans="1:19">
      <c r="A424" s="382">
        <v>9</v>
      </c>
      <c r="B424" s="382">
        <v>13</v>
      </c>
      <c r="C424" s="9" t="e" cm="1">
        <f t="array" aca="1" ref="C424" ca="1">INDEX(BGCalc1!$F$4:$F$28,A424)+(INDEX(BGCalc1!$G$4:$G$28,A424)-INDEX(BGCalc1!$F$4:$F$28,A424))/50*B424</f>
        <v>#N/A</v>
      </c>
      <c r="D424" t="e">
        <f t="shared" ca="1" si="69"/>
        <v>#N/A</v>
      </c>
      <c r="E424" t="e">
        <f t="shared" ca="1" si="41"/>
        <v>#N/A</v>
      </c>
      <c r="F424" t="e">
        <f t="shared" ca="1" si="42"/>
        <v>#N/A</v>
      </c>
      <c r="G424" t="e">
        <f t="shared" ca="1" si="43"/>
        <v>#N/A</v>
      </c>
      <c r="H424" s="14" t="e" cm="1">
        <f t="array" aca="1" ref="H424" ca="1">INDEX(BGCalc1!$L$4:$L$28,A424)*$C424^3+INDEX(BGCalc1!$M$4:$M$28,A424)*$C424^2+INDEX(BGCalc1!$N$4:$N$28,A424)*$C424+INDEX(BGCalc1!$O$4:$O$28,A424)+INDEX('Bulk Graph'!$E$6:$E$30,A424)</f>
        <v>#N/A</v>
      </c>
      <c r="I424" s="14" t="e" cm="1">
        <f t="array" aca="1" ref="I424" ca="1">INDEX(BGCalc1!$H$4:$H$28,A424)*$C424^3+INDEX(BGCalc1!$I$4:$I$28,A424)*$C424^2+INDEX(BGCalc1!$J$4:$J$28,A424)*$C424+INDEX(BGCalc1!$K$4:$K$28,A424)</f>
        <v>#N/A</v>
      </c>
      <c r="J424" s="9" t="e">
        <f t="shared" ca="1" si="63"/>
        <v>#N/A</v>
      </c>
      <c r="K424" s="12" t="e">
        <f t="shared" ca="1" si="64"/>
        <v>#N/A</v>
      </c>
      <c r="L424" s="12" t="e">
        <f t="shared" ca="1" si="65"/>
        <v>#N/A</v>
      </c>
      <c r="M424" s="12" t="e" cm="1">
        <f t="array" aca="1" ref="M424" ca="1">I424*S424*INDEX(BGCalc1!$B$4:$B$28,A424)</f>
        <v>#N/A</v>
      </c>
      <c r="N424" s="12" t="e">
        <f t="shared" ca="1" si="68"/>
        <v>#N/A</v>
      </c>
      <c r="O424" s="12" t="e">
        <f t="shared" ca="1" si="67"/>
        <v>#N/A</v>
      </c>
      <c r="P424" s="12" t="e">
        <f ca="1">CHOOSE(BGCalc1!$C$1,BGCalc1!$D$1,BGCalc1!$D$1+R424*G424)</f>
        <v>#N/A</v>
      </c>
      <c r="Q424" s="85">
        <f>CHOOSE(BGCalc1!$C$1,NA(),BGCalc1!$D$1)</f>
        <v>25</v>
      </c>
      <c r="R424" s="3" t="e">
        <f ca="1">C424*(H424+(BGCalc1!$D$1-E424)*F424)</f>
        <v>#N/A</v>
      </c>
      <c r="S424" s="3" t="e">
        <f t="shared" ca="1" si="66"/>
        <v>#N/A</v>
      </c>
    </row>
    <row r="425" spans="1:19">
      <c r="A425" s="382">
        <v>9</v>
      </c>
      <c r="B425" s="382">
        <v>14</v>
      </c>
      <c r="C425" s="9" t="e" cm="1">
        <f t="array" aca="1" ref="C425" ca="1">INDEX(BGCalc1!$F$4:$F$28,A425)+(INDEX(BGCalc1!$G$4:$G$28,A425)-INDEX(BGCalc1!$F$4:$F$28,A425))/50*B425</f>
        <v>#N/A</v>
      </c>
      <c r="D425" t="e">
        <f t="shared" ca="1" si="69"/>
        <v>#N/A</v>
      </c>
      <c r="E425" t="e">
        <f t="shared" ca="1" si="41"/>
        <v>#N/A</v>
      </c>
      <c r="F425" t="e">
        <f t="shared" ca="1" si="42"/>
        <v>#N/A</v>
      </c>
      <c r="G425" t="e">
        <f t="shared" ca="1" si="43"/>
        <v>#N/A</v>
      </c>
      <c r="H425" s="14" t="e" cm="1">
        <f t="array" aca="1" ref="H425" ca="1">INDEX(BGCalc1!$L$4:$L$28,A425)*$C425^3+INDEX(BGCalc1!$M$4:$M$28,A425)*$C425^2+INDEX(BGCalc1!$N$4:$N$28,A425)*$C425+INDEX(BGCalc1!$O$4:$O$28,A425)+INDEX('Bulk Graph'!$E$6:$E$30,A425)</f>
        <v>#N/A</v>
      </c>
      <c r="I425" s="14" t="e" cm="1">
        <f t="array" aca="1" ref="I425" ca="1">INDEX(BGCalc1!$H$4:$H$28,A425)*$C425^3+INDEX(BGCalc1!$I$4:$I$28,A425)*$C425^2+INDEX(BGCalc1!$J$4:$J$28,A425)*$C425+INDEX(BGCalc1!$K$4:$K$28,A425)</f>
        <v>#N/A</v>
      </c>
      <c r="J425" s="9" t="e">
        <f t="shared" ca="1" si="63"/>
        <v>#N/A</v>
      </c>
      <c r="K425" s="12" t="e">
        <f t="shared" ca="1" si="64"/>
        <v>#N/A</v>
      </c>
      <c r="L425" s="12" t="e">
        <f t="shared" ca="1" si="65"/>
        <v>#N/A</v>
      </c>
      <c r="M425" s="12" t="e" cm="1">
        <f t="array" aca="1" ref="M425" ca="1">I425*S425*INDEX(BGCalc1!$B$4:$B$28,A425)</f>
        <v>#N/A</v>
      </c>
      <c r="N425" s="12" t="e">
        <f t="shared" ca="1" si="68"/>
        <v>#N/A</v>
      </c>
      <c r="O425" s="12" t="e">
        <f t="shared" ca="1" si="67"/>
        <v>#N/A</v>
      </c>
      <c r="P425" s="12" t="e">
        <f ca="1">CHOOSE(BGCalc1!$C$1,BGCalc1!$D$1,BGCalc1!$D$1+R425*G425)</f>
        <v>#N/A</v>
      </c>
      <c r="Q425" s="85">
        <f>CHOOSE(BGCalc1!$C$1,NA(),BGCalc1!$D$1)</f>
        <v>25</v>
      </c>
      <c r="R425" s="3" t="e">
        <f ca="1">C425*(H425+(BGCalc1!$D$1-E425)*F425)</f>
        <v>#N/A</v>
      </c>
      <c r="S425" s="3" t="e">
        <f t="shared" ca="1" si="66"/>
        <v>#N/A</v>
      </c>
    </row>
    <row r="426" spans="1:19">
      <c r="A426" s="382">
        <v>9</v>
      </c>
      <c r="B426" s="382">
        <v>15</v>
      </c>
      <c r="C426" s="9" t="e" cm="1">
        <f t="array" aca="1" ref="C426" ca="1">INDEX(BGCalc1!$F$4:$F$28,A426)+(INDEX(BGCalc1!$G$4:$G$28,A426)-INDEX(BGCalc1!$F$4:$F$28,A426))/50*B426</f>
        <v>#N/A</v>
      </c>
      <c r="D426" t="e">
        <f t="shared" ca="1" si="69"/>
        <v>#N/A</v>
      </c>
      <c r="E426" t="e">
        <f t="shared" ca="1" si="41"/>
        <v>#N/A</v>
      </c>
      <c r="F426" t="e">
        <f t="shared" ca="1" si="42"/>
        <v>#N/A</v>
      </c>
      <c r="G426" t="e">
        <f t="shared" ca="1" si="43"/>
        <v>#N/A</v>
      </c>
      <c r="H426" s="14" t="e" cm="1">
        <f t="array" aca="1" ref="H426" ca="1">INDEX(BGCalc1!$L$4:$L$28,A426)*$C426^3+INDEX(BGCalc1!$M$4:$M$28,A426)*$C426^2+INDEX(BGCalc1!$N$4:$N$28,A426)*$C426+INDEX(BGCalc1!$O$4:$O$28,A426)+INDEX('Bulk Graph'!$E$6:$E$30,A426)</f>
        <v>#N/A</v>
      </c>
      <c r="I426" s="14" t="e" cm="1">
        <f t="array" aca="1" ref="I426" ca="1">INDEX(BGCalc1!$H$4:$H$28,A426)*$C426^3+INDEX(BGCalc1!$I$4:$I$28,A426)*$C426^2+INDEX(BGCalc1!$J$4:$J$28,A426)*$C426+INDEX(BGCalc1!$K$4:$K$28,A426)</f>
        <v>#N/A</v>
      </c>
      <c r="J426" s="9" t="e">
        <f t="shared" ca="1" si="63"/>
        <v>#N/A</v>
      </c>
      <c r="K426" s="12" t="e">
        <f t="shared" ca="1" si="64"/>
        <v>#N/A</v>
      </c>
      <c r="L426" s="12" t="e">
        <f t="shared" ca="1" si="65"/>
        <v>#N/A</v>
      </c>
      <c r="M426" s="12" t="e" cm="1">
        <f t="array" aca="1" ref="M426" ca="1">I426*S426*INDEX(BGCalc1!$B$4:$B$28,A426)</f>
        <v>#N/A</v>
      </c>
      <c r="N426" s="12" t="e">
        <f t="shared" ca="1" si="68"/>
        <v>#N/A</v>
      </c>
      <c r="O426" s="12" t="e">
        <f t="shared" ca="1" si="67"/>
        <v>#N/A</v>
      </c>
      <c r="P426" s="12" t="e">
        <f ca="1">CHOOSE(BGCalc1!$C$1,BGCalc1!$D$1,BGCalc1!$D$1+R426*G426)</f>
        <v>#N/A</v>
      </c>
      <c r="Q426" s="85">
        <f>CHOOSE(BGCalc1!$C$1,NA(),BGCalc1!$D$1)</f>
        <v>25</v>
      </c>
      <c r="R426" s="3" t="e">
        <f ca="1">C426*(H426+(BGCalc1!$D$1-E426)*F426)</f>
        <v>#N/A</v>
      </c>
      <c r="S426" s="3" t="e">
        <f t="shared" ca="1" si="66"/>
        <v>#N/A</v>
      </c>
    </row>
    <row r="427" spans="1:19">
      <c r="A427" s="382">
        <v>9</v>
      </c>
      <c r="B427" s="382">
        <v>16</v>
      </c>
      <c r="C427" s="9" t="e" cm="1">
        <f t="array" aca="1" ref="C427" ca="1">INDEX(BGCalc1!$F$4:$F$28,A427)+(INDEX(BGCalc1!$G$4:$G$28,A427)-INDEX(BGCalc1!$F$4:$F$28,A427))/50*B427</f>
        <v>#N/A</v>
      </c>
      <c r="D427" t="e">
        <f t="shared" ca="1" si="69"/>
        <v>#N/A</v>
      </c>
      <c r="E427" t="e">
        <f t="shared" ca="1" si="41"/>
        <v>#N/A</v>
      </c>
      <c r="F427" t="e">
        <f t="shared" ca="1" si="42"/>
        <v>#N/A</v>
      </c>
      <c r="G427" t="e">
        <f t="shared" ca="1" si="43"/>
        <v>#N/A</v>
      </c>
      <c r="H427" s="14" t="e" cm="1">
        <f t="array" aca="1" ref="H427" ca="1">INDEX(BGCalc1!$L$4:$L$28,A427)*$C427^3+INDEX(BGCalc1!$M$4:$M$28,A427)*$C427^2+INDEX(BGCalc1!$N$4:$N$28,A427)*$C427+INDEX(BGCalc1!$O$4:$O$28,A427)+INDEX('Bulk Graph'!$E$6:$E$30,A427)</f>
        <v>#N/A</v>
      </c>
      <c r="I427" s="14" t="e" cm="1">
        <f t="array" aca="1" ref="I427" ca="1">INDEX(BGCalc1!$H$4:$H$28,A427)*$C427^3+INDEX(BGCalc1!$I$4:$I$28,A427)*$C427^2+INDEX(BGCalc1!$J$4:$J$28,A427)*$C427+INDEX(BGCalc1!$K$4:$K$28,A427)</f>
        <v>#N/A</v>
      </c>
      <c r="J427" s="9" t="e">
        <f t="shared" ca="1" si="63"/>
        <v>#N/A</v>
      </c>
      <c r="K427" s="12" t="e">
        <f t="shared" ca="1" si="64"/>
        <v>#N/A</v>
      </c>
      <c r="L427" s="12" t="e">
        <f t="shared" ca="1" si="65"/>
        <v>#N/A</v>
      </c>
      <c r="M427" s="12" t="e" cm="1">
        <f t="array" aca="1" ref="M427" ca="1">I427*S427*INDEX(BGCalc1!$B$4:$B$28,A427)</f>
        <v>#N/A</v>
      </c>
      <c r="N427" s="12" t="e">
        <f t="shared" ca="1" si="68"/>
        <v>#N/A</v>
      </c>
      <c r="O427" s="12" t="e">
        <f t="shared" ca="1" si="67"/>
        <v>#N/A</v>
      </c>
      <c r="P427" s="12" t="e">
        <f ca="1">CHOOSE(BGCalc1!$C$1,BGCalc1!$D$1,BGCalc1!$D$1+R427*G427)</f>
        <v>#N/A</v>
      </c>
      <c r="Q427" s="85">
        <f>CHOOSE(BGCalc1!$C$1,NA(),BGCalc1!$D$1)</f>
        <v>25</v>
      </c>
      <c r="R427" s="3" t="e">
        <f ca="1">C427*(H427+(BGCalc1!$D$1-E427)*F427)</f>
        <v>#N/A</v>
      </c>
      <c r="S427" s="3" t="e">
        <f t="shared" ca="1" si="66"/>
        <v>#N/A</v>
      </c>
    </row>
    <row r="428" spans="1:19">
      <c r="A428" s="382">
        <v>9</v>
      </c>
      <c r="B428" s="382">
        <v>17</v>
      </c>
      <c r="C428" s="9" t="e" cm="1">
        <f t="array" aca="1" ref="C428" ca="1">INDEX(BGCalc1!$F$4:$F$28,A428)+(INDEX(BGCalc1!$G$4:$G$28,A428)-INDEX(BGCalc1!$F$4:$F$28,A428))/50*B428</f>
        <v>#N/A</v>
      </c>
      <c r="D428" t="e">
        <f t="shared" ca="1" si="69"/>
        <v>#N/A</v>
      </c>
      <c r="E428" t="e">
        <f t="shared" ca="1" si="41"/>
        <v>#N/A</v>
      </c>
      <c r="F428" t="e">
        <f t="shared" ca="1" si="42"/>
        <v>#N/A</v>
      </c>
      <c r="G428" t="e">
        <f t="shared" ca="1" si="43"/>
        <v>#N/A</v>
      </c>
      <c r="H428" s="14" t="e" cm="1">
        <f t="array" aca="1" ref="H428" ca="1">INDEX(BGCalc1!$L$4:$L$28,A428)*$C428^3+INDEX(BGCalc1!$M$4:$M$28,A428)*$C428^2+INDEX(BGCalc1!$N$4:$N$28,A428)*$C428+INDEX(BGCalc1!$O$4:$O$28,A428)+INDEX('Bulk Graph'!$E$6:$E$30,A428)</f>
        <v>#N/A</v>
      </c>
      <c r="I428" s="14" t="e" cm="1">
        <f t="array" aca="1" ref="I428" ca="1">INDEX(BGCalc1!$H$4:$H$28,A428)*$C428^3+INDEX(BGCalc1!$I$4:$I$28,A428)*$C428^2+INDEX(BGCalc1!$J$4:$J$28,A428)*$C428+INDEX(BGCalc1!$K$4:$K$28,A428)</f>
        <v>#N/A</v>
      </c>
      <c r="J428" s="9" t="e">
        <f t="shared" ca="1" si="63"/>
        <v>#N/A</v>
      </c>
      <c r="K428" s="12" t="e">
        <f t="shared" ca="1" si="64"/>
        <v>#N/A</v>
      </c>
      <c r="L428" s="12" t="e">
        <f t="shared" ca="1" si="65"/>
        <v>#N/A</v>
      </c>
      <c r="M428" s="12" t="e" cm="1">
        <f t="array" aca="1" ref="M428" ca="1">I428*S428*INDEX(BGCalc1!$B$4:$B$28,A428)</f>
        <v>#N/A</v>
      </c>
      <c r="N428" s="12" t="e">
        <f t="shared" ca="1" si="68"/>
        <v>#N/A</v>
      </c>
      <c r="O428" s="12" t="e">
        <f t="shared" ca="1" si="67"/>
        <v>#N/A</v>
      </c>
      <c r="P428" s="12" t="e">
        <f ca="1">CHOOSE(BGCalc1!$C$1,BGCalc1!$D$1,BGCalc1!$D$1+R428*G428)</f>
        <v>#N/A</v>
      </c>
      <c r="Q428" s="85">
        <f>CHOOSE(BGCalc1!$C$1,NA(),BGCalc1!$D$1)</f>
        <v>25</v>
      </c>
      <c r="R428" s="3" t="e">
        <f ca="1">C428*(H428+(BGCalc1!$D$1-E428)*F428)</f>
        <v>#N/A</v>
      </c>
      <c r="S428" s="3" t="e">
        <f t="shared" ca="1" si="66"/>
        <v>#N/A</v>
      </c>
    </row>
    <row r="429" spans="1:19">
      <c r="A429" s="382">
        <v>9</v>
      </c>
      <c r="B429" s="382">
        <v>18</v>
      </c>
      <c r="C429" s="9" t="e" cm="1">
        <f t="array" aca="1" ref="C429" ca="1">INDEX(BGCalc1!$F$4:$F$28,A429)+(INDEX(BGCalc1!$G$4:$G$28,A429)-INDEX(BGCalc1!$F$4:$F$28,A429))/50*B429</f>
        <v>#N/A</v>
      </c>
      <c r="D429" t="e">
        <f t="shared" ca="1" si="69"/>
        <v>#N/A</v>
      </c>
      <c r="E429" t="e">
        <f t="shared" ca="1" si="41"/>
        <v>#N/A</v>
      </c>
      <c r="F429" t="e">
        <f t="shared" ca="1" si="42"/>
        <v>#N/A</v>
      </c>
      <c r="G429" t="e">
        <f t="shared" ca="1" si="43"/>
        <v>#N/A</v>
      </c>
      <c r="H429" s="14" t="e" cm="1">
        <f t="array" aca="1" ref="H429" ca="1">INDEX(BGCalc1!$L$4:$L$28,A429)*$C429^3+INDEX(BGCalc1!$M$4:$M$28,A429)*$C429^2+INDEX(BGCalc1!$N$4:$N$28,A429)*$C429+INDEX(BGCalc1!$O$4:$O$28,A429)+INDEX('Bulk Graph'!$E$6:$E$30,A429)</f>
        <v>#N/A</v>
      </c>
      <c r="I429" s="14" t="e" cm="1">
        <f t="array" aca="1" ref="I429" ca="1">INDEX(BGCalc1!$H$4:$H$28,A429)*$C429^3+INDEX(BGCalc1!$I$4:$I$28,A429)*$C429^2+INDEX(BGCalc1!$J$4:$J$28,A429)*$C429+INDEX(BGCalc1!$K$4:$K$28,A429)</f>
        <v>#N/A</v>
      </c>
      <c r="J429" s="9" t="e">
        <f t="shared" ca="1" si="63"/>
        <v>#N/A</v>
      </c>
      <c r="K429" s="12" t="e">
        <f t="shared" ca="1" si="64"/>
        <v>#N/A</v>
      </c>
      <c r="L429" s="12" t="e">
        <f t="shared" ca="1" si="65"/>
        <v>#N/A</v>
      </c>
      <c r="M429" s="12" t="e" cm="1">
        <f t="array" aca="1" ref="M429" ca="1">I429*S429*INDEX(BGCalc1!$B$4:$B$28,A429)</f>
        <v>#N/A</v>
      </c>
      <c r="N429" s="12" t="e">
        <f t="shared" ca="1" si="68"/>
        <v>#N/A</v>
      </c>
      <c r="O429" s="12" t="e">
        <f t="shared" ca="1" si="67"/>
        <v>#N/A</v>
      </c>
      <c r="P429" s="12" t="e">
        <f ca="1">CHOOSE(BGCalc1!$C$1,BGCalc1!$D$1,BGCalc1!$D$1+R429*G429)</f>
        <v>#N/A</v>
      </c>
      <c r="Q429" s="85">
        <f>CHOOSE(BGCalc1!$C$1,NA(),BGCalc1!$D$1)</f>
        <v>25</v>
      </c>
      <c r="R429" s="3" t="e">
        <f ca="1">C429*(H429+(BGCalc1!$D$1-E429)*F429)</f>
        <v>#N/A</v>
      </c>
      <c r="S429" s="3" t="e">
        <f t="shared" ca="1" si="66"/>
        <v>#N/A</v>
      </c>
    </row>
    <row r="430" spans="1:19">
      <c r="A430" s="382">
        <v>9</v>
      </c>
      <c r="B430" s="382">
        <v>19</v>
      </c>
      <c r="C430" s="9" t="e" cm="1">
        <f t="array" aca="1" ref="C430" ca="1">INDEX(BGCalc1!$F$4:$F$28,A430)+(INDEX(BGCalc1!$G$4:$G$28,A430)-INDEX(BGCalc1!$F$4:$F$28,A430))/50*B430</f>
        <v>#N/A</v>
      </c>
      <c r="D430" t="e">
        <f t="shared" ca="1" si="69"/>
        <v>#N/A</v>
      </c>
      <c r="E430" t="e">
        <f t="shared" ca="1" si="41"/>
        <v>#N/A</v>
      </c>
      <c r="F430" t="e">
        <f t="shared" ca="1" si="42"/>
        <v>#N/A</v>
      </c>
      <c r="G430" t="e">
        <f t="shared" ca="1" si="43"/>
        <v>#N/A</v>
      </c>
      <c r="H430" s="14" t="e" cm="1">
        <f t="array" aca="1" ref="H430" ca="1">INDEX(BGCalc1!$L$4:$L$28,A430)*$C430^3+INDEX(BGCalc1!$M$4:$M$28,A430)*$C430^2+INDEX(BGCalc1!$N$4:$N$28,A430)*$C430+INDEX(BGCalc1!$O$4:$O$28,A430)+INDEX('Bulk Graph'!$E$6:$E$30,A430)</f>
        <v>#N/A</v>
      </c>
      <c r="I430" s="14" t="e" cm="1">
        <f t="array" aca="1" ref="I430" ca="1">INDEX(BGCalc1!$H$4:$H$28,A430)*$C430^3+INDEX(BGCalc1!$I$4:$I$28,A430)*$C430^2+INDEX(BGCalc1!$J$4:$J$28,A430)*$C430+INDEX(BGCalc1!$K$4:$K$28,A430)</f>
        <v>#N/A</v>
      </c>
      <c r="J430" s="9" t="e">
        <f t="shared" ca="1" si="63"/>
        <v>#N/A</v>
      </c>
      <c r="K430" s="12" t="e">
        <f t="shared" ca="1" si="64"/>
        <v>#N/A</v>
      </c>
      <c r="L430" s="12" t="e">
        <f t="shared" ca="1" si="65"/>
        <v>#N/A</v>
      </c>
      <c r="M430" s="12" t="e" cm="1">
        <f t="array" aca="1" ref="M430" ca="1">I430*S430*INDEX(BGCalc1!$B$4:$B$28,A430)</f>
        <v>#N/A</v>
      </c>
      <c r="N430" s="12" t="e">
        <f t="shared" ca="1" si="68"/>
        <v>#N/A</v>
      </c>
      <c r="O430" s="12" t="e">
        <f t="shared" ca="1" si="67"/>
        <v>#N/A</v>
      </c>
      <c r="P430" s="12" t="e">
        <f ca="1">CHOOSE(BGCalc1!$C$1,BGCalc1!$D$1,BGCalc1!$D$1+R430*G430)</f>
        <v>#N/A</v>
      </c>
      <c r="Q430" s="85">
        <f>CHOOSE(BGCalc1!$C$1,NA(),BGCalc1!$D$1)</f>
        <v>25</v>
      </c>
      <c r="R430" s="3" t="e">
        <f ca="1">C430*(H430+(BGCalc1!$D$1-E430)*F430)</f>
        <v>#N/A</v>
      </c>
      <c r="S430" s="3" t="e">
        <f t="shared" ca="1" si="66"/>
        <v>#N/A</v>
      </c>
    </row>
    <row r="431" spans="1:19">
      <c r="A431" s="382">
        <v>9</v>
      </c>
      <c r="B431" s="382">
        <v>20</v>
      </c>
      <c r="C431" s="9" t="e" cm="1">
        <f t="array" aca="1" ref="C431" ca="1">INDEX(BGCalc1!$F$4:$F$28,A431)+(INDEX(BGCalc1!$G$4:$G$28,A431)-INDEX(BGCalc1!$F$4:$F$28,A431))/50*B431</f>
        <v>#N/A</v>
      </c>
      <c r="D431" t="e">
        <f t="shared" ca="1" si="69"/>
        <v>#N/A</v>
      </c>
      <c r="E431" t="e">
        <f t="shared" ca="1" si="41"/>
        <v>#N/A</v>
      </c>
      <c r="F431" t="e">
        <f t="shared" ca="1" si="42"/>
        <v>#N/A</v>
      </c>
      <c r="G431" t="e">
        <f t="shared" ca="1" si="43"/>
        <v>#N/A</v>
      </c>
      <c r="H431" s="14" t="e" cm="1">
        <f t="array" aca="1" ref="H431" ca="1">INDEX(BGCalc1!$L$4:$L$28,A431)*$C431^3+INDEX(BGCalc1!$M$4:$M$28,A431)*$C431^2+INDEX(BGCalc1!$N$4:$N$28,A431)*$C431+INDEX(BGCalc1!$O$4:$O$28,A431)+INDEX('Bulk Graph'!$E$6:$E$30,A431)</f>
        <v>#N/A</v>
      </c>
      <c r="I431" s="14" t="e" cm="1">
        <f t="array" aca="1" ref="I431" ca="1">INDEX(BGCalc1!$H$4:$H$28,A431)*$C431^3+INDEX(BGCalc1!$I$4:$I$28,A431)*$C431^2+INDEX(BGCalc1!$J$4:$J$28,A431)*$C431+INDEX(BGCalc1!$K$4:$K$28,A431)</f>
        <v>#N/A</v>
      </c>
      <c r="J431" s="9" t="e">
        <f t="shared" ca="1" si="63"/>
        <v>#N/A</v>
      </c>
      <c r="K431" s="12" t="e">
        <f t="shared" ca="1" si="64"/>
        <v>#N/A</v>
      </c>
      <c r="L431" s="12" t="e">
        <f t="shared" ca="1" si="65"/>
        <v>#N/A</v>
      </c>
      <c r="M431" s="12" t="e" cm="1">
        <f t="array" aca="1" ref="M431" ca="1">I431*S431*INDEX(BGCalc1!$B$4:$B$28,A431)</f>
        <v>#N/A</v>
      </c>
      <c r="N431" s="12" t="e">
        <f t="shared" ca="1" si="68"/>
        <v>#N/A</v>
      </c>
      <c r="O431" s="12" t="e">
        <f t="shared" ca="1" si="67"/>
        <v>#N/A</v>
      </c>
      <c r="P431" s="12" t="e">
        <f ca="1">CHOOSE(BGCalc1!$C$1,BGCalc1!$D$1,BGCalc1!$D$1+R431*G431)</f>
        <v>#N/A</v>
      </c>
      <c r="Q431" s="85">
        <f>CHOOSE(BGCalc1!$C$1,NA(),BGCalc1!$D$1)</f>
        <v>25</v>
      </c>
      <c r="R431" s="3" t="e">
        <f ca="1">C431*(H431+(BGCalc1!$D$1-E431)*F431)</f>
        <v>#N/A</v>
      </c>
      <c r="S431" s="3" t="e">
        <f t="shared" ca="1" si="66"/>
        <v>#N/A</v>
      </c>
    </row>
    <row r="432" spans="1:19">
      <c r="A432" s="382">
        <v>9</v>
      </c>
      <c r="B432" s="382">
        <v>21</v>
      </c>
      <c r="C432" s="9" t="e" cm="1">
        <f t="array" aca="1" ref="C432" ca="1">INDEX(BGCalc1!$F$4:$F$28,A432)+(INDEX(BGCalc1!$G$4:$G$28,A432)-INDEX(BGCalc1!$F$4:$F$28,A432))/50*B432</f>
        <v>#N/A</v>
      </c>
      <c r="D432" t="e">
        <f t="shared" ca="1" si="69"/>
        <v>#N/A</v>
      </c>
      <c r="E432" t="e">
        <f t="shared" ca="1" si="41"/>
        <v>#N/A</v>
      </c>
      <c r="F432" t="e">
        <f t="shared" ca="1" si="42"/>
        <v>#N/A</v>
      </c>
      <c r="G432" t="e">
        <f t="shared" ca="1" si="43"/>
        <v>#N/A</v>
      </c>
      <c r="H432" s="14" t="e" cm="1">
        <f t="array" aca="1" ref="H432" ca="1">INDEX(BGCalc1!$L$4:$L$28,A432)*$C432^3+INDEX(BGCalc1!$M$4:$M$28,A432)*$C432^2+INDEX(BGCalc1!$N$4:$N$28,A432)*$C432+INDEX(BGCalc1!$O$4:$O$28,A432)+INDEX('Bulk Graph'!$E$6:$E$30,A432)</f>
        <v>#N/A</v>
      </c>
      <c r="I432" s="14" t="e" cm="1">
        <f t="array" aca="1" ref="I432" ca="1">INDEX(BGCalc1!$H$4:$H$28,A432)*$C432^3+INDEX(BGCalc1!$I$4:$I$28,A432)*$C432^2+INDEX(BGCalc1!$J$4:$J$28,A432)*$C432+INDEX(BGCalc1!$K$4:$K$28,A432)</f>
        <v>#N/A</v>
      </c>
      <c r="J432" s="9" t="e">
        <f t="shared" ca="1" si="63"/>
        <v>#N/A</v>
      </c>
      <c r="K432" s="12" t="e">
        <f t="shared" ca="1" si="64"/>
        <v>#N/A</v>
      </c>
      <c r="L432" s="12" t="e">
        <f t="shared" ca="1" si="65"/>
        <v>#N/A</v>
      </c>
      <c r="M432" s="12" t="e" cm="1">
        <f t="array" aca="1" ref="M432" ca="1">I432*S432*INDEX(BGCalc1!$B$4:$B$28,A432)</f>
        <v>#N/A</v>
      </c>
      <c r="N432" s="12" t="e">
        <f t="shared" ca="1" si="68"/>
        <v>#N/A</v>
      </c>
      <c r="O432" s="12" t="e">
        <f t="shared" ca="1" si="67"/>
        <v>#N/A</v>
      </c>
      <c r="P432" s="12" t="e">
        <f ca="1">CHOOSE(BGCalc1!$C$1,BGCalc1!$D$1,BGCalc1!$D$1+R432*G432)</f>
        <v>#N/A</v>
      </c>
      <c r="Q432" s="85">
        <f>CHOOSE(BGCalc1!$C$1,NA(),BGCalc1!$D$1)</f>
        <v>25</v>
      </c>
      <c r="R432" s="3" t="e">
        <f ca="1">C432*(H432+(BGCalc1!$D$1-E432)*F432)</f>
        <v>#N/A</v>
      </c>
      <c r="S432" s="3" t="e">
        <f t="shared" ca="1" si="66"/>
        <v>#N/A</v>
      </c>
    </row>
    <row r="433" spans="1:19">
      <c r="A433" s="382">
        <v>9</v>
      </c>
      <c r="B433" s="382">
        <v>22</v>
      </c>
      <c r="C433" s="9" t="e" cm="1">
        <f t="array" aca="1" ref="C433" ca="1">INDEX(BGCalc1!$F$4:$F$28,A433)+(INDEX(BGCalc1!$G$4:$G$28,A433)-INDEX(BGCalc1!$F$4:$F$28,A433))/50*B433</f>
        <v>#N/A</v>
      </c>
      <c r="D433" t="e">
        <f t="shared" ca="1" si="69"/>
        <v>#N/A</v>
      </c>
      <c r="E433" t="e">
        <f t="shared" ca="1" si="41"/>
        <v>#N/A</v>
      </c>
      <c r="F433" t="e">
        <f t="shared" ca="1" si="42"/>
        <v>#N/A</v>
      </c>
      <c r="G433" t="e">
        <f t="shared" ca="1" si="43"/>
        <v>#N/A</v>
      </c>
      <c r="H433" s="14" t="e" cm="1">
        <f t="array" aca="1" ref="H433" ca="1">INDEX(BGCalc1!$L$4:$L$28,A433)*$C433^3+INDEX(BGCalc1!$M$4:$M$28,A433)*$C433^2+INDEX(BGCalc1!$N$4:$N$28,A433)*$C433+INDEX(BGCalc1!$O$4:$O$28,A433)+INDEX('Bulk Graph'!$E$6:$E$30,A433)</f>
        <v>#N/A</v>
      </c>
      <c r="I433" s="14" t="e" cm="1">
        <f t="array" aca="1" ref="I433" ca="1">INDEX(BGCalc1!$H$4:$H$28,A433)*$C433^3+INDEX(BGCalc1!$I$4:$I$28,A433)*$C433^2+INDEX(BGCalc1!$J$4:$J$28,A433)*$C433+INDEX(BGCalc1!$K$4:$K$28,A433)</f>
        <v>#N/A</v>
      </c>
      <c r="J433" s="9" t="e">
        <f t="shared" ca="1" si="63"/>
        <v>#N/A</v>
      </c>
      <c r="K433" s="12" t="e">
        <f t="shared" ca="1" si="64"/>
        <v>#N/A</v>
      </c>
      <c r="L433" s="12" t="e">
        <f t="shared" ca="1" si="65"/>
        <v>#N/A</v>
      </c>
      <c r="M433" s="12" t="e" cm="1">
        <f t="array" aca="1" ref="M433" ca="1">I433*S433*INDEX(BGCalc1!$B$4:$B$28,A433)</f>
        <v>#N/A</v>
      </c>
      <c r="N433" s="12" t="e">
        <f t="shared" ca="1" si="68"/>
        <v>#N/A</v>
      </c>
      <c r="O433" s="12" t="e">
        <f t="shared" ca="1" si="67"/>
        <v>#N/A</v>
      </c>
      <c r="P433" s="12" t="e">
        <f ca="1">CHOOSE(BGCalc1!$C$1,BGCalc1!$D$1,BGCalc1!$D$1+R433*G433)</f>
        <v>#N/A</v>
      </c>
      <c r="Q433" s="85">
        <f>CHOOSE(BGCalc1!$C$1,NA(),BGCalc1!$D$1)</f>
        <v>25</v>
      </c>
      <c r="R433" s="3" t="e">
        <f ca="1">C433*(H433+(BGCalc1!$D$1-E433)*F433)</f>
        <v>#N/A</v>
      </c>
      <c r="S433" s="3" t="e">
        <f t="shared" ca="1" si="66"/>
        <v>#N/A</v>
      </c>
    </row>
    <row r="434" spans="1:19">
      <c r="A434" s="382">
        <v>9</v>
      </c>
      <c r="B434" s="382">
        <v>23</v>
      </c>
      <c r="C434" s="9" t="e" cm="1">
        <f t="array" aca="1" ref="C434" ca="1">INDEX(BGCalc1!$F$4:$F$28,A434)+(INDEX(BGCalc1!$G$4:$G$28,A434)-INDEX(BGCalc1!$F$4:$F$28,A434))/50*B434</f>
        <v>#N/A</v>
      </c>
      <c r="D434" t="e">
        <f t="shared" ca="1" si="69"/>
        <v>#N/A</v>
      </c>
      <c r="E434" t="e">
        <f t="shared" ca="1" si="41"/>
        <v>#N/A</v>
      </c>
      <c r="F434" t="e">
        <f t="shared" ca="1" si="42"/>
        <v>#N/A</v>
      </c>
      <c r="G434" t="e">
        <f t="shared" ca="1" si="43"/>
        <v>#N/A</v>
      </c>
      <c r="H434" s="14" t="e" cm="1">
        <f t="array" aca="1" ref="H434" ca="1">INDEX(BGCalc1!$L$4:$L$28,A434)*$C434^3+INDEX(BGCalc1!$M$4:$M$28,A434)*$C434^2+INDEX(BGCalc1!$N$4:$N$28,A434)*$C434+INDEX(BGCalc1!$O$4:$O$28,A434)+INDEX('Bulk Graph'!$E$6:$E$30,A434)</f>
        <v>#N/A</v>
      </c>
      <c r="I434" s="14" t="e" cm="1">
        <f t="array" aca="1" ref="I434" ca="1">INDEX(BGCalc1!$H$4:$H$28,A434)*$C434^3+INDEX(BGCalc1!$I$4:$I$28,A434)*$C434^2+INDEX(BGCalc1!$J$4:$J$28,A434)*$C434+INDEX(BGCalc1!$K$4:$K$28,A434)</f>
        <v>#N/A</v>
      </c>
      <c r="J434" s="9" t="e">
        <f t="shared" ca="1" si="63"/>
        <v>#N/A</v>
      </c>
      <c r="K434" s="12" t="e">
        <f t="shared" ca="1" si="64"/>
        <v>#N/A</v>
      </c>
      <c r="L434" s="12" t="e">
        <f t="shared" ca="1" si="65"/>
        <v>#N/A</v>
      </c>
      <c r="M434" s="12" t="e" cm="1">
        <f t="array" aca="1" ref="M434" ca="1">I434*S434*INDEX(BGCalc1!$B$4:$B$28,A434)</f>
        <v>#N/A</v>
      </c>
      <c r="N434" s="12" t="e">
        <f t="shared" ca="1" si="68"/>
        <v>#N/A</v>
      </c>
      <c r="O434" s="12" t="e">
        <f t="shared" ca="1" si="67"/>
        <v>#N/A</v>
      </c>
      <c r="P434" s="12" t="e">
        <f ca="1">CHOOSE(BGCalc1!$C$1,BGCalc1!$D$1,BGCalc1!$D$1+R434*G434)</f>
        <v>#N/A</v>
      </c>
      <c r="Q434" s="85">
        <f>CHOOSE(BGCalc1!$C$1,NA(),BGCalc1!$D$1)</f>
        <v>25</v>
      </c>
      <c r="R434" s="3" t="e">
        <f ca="1">C434*(H434+(BGCalc1!$D$1-E434)*F434)</f>
        <v>#N/A</v>
      </c>
      <c r="S434" s="3" t="e">
        <f t="shared" ca="1" si="66"/>
        <v>#N/A</v>
      </c>
    </row>
    <row r="435" spans="1:19">
      <c r="A435" s="382">
        <v>9</v>
      </c>
      <c r="B435" s="382">
        <v>24</v>
      </c>
      <c r="C435" s="9" t="e" cm="1">
        <f t="array" aca="1" ref="C435" ca="1">INDEX(BGCalc1!$F$4:$F$28,A435)+(INDEX(BGCalc1!$G$4:$G$28,A435)-INDEX(BGCalc1!$F$4:$F$28,A435))/50*B435</f>
        <v>#N/A</v>
      </c>
      <c r="D435" t="e">
        <f t="shared" ca="1" si="69"/>
        <v>#N/A</v>
      </c>
      <c r="E435" t="e">
        <f t="shared" ca="1" si="41"/>
        <v>#N/A</v>
      </c>
      <c r="F435" t="e">
        <f t="shared" ca="1" si="42"/>
        <v>#N/A</v>
      </c>
      <c r="G435" t="e">
        <f t="shared" ca="1" si="43"/>
        <v>#N/A</v>
      </c>
      <c r="H435" s="14" t="e" cm="1">
        <f t="array" aca="1" ref="H435" ca="1">INDEX(BGCalc1!$L$4:$L$28,A435)*$C435^3+INDEX(BGCalc1!$M$4:$M$28,A435)*$C435^2+INDEX(BGCalc1!$N$4:$N$28,A435)*$C435+INDEX(BGCalc1!$O$4:$O$28,A435)+INDEX('Bulk Graph'!$E$6:$E$30,A435)</f>
        <v>#N/A</v>
      </c>
      <c r="I435" s="14" t="e" cm="1">
        <f t="array" aca="1" ref="I435" ca="1">INDEX(BGCalc1!$H$4:$H$28,A435)*$C435^3+INDEX(BGCalc1!$I$4:$I$28,A435)*$C435^2+INDEX(BGCalc1!$J$4:$J$28,A435)*$C435+INDEX(BGCalc1!$K$4:$K$28,A435)</f>
        <v>#N/A</v>
      </c>
      <c r="J435" s="9" t="e">
        <f t="shared" ca="1" si="63"/>
        <v>#N/A</v>
      </c>
      <c r="K435" s="12" t="e">
        <f t="shared" ca="1" si="64"/>
        <v>#N/A</v>
      </c>
      <c r="L435" s="12" t="e">
        <f t="shared" ca="1" si="65"/>
        <v>#N/A</v>
      </c>
      <c r="M435" s="12" t="e" cm="1">
        <f t="array" aca="1" ref="M435" ca="1">I435*S435*INDEX(BGCalc1!$B$4:$B$28,A435)</f>
        <v>#N/A</v>
      </c>
      <c r="N435" s="12" t="e">
        <f t="shared" ca="1" si="68"/>
        <v>#N/A</v>
      </c>
      <c r="O435" s="12" t="e">
        <f t="shared" ca="1" si="67"/>
        <v>#N/A</v>
      </c>
      <c r="P435" s="12" t="e">
        <f ca="1">CHOOSE(BGCalc1!$C$1,BGCalc1!$D$1,BGCalc1!$D$1+R435*G435)</f>
        <v>#N/A</v>
      </c>
      <c r="Q435" s="85">
        <f>CHOOSE(BGCalc1!$C$1,NA(),BGCalc1!$D$1)</f>
        <v>25</v>
      </c>
      <c r="R435" s="3" t="e">
        <f ca="1">C435*(H435+(BGCalc1!$D$1-E435)*F435)</f>
        <v>#N/A</v>
      </c>
      <c r="S435" s="3" t="e">
        <f t="shared" ca="1" si="66"/>
        <v>#N/A</v>
      </c>
    </row>
    <row r="436" spans="1:19">
      <c r="A436" s="382">
        <v>9</v>
      </c>
      <c r="B436" s="382">
        <v>25</v>
      </c>
      <c r="C436" s="9" t="e" cm="1">
        <f t="array" aca="1" ref="C436" ca="1">INDEX(BGCalc1!$F$4:$F$28,A436)+(INDEX(BGCalc1!$G$4:$G$28,A436)-INDEX(BGCalc1!$F$4:$F$28,A436))/50*B436</f>
        <v>#N/A</v>
      </c>
      <c r="D436" t="e">
        <f t="shared" ca="1" si="69"/>
        <v>#N/A</v>
      </c>
      <c r="E436" t="e">
        <f t="shared" ca="1" si="41"/>
        <v>#N/A</v>
      </c>
      <c r="F436" t="e">
        <f t="shared" ca="1" si="42"/>
        <v>#N/A</v>
      </c>
      <c r="G436" t="e">
        <f t="shared" ca="1" si="43"/>
        <v>#N/A</v>
      </c>
      <c r="H436" s="14" t="e" cm="1">
        <f t="array" aca="1" ref="H436" ca="1">INDEX(BGCalc1!$L$4:$L$28,A436)*$C436^3+INDEX(BGCalc1!$M$4:$M$28,A436)*$C436^2+INDEX(BGCalc1!$N$4:$N$28,A436)*$C436+INDEX(BGCalc1!$O$4:$O$28,A436)+INDEX('Bulk Graph'!$E$6:$E$30,A436)</f>
        <v>#N/A</v>
      </c>
      <c r="I436" s="14" t="e" cm="1">
        <f t="array" aca="1" ref="I436" ca="1">INDEX(BGCalc1!$H$4:$H$28,A436)*$C436^3+INDEX(BGCalc1!$I$4:$I$28,A436)*$C436^2+INDEX(BGCalc1!$J$4:$J$28,A436)*$C436+INDEX(BGCalc1!$K$4:$K$28,A436)</f>
        <v>#N/A</v>
      </c>
      <c r="J436" s="9" t="e">
        <f t="shared" ca="1" si="63"/>
        <v>#N/A</v>
      </c>
      <c r="K436" s="12" t="e">
        <f t="shared" ca="1" si="64"/>
        <v>#N/A</v>
      </c>
      <c r="L436" s="12" t="e">
        <f t="shared" ca="1" si="65"/>
        <v>#N/A</v>
      </c>
      <c r="M436" s="12" t="e" cm="1">
        <f t="array" aca="1" ref="M436" ca="1">I436*S436*INDEX(BGCalc1!$B$4:$B$28,A436)</f>
        <v>#N/A</v>
      </c>
      <c r="N436" s="12" t="e">
        <f t="shared" ca="1" si="68"/>
        <v>#N/A</v>
      </c>
      <c r="O436" s="12" t="e">
        <f t="shared" ca="1" si="67"/>
        <v>#N/A</v>
      </c>
      <c r="P436" s="12" t="e">
        <f ca="1">CHOOSE(BGCalc1!$C$1,BGCalc1!$D$1,BGCalc1!$D$1+R436*G436)</f>
        <v>#N/A</v>
      </c>
      <c r="Q436" s="85">
        <f>CHOOSE(BGCalc1!$C$1,NA(),BGCalc1!$D$1)</f>
        <v>25</v>
      </c>
      <c r="R436" s="3" t="e">
        <f ca="1">C436*(H436+(BGCalc1!$D$1-E436)*F436)</f>
        <v>#N/A</v>
      </c>
      <c r="S436" s="3" t="e">
        <f t="shared" ca="1" si="66"/>
        <v>#N/A</v>
      </c>
    </row>
    <row r="437" spans="1:19">
      <c r="A437" s="382">
        <v>9</v>
      </c>
      <c r="B437" s="382">
        <v>26</v>
      </c>
      <c r="C437" s="9" t="e" cm="1">
        <f t="array" aca="1" ref="C437" ca="1">INDEX(BGCalc1!$F$4:$F$28,A437)+(INDEX(BGCalc1!$G$4:$G$28,A437)-INDEX(BGCalc1!$F$4:$F$28,A437))/50*B437</f>
        <v>#N/A</v>
      </c>
      <c r="D437" t="e">
        <f t="shared" ca="1" si="69"/>
        <v>#N/A</v>
      </c>
      <c r="E437" t="e">
        <f t="shared" ca="1" si="41"/>
        <v>#N/A</v>
      </c>
      <c r="F437" t="e">
        <f t="shared" ca="1" si="42"/>
        <v>#N/A</v>
      </c>
      <c r="G437" t="e">
        <f t="shared" ca="1" si="43"/>
        <v>#N/A</v>
      </c>
      <c r="H437" s="14" t="e" cm="1">
        <f t="array" aca="1" ref="H437" ca="1">INDEX(BGCalc1!$L$4:$L$28,A437)*$C437^3+INDEX(BGCalc1!$M$4:$M$28,A437)*$C437^2+INDEX(BGCalc1!$N$4:$N$28,A437)*$C437+INDEX(BGCalc1!$O$4:$O$28,A437)+INDEX('Bulk Graph'!$E$6:$E$30,A437)</f>
        <v>#N/A</v>
      </c>
      <c r="I437" s="14" t="e" cm="1">
        <f t="array" aca="1" ref="I437" ca="1">INDEX(BGCalc1!$H$4:$H$28,A437)*$C437^3+INDEX(BGCalc1!$I$4:$I$28,A437)*$C437^2+INDEX(BGCalc1!$J$4:$J$28,A437)*$C437+INDEX(BGCalc1!$K$4:$K$28,A437)</f>
        <v>#N/A</v>
      </c>
      <c r="J437" s="9" t="e">
        <f t="shared" ca="1" si="63"/>
        <v>#N/A</v>
      </c>
      <c r="K437" s="12" t="e">
        <f t="shared" ca="1" si="64"/>
        <v>#N/A</v>
      </c>
      <c r="L437" s="12" t="e">
        <f t="shared" ca="1" si="65"/>
        <v>#N/A</v>
      </c>
      <c r="M437" s="12" t="e" cm="1">
        <f t="array" aca="1" ref="M437" ca="1">I437*S437*INDEX(BGCalc1!$B$4:$B$28,A437)</f>
        <v>#N/A</v>
      </c>
      <c r="N437" s="12" t="e">
        <f t="shared" ca="1" si="68"/>
        <v>#N/A</v>
      </c>
      <c r="O437" s="12" t="e">
        <f t="shared" ca="1" si="67"/>
        <v>#N/A</v>
      </c>
      <c r="P437" s="12" t="e">
        <f ca="1">CHOOSE(BGCalc1!$C$1,BGCalc1!$D$1,BGCalc1!$D$1+R437*G437)</f>
        <v>#N/A</v>
      </c>
      <c r="Q437" s="85">
        <f>CHOOSE(BGCalc1!$C$1,NA(),BGCalc1!$D$1)</f>
        <v>25</v>
      </c>
      <c r="R437" s="3" t="e">
        <f ca="1">C437*(H437+(BGCalc1!$D$1-E437)*F437)</f>
        <v>#N/A</v>
      </c>
      <c r="S437" s="3" t="e">
        <f t="shared" ca="1" si="66"/>
        <v>#N/A</v>
      </c>
    </row>
    <row r="438" spans="1:19">
      <c r="A438" s="382">
        <v>9</v>
      </c>
      <c r="B438" s="382">
        <v>27</v>
      </c>
      <c r="C438" s="9" t="e" cm="1">
        <f t="array" aca="1" ref="C438" ca="1">INDEX(BGCalc1!$F$4:$F$28,A438)+(INDEX(BGCalc1!$G$4:$G$28,A438)-INDEX(BGCalc1!$F$4:$F$28,A438))/50*B438</f>
        <v>#N/A</v>
      </c>
      <c r="D438" t="e">
        <f t="shared" ca="1" si="69"/>
        <v>#N/A</v>
      </c>
      <c r="E438" t="e">
        <f t="shared" ca="1" si="41"/>
        <v>#N/A</v>
      </c>
      <c r="F438" t="e">
        <f t="shared" ca="1" si="42"/>
        <v>#N/A</v>
      </c>
      <c r="G438" t="e">
        <f t="shared" ca="1" si="43"/>
        <v>#N/A</v>
      </c>
      <c r="H438" s="14" t="e" cm="1">
        <f t="array" aca="1" ref="H438" ca="1">INDEX(BGCalc1!$L$4:$L$28,A438)*$C438^3+INDEX(BGCalc1!$M$4:$M$28,A438)*$C438^2+INDEX(BGCalc1!$N$4:$N$28,A438)*$C438+INDEX(BGCalc1!$O$4:$O$28,A438)+INDEX('Bulk Graph'!$E$6:$E$30,A438)</f>
        <v>#N/A</v>
      </c>
      <c r="I438" s="14" t="e" cm="1">
        <f t="array" aca="1" ref="I438" ca="1">INDEX(BGCalc1!$H$4:$H$28,A438)*$C438^3+INDEX(BGCalc1!$I$4:$I$28,A438)*$C438^2+INDEX(BGCalc1!$J$4:$J$28,A438)*$C438+INDEX(BGCalc1!$K$4:$K$28,A438)</f>
        <v>#N/A</v>
      </c>
      <c r="J438" s="9" t="e">
        <f t="shared" ca="1" si="63"/>
        <v>#N/A</v>
      </c>
      <c r="K438" s="12" t="e">
        <f t="shared" ca="1" si="64"/>
        <v>#N/A</v>
      </c>
      <c r="L438" s="12" t="e">
        <f t="shared" ca="1" si="65"/>
        <v>#N/A</v>
      </c>
      <c r="M438" s="12" t="e" cm="1">
        <f t="array" aca="1" ref="M438" ca="1">I438*S438*INDEX(BGCalc1!$B$4:$B$28,A438)</f>
        <v>#N/A</v>
      </c>
      <c r="N438" s="12" t="e">
        <f t="shared" ca="1" si="68"/>
        <v>#N/A</v>
      </c>
      <c r="O438" s="12" t="e">
        <f t="shared" ca="1" si="67"/>
        <v>#N/A</v>
      </c>
      <c r="P438" s="12" t="e">
        <f ca="1">CHOOSE(BGCalc1!$C$1,BGCalc1!$D$1,BGCalc1!$D$1+R438*G438)</f>
        <v>#N/A</v>
      </c>
      <c r="Q438" s="85">
        <f>CHOOSE(BGCalc1!$C$1,NA(),BGCalc1!$D$1)</f>
        <v>25</v>
      </c>
      <c r="R438" s="3" t="e">
        <f ca="1">C438*(H438+(BGCalc1!$D$1-E438)*F438)</f>
        <v>#N/A</v>
      </c>
      <c r="S438" s="3" t="e">
        <f t="shared" ca="1" si="66"/>
        <v>#N/A</v>
      </c>
    </row>
    <row r="439" spans="1:19">
      <c r="A439" s="382">
        <v>9</v>
      </c>
      <c r="B439" s="382">
        <v>28</v>
      </c>
      <c r="C439" s="9" t="e" cm="1">
        <f t="array" aca="1" ref="C439" ca="1">INDEX(BGCalc1!$F$4:$F$28,A439)+(INDEX(BGCalc1!$G$4:$G$28,A439)-INDEX(BGCalc1!$F$4:$F$28,A439))/50*B439</f>
        <v>#N/A</v>
      </c>
      <c r="D439" t="e">
        <f t="shared" ca="1" si="69"/>
        <v>#N/A</v>
      </c>
      <c r="E439" t="e">
        <f t="shared" ca="1" si="41"/>
        <v>#N/A</v>
      </c>
      <c r="F439" t="e">
        <f t="shared" ca="1" si="42"/>
        <v>#N/A</v>
      </c>
      <c r="G439" t="e">
        <f t="shared" ca="1" si="43"/>
        <v>#N/A</v>
      </c>
      <c r="H439" s="14" t="e" cm="1">
        <f t="array" aca="1" ref="H439" ca="1">INDEX(BGCalc1!$L$4:$L$28,A439)*$C439^3+INDEX(BGCalc1!$M$4:$M$28,A439)*$C439^2+INDEX(BGCalc1!$N$4:$N$28,A439)*$C439+INDEX(BGCalc1!$O$4:$O$28,A439)+INDEX('Bulk Graph'!$E$6:$E$30,A439)</f>
        <v>#N/A</v>
      </c>
      <c r="I439" s="14" t="e" cm="1">
        <f t="array" aca="1" ref="I439" ca="1">INDEX(BGCalc1!$H$4:$H$28,A439)*$C439^3+INDEX(BGCalc1!$I$4:$I$28,A439)*$C439^2+INDEX(BGCalc1!$J$4:$J$28,A439)*$C439+INDEX(BGCalc1!$K$4:$K$28,A439)</f>
        <v>#N/A</v>
      </c>
      <c r="J439" s="9" t="e">
        <f t="shared" ca="1" si="63"/>
        <v>#N/A</v>
      </c>
      <c r="K439" s="12" t="e">
        <f t="shared" ca="1" si="64"/>
        <v>#N/A</v>
      </c>
      <c r="L439" s="12" t="e">
        <f t="shared" ca="1" si="65"/>
        <v>#N/A</v>
      </c>
      <c r="M439" s="12" t="e" cm="1">
        <f t="array" aca="1" ref="M439" ca="1">I439*S439*INDEX(BGCalc1!$B$4:$B$28,A439)</f>
        <v>#N/A</v>
      </c>
      <c r="N439" s="12" t="e">
        <f t="shared" ca="1" si="68"/>
        <v>#N/A</v>
      </c>
      <c r="O439" s="12" t="e">
        <f t="shared" ca="1" si="67"/>
        <v>#N/A</v>
      </c>
      <c r="P439" s="12" t="e">
        <f ca="1">CHOOSE(BGCalc1!$C$1,BGCalc1!$D$1,BGCalc1!$D$1+R439*G439)</f>
        <v>#N/A</v>
      </c>
      <c r="Q439" s="85">
        <f>CHOOSE(BGCalc1!$C$1,NA(),BGCalc1!$D$1)</f>
        <v>25</v>
      </c>
      <c r="R439" s="3" t="e">
        <f ca="1">C439*(H439+(BGCalc1!$D$1-E439)*F439)</f>
        <v>#N/A</v>
      </c>
      <c r="S439" s="3" t="e">
        <f t="shared" ca="1" si="66"/>
        <v>#N/A</v>
      </c>
    </row>
    <row r="440" spans="1:19">
      <c r="A440" s="382">
        <v>9</v>
      </c>
      <c r="B440" s="382">
        <v>29</v>
      </c>
      <c r="C440" s="9" t="e" cm="1">
        <f t="array" aca="1" ref="C440" ca="1">INDEX(BGCalc1!$F$4:$F$28,A440)+(INDEX(BGCalc1!$G$4:$G$28,A440)-INDEX(BGCalc1!$F$4:$F$28,A440))/50*B440</f>
        <v>#N/A</v>
      </c>
      <c r="D440" t="e">
        <f t="shared" ca="1" si="69"/>
        <v>#N/A</v>
      </c>
      <c r="E440" t="e">
        <f t="shared" ca="1" si="41"/>
        <v>#N/A</v>
      </c>
      <c r="F440" t="e">
        <f t="shared" ca="1" si="42"/>
        <v>#N/A</v>
      </c>
      <c r="G440" t="e">
        <f t="shared" ca="1" si="43"/>
        <v>#N/A</v>
      </c>
      <c r="H440" s="14" t="e" cm="1">
        <f t="array" aca="1" ref="H440" ca="1">INDEX(BGCalc1!$L$4:$L$28,A440)*$C440^3+INDEX(BGCalc1!$M$4:$M$28,A440)*$C440^2+INDEX(BGCalc1!$N$4:$N$28,A440)*$C440+INDEX(BGCalc1!$O$4:$O$28,A440)+INDEX('Bulk Graph'!$E$6:$E$30,A440)</f>
        <v>#N/A</v>
      </c>
      <c r="I440" s="14" t="e" cm="1">
        <f t="array" aca="1" ref="I440" ca="1">INDEX(BGCalc1!$H$4:$H$28,A440)*$C440^3+INDEX(BGCalc1!$I$4:$I$28,A440)*$C440^2+INDEX(BGCalc1!$J$4:$J$28,A440)*$C440+INDEX(BGCalc1!$K$4:$K$28,A440)</f>
        <v>#N/A</v>
      </c>
      <c r="J440" s="9" t="e">
        <f t="shared" ca="1" si="63"/>
        <v>#N/A</v>
      </c>
      <c r="K440" s="12" t="e">
        <f t="shared" ca="1" si="64"/>
        <v>#N/A</v>
      </c>
      <c r="L440" s="12" t="e">
        <f t="shared" ca="1" si="65"/>
        <v>#N/A</v>
      </c>
      <c r="M440" s="12" t="e" cm="1">
        <f t="array" aca="1" ref="M440" ca="1">I440*S440*INDEX(BGCalc1!$B$4:$B$28,A440)</f>
        <v>#N/A</v>
      </c>
      <c r="N440" s="12" t="e">
        <f t="shared" ca="1" si="68"/>
        <v>#N/A</v>
      </c>
      <c r="O440" s="12" t="e">
        <f t="shared" ca="1" si="67"/>
        <v>#N/A</v>
      </c>
      <c r="P440" s="12" t="e">
        <f ca="1">CHOOSE(BGCalc1!$C$1,BGCalc1!$D$1,BGCalc1!$D$1+R440*G440)</f>
        <v>#N/A</v>
      </c>
      <c r="Q440" s="85">
        <f>CHOOSE(BGCalc1!$C$1,NA(),BGCalc1!$D$1)</f>
        <v>25</v>
      </c>
      <c r="R440" s="3" t="e">
        <f ca="1">C440*(H440+(BGCalc1!$D$1-E440)*F440)</f>
        <v>#N/A</v>
      </c>
      <c r="S440" s="3" t="e">
        <f t="shared" ca="1" si="66"/>
        <v>#N/A</v>
      </c>
    </row>
    <row r="441" spans="1:19">
      <c r="A441" s="382">
        <v>9</v>
      </c>
      <c r="B441" s="382">
        <v>30</v>
      </c>
      <c r="C441" s="9" t="e" cm="1">
        <f t="array" aca="1" ref="C441" ca="1">INDEX(BGCalc1!$F$4:$F$28,A441)+(INDEX(BGCalc1!$G$4:$G$28,A441)-INDEX(BGCalc1!$F$4:$F$28,A441))/50*B441</f>
        <v>#N/A</v>
      </c>
      <c r="D441" t="e">
        <f t="shared" ca="1" si="69"/>
        <v>#N/A</v>
      </c>
      <c r="E441" t="e">
        <f t="shared" ca="1" si="41"/>
        <v>#N/A</v>
      </c>
      <c r="F441" t="e">
        <f t="shared" ca="1" si="42"/>
        <v>#N/A</v>
      </c>
      <c r="G441" t="e">
        <f t="shared" ca="1" si="43"/>
        <v>#N/A</v>
      </c>
      <c r="H441" s="14" t="e" cm="1">
        <f t="array" aca="1" ref="H441" ca="1">INDEX(BGCalc1!$L$4:$L$28,A441)*$C441^3+INDEX(BGCalc1!$M$4:$M$28,A441)*$C441^2+INDEX(BGCalc1!$N$4:$N$28,A441)*$C441+INDEX(BGCalc1!$O$4:$O$28,A441)+INDEX('Bulk Graph'!$E$6:$E$30,A441)</f>
        <v>#N/A</v>
      </c>
      <c r="I441" s="14" t="e" cm="1">
        <f t="array" aca="1" ref="I441" ca="1">INDEX(BGCalc1!$H$4:$H$28,A441)*$C441^3+INDEX(BGCalc1!$I$4:$I$28,A441)*$C441^2+INDEX(BGCalc1!$J$4:$J$28,A441)*$C441+INDEX(BGCalc1!$K$4:$K$28,A441)</f>
        <v>#N/A</v>
      </c>
      <c r="J441" s="9" t="e">
        <f t="shared" ca="1" si="63"/>
        <v>#N/A</v>
      </c>
      <c r="K441" s="12" t="e">
        <f t="shared" ca="1" si="64"/>
        <v>#N/A</v>
      </c>
      <c r="L441" s="12" t="e">
        <f t="shared" ca="1" si="65"/>
        <v>#N/A</v>
      </c>
      <c r="M441" s="12" t="e" cm="1">
        <f t="array" aca="1" ref="M441" ca="1">I441*S441*INDEX(BGCalc1!$B$4:$B$28,A441)</f>
        <v>#N/A</v>
      </c>
      <c r="N441" s="12" t="e">
        <f t="shared" ca="1" si="68"/>
        <v>#N/A</v>
      </c>
      <c r="O441" s="12" t="e">
        <f t="shared" ca="1" si="67"/>
        <v>#N/A</v>
      </c>
      <c r="P441" s="12" t="e">
        <f ca="1">CHOOSE(BGCalc1!$C$1,BGCalc1!$D$1,BGCalc1!$D$1+R441*G441)</f>
        <v>#N/A</v>
      </c>
      <c r="Q441" s="85">
        <f>CHOOSE(BGCalc1!$C$1,NA(),BGCalc1!$D$1)</f>
        <v>25</v>
      </c>
      <c r="R441" s="3" t="e">
        <f ca="1">C441*(H441+(BGCalc1!$D$1-E441)*F441)</f>
        <v>#N/A</v>
      </c>
      <c r="S441" s="3" t="e">
        <f t="shared" ca="1" si="66"/>
        <v>#N/A</v>
      </c>
    </row>
    <row r="442" spans="1:19">
      <c r="A442" s="382">
        <v>9</v>
      </c>
      <c r="B442" s="382">
        <v>31</v>
      </c>
      <c r="C442" s="9" t="e" cm="1">
        <f t="array" aca="1" ref="C442" ca="1">INDEX(BGCalc1!$F$4:$F$28,A442)+(INDEX(BGCalc1!$G$4:$G$28,A442)-INDEX(BGCalc1!$F$4:$F$28,A442))/50*B442</f>
        <v>#N/A</v>
      </c>
      <c r="D442" t="e">
        <f t="shared" ca="1" si="69"/>
        <v>#N/A</v>
      </c>
      <c r="E442" t="e">
        <f t="shared" ca="1" si="41"/>
        <v>#N/A</v>
      </c>
      <c r="F442" t="e">
        <f t="shared" ca="1" si="42"/>
        <v>#N/A</v>
      </c>
      <c r="G442" t="e">
        <f t="shared" ca="1" si="43"/>
        <v>#N/A</v>
      </c>
      <c r="H442" s="14" t="e" cm="1">
        <f t="array" aca="1" ref="H442" ca="1">INDEX(BGCalc1!$L$4:$L$28,A442)*$C442^3+INDEX(BGCalc1!$M$4:$M$28,A442)*$C442^2+INDEX(BGCalc1!$N$4:$N$28,A442)*$C442+INDEX(BGCalc1!$O$4:$O$28,A442)+INDEX('Bulk Graph'!$E$6:$E$30,A442)</f>
        <v>#N/A</v>
      </c>
      <c r="I442" s="14" t="e" cm="1">
        <f t="array" aca="1" ref="I442" ca="1">INDEX(BGCalc1!$H$4:$H$28,A442)*$C442^3+INDEX(BGCalc1!$I$4:$I$28,A442)*$C442^2+INDEX(BGCalc1!$J$4:$J$28,A442)*$C442+INDEX(BGCalc1!$K$4:$K$28,A442)</f>
        <v>#N/A</v>
      </c>
      <c r="J442" s="9" t="e">
        <f t="shared" ca="1" si="63"/>
        <v>#N/A</v>
      </c>
      <c r="K442" s="12" t="e">
        <f t="shared" ca="1" si="64"/>
        <v>#N/A</v>
      </c>
      <c r="L442" s="12" t="e">
        <f t="shared" ca="1" si="65"/>
        <v>#N/A</v>
      </c>
      <c r="M442" s="12" t="e" cm="1">
        <f t="array" aca="1" ref="M442" ca="1">I442*S442*INDEX(BGCalc1!$B$4:$B$28,A442)</f>
        <v>#N/A</v>
      </c>
      <c r="N442" s="12" t="e">
        <f t="shared" ca="1" si="68"/>
        <v>#N/A</v>
      </c>
      <c r="O442" s="12" t="e">
        <f t="shared" ca="1" si="67"/>
        <v>#N/A</v>
      </c>
      <c r="P442" s="12" t="e">
        <f ca="1">CHOOSE(BGCalc1!$C$1,BGCalc1!$D$1,BGCalc1!$D$1+R442*G442)</f>
        <v>#N/A</v>
      </c>
      <c r="Q442" s="85">
        <f>CHOOSE(BGCalc1!$C$1,NA(),BGCalc1!$D$1)</f>
        <v>25</v>
      </c>
      <c r="R442" s="3" t="e">
        <f ca="1">C442*(H442+(BGCalc1!$D$1-E442)*F442)</f>
        <v>#N/A</v>
      </c>
      <c r="S442" s="3" t="e">
        <f t="shared" ca="1" si="66"/>
        <v>#N/A</v>
      </c>
    </row>
    <row r="443" spans="1:19">
      <c r="A443" s="382">
        <v>9</v>
      </c>
      <c r="B443" s="382">
        <v>32</v>
      </c>
      <c r="C443" s="9" t="e" cm="1">
        <f t="array" aca="1" ref="C443" ca="1">INDEX(BGCalc1!$F$4:$F$28,A443)+(INDEX(BGCalc1!$G$4:$G$28,A443)-INDEX(BGCalc1!$F$4:$F$28,A443))/50*B443</f>
        <v>#N/A</v>
      </c>
      <c r="D443" t="e">
        <f t="shared" ca="1" si="69"/>
        <v>#N/A</v>
      </c>
      <c r="E443" t="e">
        <f t="shared" ca="1" si="41"/>
        <v>#N/A</v>
      </c>
      <c r="F443" t="e">
        <f t="shared" ca="1" si="42"/>
        <v>#N/A</v>
      </c>
      <c r="G443" t="e">
        <f t="shared" ca="1" si="43"/>
        <v>#N/A</v>
      </c>
      <c r="H443" s="14" t="e" cm="1">
        <f t="array" aca="1" ref="H443" ca="1">INDEX(BGCalc1!$L$4:$L$28,A443)*$C443^3+INDEX(BGCalc1!$M$4:$M$28,A443)*$C443^2+INDEX(BGCalc1!$N$4:$N$28,A443)*$C443+INDEX(BGCalc1!$O$4:$O$28,A443)+INDEX('Bulk Graph'!$E$6:$E$30,A443)</f>
        <v>#N/A</v>
      </c>
      <c r="I443" s="14" t="e" cm="1">
        <f t="array" aca="1" ref="I443" ca="1">INDEX(BGCalc1!$H$4:$H$28,A443)*$C443^3+INDEX(BGCalc1!$I$4:$I$28,A443)*$C443^2+INDEX(BGCalc1!$J$4:$J$28,A443)*$C443+INDEX(BGCalc1!$K$4:$K$28,A443)</f>
        <v>#N/A</v>
      </c>
      <c r="J443" s="9" t="e">
        <f t="shared" ca="1" si="63"/>
        <v>#N/A</v>
      </c>
      <c r="K443" s="12" t="e">
        <f t="shared" ca="1" si="64"/>
        <v>#N/A</v>
      </c>
      <c r="L443" s="12" t="e">
        <f t="shared" ca="1" si="65"/>
        <v>#N/A</v>
      </c>
      <c r="M443" s="12" t="e" cm="1">
        <f t="array" aca="1" ref="M443" ca="1">I443*S443*INDEX(BGCalc1!$B$4:$B$28,A443)</f>
        <v>#N/A</v>
      </c>
      <c r="N443" s="12" t="e">
        <f t="shared" ca="1" si="68"/>
        <v>#N/A</v>
      </c>
      <c r="O443" s="12" t="e">
        <f t="shared" ca="1" si="67"/>
        <v>#N/A</v>
      </c>
      <c r="P443" s="12" t="e">
        <f ca="1">CHOOSE(BGCalc1!$C$1,BGCalc1!$D$1,BGCalc1!$D$1+R443*G443)</f>
        <v>#N/A</v>
      </c>
      <c r="Q443" s="85">
        <f>CHOOSE(BGCalc1!$C$1,NA(),BGCalc1!$D$1)</f>
        <v>25</v>
      </c>
      <c r="R443" s="3" t="e">
        <f ca="1">C443*(H443+(BGCalc1!$D$1-E443)*F443)</f>
        <v>#N/A</v>
      </c>
      <c r="S443" s="3" t="e">
        <f t="shared" ca="1" si="66"/>
        <v>#N/A</v>
      </c>
    </row>
    <row r="444" spans="1:19">
      <c r="A444" s="382">
        <v>9</v>
      </c>
      <c r="B444" s="382">
        <v>33</v>
      </c>
      <c r="C444" s="9" t="e" cm="1">
        <f t="array" aca="1" ref="C444" ca="1">INDEX(BGCalc1!$F$4:$F$28,A444)+(INDEX(BGCalc1!$G$4:$G$28,A444)-INDEX(BGCalc1!$F$4:$F$28,A444))/50*B444</f>
        <v>#N/A</v>
      </c>
      <c r="D444" t="e">
        <f t="shared" ca="1" si="69"/>
        <v>#N/A</v>
      </c>
      <c r="E444" t="e">
        <f t="shared" ca="1" si="41"/>
        <v>#N/A</v>
      </c>
      <c r="F444" t="e">
        <f t="shared" ca="1" si="42"/>
        <v>#N/A</v>
      </c>
      <c r="G444" t="e">
        <f t="shared" ca="1" si="43"/>
        <v>#N/A</v>
      </c>
      <c r="H444" s="14" t="e" cm="1">
        <f t="array" aca="1" ref="H444" ca="1">INDEX(BGCalc1!$L$4:$L$28,A444)*$C444^3+INDEX(BGCalc1!$M$4:$M$28,A444)*$C444^2+INDEX(BGCalc1!$N$4:$N$28,A444)*$C444+INDEX(BGCalc1!$O$4:$O$28,A444)+INDEX('Bulk Graph'!$E$6:$E$30,A444)</f>
        <v>#N/A</v>
      </c>
      <c r="I444" s="14" t="e" cm="1">
        <f t="array" aca="1" ref="I444" ca="1">INDEX(BGCalc1!$H$4:$H$28,A444)*$C444^3+INDEX(BGCalc1!$I$4:$I$28,A444)*$C444^2+INDEX(BGCalc1!$J$4:$J$28,A444)*$C444+INDEX(BGCalc1!$K$4:$K$28,A444)</f>
        <v>#N/A</v>
      </c>
      <c r="J444" s="9" t="e">
        <f t="shared" ca="1" si="63"/>
        <v>#N/A</v>
      </c>
      <c r="K444" s="12" t="e">
        <f t="shared" ca="1" si="64"/>
        <v>#N/A</v>
      </c>
      <c r="L444" s="12" t="e">
        <f t="shared" ca="1" si="65"/>
        <v>#N/A</v>
      </c>
      <c r="M444" s="12" t="e" cm="1">
        <f t="array" aca="1" ref="M444" ca="1">I444*S444*INDEX(BGCalc1!$B$4:$B$28,A444)</f>
        <v>#N/A</v>
      </c>
      <c r="N444" s="12" t="e">
        <f t="shared" ca="1" si="68"/>
        <v>#N/A</v>
      </c>
      <c r="O444" s="12" t="e">
        <f t="shared" ca="1" si="67"/>
        <v>#N/A</v>
      </c>
      <c r="P444" s="12" t="e">
        <f ca="1">CHOOSE(BGCalc1!$C$1,BGCalc1!$D$1,BGCalc1!$D$1+R444*G444)</f>
        <v>#N/A</v>
      </c>
      <c r="Q444" s="85">
        <f>CHOOSE(BGCalc1!$C$1,NA(),BGCalc1!$D$1)</f>
        <v>25</v>
      </c>
      <c r="R444" s="3" t="e">
        <f ca="1">C444*(H444+(BGCalc1!$D$1-E444)*F444)</f>
        <v>#N/A</v>
      </c>
      <c r="S444" s="3" t="e">
        <f t="shared" ca="1" si="66"/>
        <v>#N/A</v>
      </c>
    </row>
    <row r="445" spans="1:19">
      <c r="A445" s="382">
        <v>9</v>
      </c>
      <c r="B445" s="382">
        <v>34</v>
      </c>
      <c r="C445" s="9" t="e" cm="1">
        <f t="array" aca="1" ref="C445" ca="1">INDEX(BGCalc1!$F$4:$F$28,A445)+(INDEX(BGCalc1!$G$4:$G$28,A445)-INDEX(BGCalc1!$F$4:$F$28,A445))/50*B445</f>
        <v>#N/A</v>
      </c>
      <c r="D445" t="e">
        <f t="shared" ca="1" si="69"/>
        <v>#N/A</v>
      </c>
      <c r="E445" t="e">
        <f t="shared" ca="1" si="41"/>
        <v>#N/A</v>
      </c>
      <c r="F445" t="e">
        <f t="shared" ca="1" si="42"/>
        <v>#N/A</v>
      </c>
      <c r="G445" t="e">
        <f t="shared" ca="1" si="43"/>
        <v>#N/A</v>
      </c>
      <c r="H445" s="14" t="e" cm="1">
        <f t="array" aca="1" ref="H445" ca="1">INDEX(BGCalc1!$L$4:$L$28,A445)*$C445^3+INDEX(BGCalc1!$M$4:$M$28,A445)*$C445^2+INDEX(BGCalc1!$N$4:$N$28,A445)*$C445+INDEX(BGCalc1!$O$4:$O$28,A445)+INDEX('Bulk Graph'!$E$6:$E$30,A445)</f>
        <v>#N/A</v>
      </c>
      <c r="I445" s="14" t="e" cm="1">
        <f t="array" aca="1" ref="I445" ca="1">INDEX(BGCalc1!$H$4:$H$28,A445)*$C445^3+INDEX(BGCalc1!$I$4:$I$28,A445)*$C445^2+INDEX(BGCalc1!$J$4:$J$28,A445)*$C445+INDEX(BGCalc1!$K$4:$K$28,A445)</f>
        <v>#N/A</v>
      </c>
      <c r="J445" s="9" t="e">
        <f t="shared" ca="1" si="63"/>
        <v>#N/A</v>
      </c>
      <c r="K445" s="12" t="e">
        <f t="shared" ca="1" si="64"/>
        <v>#N/A</v>
      </c>
      <c r="L445" s="12" t="e">
        <f t="shared" ca="1" si="65"/>
        <v>#N/A</v>
      </c>
      <c r="M445" s="12" t="e" cm="1">
        <f t="array" aca="1" ref="M445" ca="1">I445*S445*INDEX(BGCalc1!$B$4:$B$28,A445)</f>
        <v>#N/A</v>
      </c>
      <c r="N445" s="12" t="e">
        <f t="shared" ca="1" si="68"/>
        <v>#N/A</v>
      </c>
      <c r="O445" s="12" t="e">
        <f t="shared" ca="1" si="67"/>
        <v>#N/A</v>
      </c>
      <c r="P445" s="12" t="e">
        <f ca="1">CHOOSE(BGCalc1!$C$1,BGCalc1!$D$1,BGCalc1!$D$1+R445*G445)</f>
        <v>#N/A</v>
      </c>
      <c r="Q445" s="85">
        <f>CHOOSE(BGCalc1!$C$1,NA(),BGCalc1!$D$1)</f>
        <v>25</v>
      </c>
      <c r="R445" s="3" t="e">
        <f ca="1">C445*(H445+(BGCalc1!$D$1-E445)*F445)</f>
        <v>#N/A</v>
      </c>
      <c r="S445" s="3" t="e">
        <f t="shared" ca="1" si="66"/>
        <v>#N/A</v>
      </c>
    </row>
    <row r="446" spans="1:19">
      <c r="A446" s="382">
        <v>9</v>
      </c>
      <c r="B446" s="382">
        <v>35</v>
      </c>
      <c r="C446" s="9" t="e" cm="1">
        <f t="array" aca="1" ref="C446" ca="1">INDEX(BGCalc1!$F$4:$F$28,A446)+(INDEX(BGCalc1!$G$4:$G$28,A446)-INDEX(BGCalc1!$F$4:$F$28,A446))/50*B446</f>
        <v>#N/A</v>
      </c>
      <c r="D446" t="e">
        <f t="shared" ca="1" si="69"/>
        <v>#N/A</v>
      </c>
      <c r="E446" t="e">
        <f t="shared" ca="1" si="41"/>
        <v>#N/A</v>
      </c>
      <c r="F446" t="e">
        <f t="shared" ca="1" si="42"/>
        <v>#N/A</v>
      </c>
      <c r="G446" t="e">
        <f t="shared" ca="1" si="43"/>
        <v>#N/A</v>
      </c>
      <c r="H446" s="14" t="e" cm="1">
        <f t="array" aca="1" ref="H446" ca="1">INDEX(BGCalc1!$L$4:$L$28,A446)*$C446^3+INDEX(BGCalc1!$M$4:$M$28,A446)*$C446^2+INDEX(BGCalc1!$N$4:$N$28,A446)*$C446+INDEX(BGCalc1!$O$4:$O$28,A446)+INDEX('Bulk Graph'!$E$6:$E$30,A446)</f>
        <v>#N/A</v>
      </c>
      <c r="I446" s="14" t="e" cm="1">
        <f t="array" aca="1" ref="I446" ca="1">INDEX(BGCalc1!$H$4:$H$28,A446)*$C446^3+INDEX(BGCalc1!$I$4:$I$28,A446)*$C446^2+INDEX(BGCalc1!$J$4:$J$28,A446)*$C446+INDEX(BGCalc1!$K$4:$K$28,A446)</f>
        <v>#N/A</v>
      </c>
      <c r="J446" s="9" t="e">
        <f t="shared" ca="1" si="63"/>
        <v>#N/A</v>
      </c>
      <c r="K446" s="12" t="e">
        <f t="shared" ca="1" si="64"/>
        <v>#N/A</v>
      </c>
      <c r="L446" s="12" t="e">
        <f t="shared" ca="1" si="65"/>
        <v>#N/A</v>
      </c>
      <c r="M446" s="12" t="e" cm="1">
        <f t="array" aca="1" ref="M446" ca="1">I446*S446*INDEX(BGCalc1!$B$4:$B$28,A446)</f>
        <v>#N/A</v>
      </c>
      <c r="N446" s="12" t="e">
        <f t="shared" ca="1" si="68"/>
        <v>#N/A</v>
      </c>
      <c r="O446" s="12" t="e">
        <f t="shared" ca="1" si="67"/>
        <v>#N/A</v>
      </c>
      <c r="P446" s="12" t="e">
        <f ca="1">CHOOSE(BGCalc1!$C$1,BGCalc1!$D$1,BGCalc1!$D$1+R446*G446)</f>
        <v>#N/A</v>
      </c>
      <c r="Q446" s="85">
        <f>CHOOSE(BGCalc1!$C$1,NA(),BGCalc1!$D$1)</f>
        <v>25</v>
      </c>
      <c r="R446" s="3" t="e">
        <f ca="1">C446*(H446+(BGCalc1!$D$1-E446)*F446)</f>
        <v>#N/A</v>
      </c>
      <c r="S446" s="3" t="e">
        <f t="shared" ca="1" si="66"/>
        <v>#N/A</v>
      </c>
    </row>
    <row r="447" spans="1:19">
      <c r="A447" s="382">
        <v>9</v>
      </c>
      <c r="B447" s="382">
        <v>36</v>
      </c>
      <c r="C447" s="9" t="e" cm="1">
        <f t="array" aca="1" ref="C447" ca="1">INDEX(BGCalc1!$F$4:$F$28,A447)+(INDEX(BGCalc1!$G$4:$G$28,A447)-INDEX(BGCalc1!$F$4:$F$28,A447))/50*B447</f>
        <v>#N/A</v>
      </c>
      <c r="D447" t="e">
        <f t="shared" ca="1" si="69"/>
        <v>#N/A</v>
      </c>
      <c r="E447" t="e">
        <f t="shared" ca="1" si="41"/>
        <v>#N/A</v>
      </c>
      <c r="F447" t="e">
        <f t="shared" ca="1" si="42"/>
        <v>#N/A</v>
      </c>
      <c r="G447" t="e">
        <f t="shared" ca="1" si="43"/>
        <v>#N/A</v>
      </c>
      <c r="H447" s="14" t="e" cm="1">
        <f t="array" aca="1" ref="H447" ca="1">INDEX(BGCalc1!$L$4:$L$28,A447)*$C447^3+INDEX(BGCalc1!$M$4:$M$28,A447)*$C447^2+INDEX(BGCalc1!$N$4:$N$28,A447)*$C447+INDEX(BGCalc1!$O$4:$O$28,A447)+INDEX('Bulk Graph'!$E$6:$E$30,A447)</f>
        <v>#N/A</v>
      </c>
      <c r="I447" s="14" t="e" cm="1">
        <f t="array" aca="1" ref="I447" ca="1">INDEX(BGCalc1!$H$4:$H$28,A447)*$C447^3+INDEX(BGCalc1!$I$4:$I$28,A447)*$C447^2+INDEX(BGCalc1!$J$4:$J$28,A447)*$C447+INDEX(BGCalc1!$K$4:$K$28,A447)</f>
        <v>#N/A</v>
      </c>
      <c r="J447" s="9" t="e">
        <f t="shared" ca="1" si="63"/>
        <v>#N/A</v>
      </c>
      <c r="K447" s="12" t="e">
        <f t="shared" ca="1" si="64"/>
        <v>#N/A</v>
      </c>
      <c r="L447" s="12" t="e">
        <f t="shared" ca="1" si="65"/>
        <v>#N/A</v>
      </c>
      <c r="M447" s="12" t="e" cm="1">
        <f t="array" aca="1" ref="M447" ca="1">I447*S447*INDEX(BGCalc1!$B$4:$B$28,A447)</f>
        <v>#N/A</v>
      </c>
      <c r="N447" s="12" t="e">
        <f t="shared" ca="1" si="68"/>
        <v>#N/A</v>
      </c>
      <c r="O447" s="12" t="e">
        <f t="shared" ca="1" si="67"/>
        <v>#N/A</v>
      </c>
      <c r="P447" s="12" t="e">
        <f ca="1">CHOOSE(BGCalc1!$C$1,BGCalc1!$D$1,BGCalc1!$D$1+R447*G447)</f>
        <v>#N/A</v>
      </c>
      <c r="Q447" s="85">
        <f>CHOOSE(BGCalc1!$C$1,NA(),BGCalc1!$D$1)</f>
        <v>25</v>
      </c>
      <c r="R447" s="3" t="e">
        <f ca="1">C447*(H447+(BGCalc1!$D$1-E447)*F447)</f>
        <v>#N/A</v>
      </c>
      <c r="S447" s="3" t="e">
        <f t="shared" ca="1" si="66"/>
        <v>#N/A</v>
      </c>
    </row>
    <row r="448" spans="1:19">
      <c r="A448" s="382">
        <v>9</v>
      </c>
      <c r="B448" s="382">
        <v>37</v>
      </c>
      <c r="C448" s="9" t="e" cm="1">
        <f t="array" aca="1" ref="C448" ca="1">INDEX(BGCalc1!$F$4:$F$28,A448)+(INDEX(BGCalc1!$G$4:$G$28,A448)-INDEX(BGCalc1!$F$4:$F$28,A448))/50*B448</f>
        <v>#N/A</v>
      </c>
      <c r="D448" t="e">
        <f t="shared" ca="1" si="69"/>
        <v>#N/A</v>
      </c>
      <c r="E448" t="e">
        <f t="shared" ca="1" si="41"/>
        <v>#N/A</v>
      </c>
      <c r="F448" t="e">
        <f t="shared" ca="1" si="42"/>
        <v>#N/A</v>
      </c>
      <c r="G448" t="e">
        <f t="shared" ca="1" si="43"/>
        <v>#N/A</v>
      </c>
      <c r="H448" s="14" t="e" cm="1">
        <f t="array" aca="1" ref="H448" ca="1">INDEX(BGCalc1!$L$4:$L$28,A448)*$C448^3+INDEX(BGCalc1!$M$4:$M$28,A448)*$C448^2+INDEX(BGCalc1!$N$4:$N$28,A448)*$C448+INDEX(BGCalc1!$O$4:$O$28,A448)+INDEX('Bulk Graph'!$E$6:$E$30,A448)</f>
        <v>#N/A</v>
      </c>
      <c r="I448" s="14" t="e" cm="1">
        <f t="array" aca="1" ref="I448" ca="1">INDEX(BGCalc1!$H$4:$H$28,A448)*$C448^3+INDEX(BGCalc1!$I$4:$I$28,A448)*$C448^2+INDEX(BGCalc1!$J$4:$J$28,A448)*$C448+INDEX(BGCalc1!$K$4:$K$28,A448)</f>
        <v>#N/A</v>
      </c>
      <c r="J448" s="9" t="e">
        <f t="shared" ca="1" si="63"/>
        <v>#N/A</v>
      </c>
      <c r="K448" s="12" t="e">
        <f t="shared" ca="1" si="64"/>
        <v>#N/A</v>
      </c>
      <c r="L448" s="12" t="e">
        <f t="shared" ca="1" si="65"/>
        <v>#N/A</v>
      </c>
      <c r="M448" s="12" t="e" cm="1">
        <f t="array" aca="1" ref="M448" ca="1">I448*S448*INDEX(BGCalc1!$B$4:$B$28,A448)</f>
        <v>#N/A</v>
      </c>
      <c r="N448" s="12" t="e">
        <f t="shared" ca="1" si="68"/>
        <v>#N/A</v>
      </c>
      <c r="O448" s="12" t="e">
        <f t="shared" ca="1" si="67"/>
        <v>#N/A</v>
      </c>
      <c r="P448" s="12" t="e">
        <f ca="1">CHOOSE(BGCalc1!$C$1,BGCalc1!$D$1,BGCalc1!$D$1+R448*G448)</f>
        <v>#N/A</v>
      </c>
      <c r="Q448" s="85">
        <f>CHOOSE(BGCalc1!$C$1,NA(),BGCalc1!$D$1)</f>
        <v>25</v>
      </c>
      <c r="R448" s="3" t="e">
        <f ca="1">C448*(H448+(BGCalc1!$D$1-E448)*F448)</f>
        <v>#N/A</v>
      </c>
      <c r="S448" s="3" t="e">
        <f t="shared" ca="1" si="66"/>
        <v>#N/A</v>
      </c>
    </row>
    <row r="449" spans="1:19">
      <c r="A449" s="382">
        <v>9</v>
      </c>
      <c r="B449" s="382">
        <v>38</v>
      </c>
      <c r="C449" s="9" t="e" cm="1">
        <f t="array" aca="1" ref="C449" ca="1">INDEX(BGCalc1!$F$4:$F$28,A449)+(INDEX(BGCalc1!$G$4:$G$28,A449)-INDEX(BGCalc1!$F$4:$F$28,A449))/50*B449</f>
        <v>#N/A</v>
      </c>
      <c r="D449" t="e">
        <f t="shared" ca="1" si="69"/>
        <v>#N/A</v>
      </c>
      <c r="E449" t="e">
        <f t="shared" ca="1" si="41"/>
        <v>#N/A</v>
      </c>
      <c r="F449" t="e">
        <f t="shared" ca="1" si="42"/>
        <v>#N/A</v>
      </c>
      <c r="G449" t="e">
        <f t="shared" ca="1" si="43"/>
        <v>#N/A</v>
      </c>
      <c r="H449" s="14" t="e" cm="1">
        <f t="array" aca="1" ref="H449" ca="1">INDEX(BGCalc1!$L$4:$L$28,A449)*$C449^3+INDEX(BGCalc1!$M$4:$M$28,A449)*$C449^2+INDEX(BGCalc1!$N$4:$N$28,A449)*$C449+INDEX(BGCalc1!$O$4:$O$28,A449)+INDEX('Bulk Graph'!$E$6:$E$30,A449)</f>
        <v>#N/A</v>
      </c>
      <c r="I449" s="14" t="e" cm="1">
        <f t="array" aca="1" ref="I449" ca="1">INDEX(BGCalc1!$H$4:$H$28,A449)*$C449^3+INDEX(BGCalc1!$I$4:$I$28,A449)*$C449^2+INDEX(BGCalc1!$J$4:$J$28,A449)*$C449+INDEX(BGCalc1!$K$4:$K$28,A449)</f>
        <v>#N/A</v>
      </c>
      <c r="J449" s="9" t="e">
        <f t="shared" ca="1" si="63"/>
        <v>#N/A</v>
      </c>
      <c r="K449" s="12" t="e">
        <f t="shared" ca="1" si="64"/>
        <v>#N/A</v>
      </c>
      <c r="L449" s="12" t="e">
        <f t="shared" ca="1" si="65"/>
        <v>#N/A</v>
      </c>
      <c r="M449" s="12" t="e" cm="1">
        <f t="array" aca="1" ref="M449" ca="1">I449*S449*INDEX(BGCalc1!$B$4:$B$28,A449)</f>
        <v>#N/A</v>
      </c>
      <c r="N449" s="12" t="e">
        <f t="shared" ca="1" si="68"/>
        <v>#N/A</v>
      </c>
      <c r="O449" s="12" t="e">
        <f t="shared" ca="1" si="67"/>
        <v>#N/A</v>
      </c>
      <c r="P449" s="12" t="e">
        <f ca="1">CHOOSE(BGCalc1!$C$1,BGCalc1!$D$1,BGCalc1!$D$1+R449*G449)</f>
        <v>#N/A</v>
      </c>
      <c r="Q449" s="85">
        <f>CHOOSE(BGCalc1!$C$1,NA(),BGCalc1!$D$1)</f>
        <v>25</v>
      </c>
      <c r="R449" s="3" t="e">
        <f ca="1">C449*(H449+(BGCalc1!$D$1-E449)*F449)</f>
        <v>#N/A</v>
      </c>
      <c r="S449" s="3" t="e">
        <f t="shared" ca="1" si="66"/>
        <v>#N/A</v>
      </c>
    </row>
    <row r="450" spans="1:19">
      <c r="A450" s="382">
        <v>9</v>
      </c>
      <c r="B450" s="382">
        <v>39</v>
      </c>
      <c r="C450" s="9" t="e" cm="1">
        <f t="array" aca="1" ref="C450" ca="1">INDEX(BGCalc1!$F$4:$F$28,A450)+(INDEX(BGCalc1!$G$4:$G$28,A450)-INDEX(BGCalc1!$F$4:$F$28,A450))/50*B450</f>
        <v>#N/A</v>
      </c>
      <c r="D450" t="e">
        <f t="shared" ca="1" si="69"/>
        <v>#N/A</v>
      </c>
      <c r="E450" t="e">
        <f t="shared" ca="1" si="41"/>
        <v>#N/A</v>
      </c>
      <c r="F450" t="e">
        <f t="shared" ca="1" si="42"/>
        <v>#N/A</v>
      </c>
      <c r="G450" t="e">
        <f t="shared" ca="1" si="43"/>
        <v>#N/A</v>
      </c>
      <c r="H450" s="14" t="e" cm="1">
        <f t="array" aca="1" ref="H450" ca="1">INDEX(BGCalc1!$L$4:$L$28,A450)*$C450^3+INDEX(BGCalc1!$M$4:$M$28,A450)*$C450^2+INDEX(BGCalc1!$N$4:$N$28,A450)*$C450+INDEX(BGCalc1!$O$4:$O$28,A450)+INDEX('Bulk Graph'!$E$6:$E$30,A450)</f>
        <v>#N/A</v>
      </c>
      <c r="I450" s="14" t="e" cm="1">
        <f t="array" aca="1" ref="I450" ca="1">INDEX(BGCalc1!$H$4:$H$28,A450)*$C450^3+INDEX(BGCalc1!$I$4:$I$28,A450)*$C450^2+INDEX(BGCalc1!$J$4:$J$28,A450)*$C450+INDEX(BGCalc1!$K$4:$K$28,A450)</f>
        <v>#N/A</v>
      </c>
      <c r="J450" s="9" t="e">
        <f t="shared" ca="1" si="63"/>
        <v>#N/A</v>
      </c>
      <c r="K450" s="12" t="e">
        <f t="shared" ca="1" si="64"/>
        <v>#N/A</v>
      </c>
      <c r="L450" s="12" t="e">
        <f t="shared" ca="1" si="65"/>
        <v>#N/A</v>
      </c>
      <c r="M450" s="12" t="e" cm="1">
        <f t="array" aca="1" ref="M450" ca="1">I450*S450*INDEX(BGCalc1!$B$4:$B$28,A450)</f>
        <v>#N/A</v>
      </c>
      <c r="N450" s="12" t="e">
        <f t="shared" ca="1" si="68"/>
        <v>#N/A</v>
      </c>
      <c r="O450" s="12" t="e">
        <f t="shared" ca="1" si="67"/>
        <v>#N/A</v>
      </c>
      <c r="P450" s="12" t="e">
        <f ca="1">CHOOSE(BGCalc1!$C$1,BGCalc1!$D$1,BGCalc1!$D$1+R450*G450)</f>
        <v>#N/A</v>
      </c>
      <c r="Q450" s="85">
        <f>CHOOSE(BGCalc1!$C$1,NA(),BGCalc1!$D$1)</f>
        <v>25</v>
      </c>
      <c r="R450" s="3" t="e">
        <f ca="1">C450*(H450+(BGCalc1!$D$1-E450)*F450)</f>
        <v>#N/A</v>
      </c>
      <c r="S450" s="3" t="e">
        <f t="shared" ca="1" si="66"/>
        <v>#N/A</v>
      </c>
    </row>
    <row r="451" spans="1:19">
      <c r="A451" s="382">
        <v>9</v>
      </c>
      <c r="B451" s="382">
        <v>40</v>
      </c>
      <c r="C451" s="9" t="e" cm="1">
        <f t="array" aca="1" ref="C451" ca="1">INDEX(BGCalc1!$F$4:$F$28,A451)+(INDEX(BGCalc1!$G$4:$G$28,A451)-INDEX(BGCalc1!$F$4:$F$28,A451))/50*B451</f>
        <v>#N/A</v>
      </c>
      <c r="D451" t="e">
        <f t="shared" ca="1" si="69"/>
        <v>#N/A</v>
      </c>
      <c r="E451" t="e">
        <f t="shared" ca="1" si="41"/>
        <v>#N/A</v>
      </c>
      <c r="F451" t="e">
        <f t="shared" ca="1" si="42"/>
        <v>#N/A</v>
      </c>
      <c r="G451" t="e">
        <f t="shared" ca="1" si="43"/>
        <v>#N/A</v>
      </c>
      <c r="H451" s="14" t="e" cm="1">
        <f t="array" aca="1" ref="H451" ca="1">INDEX(BGCalc1!$L$4:$L$28,A451)*$C451^3+INDEX(BGCalc1!$M$4:$M$28,A451)*$C451^2+INDEX(BGCalc1!$N$4:$N$28,A451)*$C451+INDEX(BGCalc1!$O$4:$O$28,A451)+INDEX('Bulk Graph'!$E$6:$E$30,A451)</f>
        <v>#N/A</v>
      </c>
      <c r="I451" s="14" t="e" cm="1">
        <f t="array" aca="1" ref="I451" ca="1">INDEX(BGCalc1!$H$4:$H$28,A451)*$C451^3+INDEX(BGCalc1!$I$4:$I$28,A451)*$C451^2+INDEX(BGCalc1!$J$4:$J$28,A451)*$C451+INDEX(BGCalc1!$K$4:$K$28,A451)</f>
        <v>#N/A</v>
      </c>
      <c r="J451" s="9" t="e">
        <f t="shared" ref="J451:J514" ca="1" si="70">C451</f>
        <v>#N/A</v>
      </c>
      <c r="K451" s="12" t="e">
        <f t="shared" ref="K451:K514" ca="1" si="71">H451+(P451-E451)*F451</f>
        <v>#N/A</v>
      </c>
      <c r="L451" s="12" t="e">
        <f t="shared" ref="L451:L514" ca="1" si="72">C451*K451</f>
        <v>#N/A</v>
      </c>
      <c r="M451" s="12" t="e" cm="1">
        <f t="array" aca="1" ref="M451" ca="1">I451*S451*INDEX(BGCalc1!$B$4:$B$28,A451)</f>
        <v>#N/A</v>
      </c>
      <c r="N451" s="12" t="e">
        <f t="shared" ca="1" si="68"/>
        <v>#N/A</v>
      </c>
      <c r="O451" s="12" t="e">
        <f t="shared" ca="1" si="67"/>
        <v>#N/A</v>
      </c>
      <c r="P451" s="12" t="e">
        <f ca="1">CHOOSE(BGCalc1!$C$1,BGCalc1!$D$1,BGCalc1!$D$1+R451*G451)</f>
        <v>#N/A</v>
      </c>
      <c r="Q451" s="85">
        <f>CHOOSE(BGCalc1!$C$1,NA(),BGCalc1!$D$1)</f>
        <v>25</v>
      </c>
      <c r="R451" s="3" t="e">
        <f ca="1">C451*(H451+(BGCalc1!$D$1-E451)*F451)</f>
        <v>#N/A</v>
      </c>
      <c r="S451" s="3" t="e">
        <f t="shared" ref="S451:S514" ca="1" si="73">1+(P451-E451)*D451</f>
        <v>#N/A</v>
      </c>
    </row>
    <row r="452" spans="1:19">
      <c r="A452" s="382">
        <v>9</v>
      </c>
      <c r="B452" s="382">
        <v>41</v>
      </c>
      <c r="C452" s="9" t="e" cm="1">
        <f t="array" aca="1" ref="C452" ca="1">INDEX(BGCalc1!$F$4:$F$28,A452)+(INDEX(BGCalc1!$G$4:$G$28,A452)-INDEX(BGCalc1!$F$4:$F$28,A452))/50*B452</f>
        <v>#N/A</v>
      </c>
      <c r="D452" t="e">
        <f t="shared" ca="1" si="69"/>
        <v>#N/A</v>
      </c>
      <c r="E452" t="e">
        <f t="shared" ca="1" si="41"/>
        <v>#N/A</v>
      </c>
      <c r="F452" t="e">
        <f t="shared" ca="1" si="42"/>
        <v>#N/A</v>
      </c>
      <c r="G452" t="e">
        <f t="shared" ca="1" si="43"/>
        <v>#N/A</v>
      </c>
      <c r="H452" s="14" t="e" cm="1">
        <f t="array" aca="1" ref="H452" ca="1">INDEX(BGCalc1!$L$4:$L$28,A452)*$C452^3+INDEX(BGCalc1!$M$4:$M$28,A452)*$C452^2+INDEX(BGCalc1!$N$4:$N$28,A452)*$C452+INDEX(BGCalc1!$O$4:$O$28,A452)+INDEX('Bulk Graph'!$E$6:$E$30,A452)</f>
        <v>#N/A</v>
      </c>
      <c r="I452" s="14" t="e" cm="1">
        <f t="array" aca="1" ref="I452" ca="1">INDEX(BGCalc1!$H$4:$H$28,A452)*$C452^3+INDEX(BGCalc1!$I$4:$I$28,A452)*$C452^2+INDEX(BGCalc1!$J$4:$J$28,A452)*$C452+INDEX(BGCalc1!$K$4:$K$28,A452)</f>
        <v>#N/A</v>
      </c>
      <c r="J452" s="9" t="e">
        <f t="shared" ca="1" si="70"/>
        <v>#N/A</v>
      </c>
      <c r="K452" s="12" t="e">
        <f t="shared" ca="1" si="71"/>
        <v>#N/A</v>
      </c>
      <c r="L452" s="12" t="e">
        <f t="shared" ca="1" si="72"/>
        <v>#N/A</v>
      </c>
      <c r="M452" s="12" t="e" cm="1">
        <f t="array" aca="1" ref="M452" ca="1">I452*S452*INDEX(BGCalc1!$B$4:$B$28,A452)</f>
        <v>#N/A</v>
      </c>
      <c r="N452" s="12" t="e">
        <f t="shared" ca="1" si="68"/>
        <v>#N/A</v>
      </c>
      <c r="O452" s="12" t="e">
        <f t="shared" ca="1" si="67"/>
        <v>#N/A</v>
      </c>
      <c r="P452" s="12" t="e">
        <f ca="1">CHOOSE(BGCalc1!$C$1,BGCalc1!$D$1,BGCalc1!$D$1+R452*G452)</f>
        <v>#N/A</v>
      </c>
      <c r="Q452" s="85">
        <f>CHOOSE(BGCalc1!$C$1,NA(),BGCalc1!$D$1)</f>
        <v>25</v>
      </c>
      <c r="R452" s="3" t="e">
        <f ca="1">C452*(H452+(BGCalc1!$D$1-E452)*F452)</f>
        <v>#N/A</v>
      </c>
      <c r="S452" s="3" t="e">
        <f t="shared" ca="1" si="73"/>
        <v>#N/A</v>
      </c>
    </row>
    <row r="453" spans="1:19">
      <c r="A453" s="382">
        <v>9</v>
      </c>
      <c r="B453" s="382">
        <v>42</v>
      </c>
      <c r="C453" s="9" t="e" cm="1">
        <f t="array" aca="1" ref="C453" ca="1">INDEX(BGCalc1!$F$4:$F$28,A453)+(INDEX(BGCalc1!$G$4:$G$28,A453)-INDEX(BGCalc1!$F$4:$F$28,A453))/50*B453</f>
        <v>#N/A</v>
      </c>
      <c r="D453" t="e">
        <f t="shared" ca="1" si="69"/>
        <v>#N/A</v>
      </c>
      <c r="E453" t="e">
        <f t="shared" ca="1" si="41"/>
        <v>#N/A</v>
      </c>
      <c r="F453" t="e">
        <f t="shared" ca="1" si="42"/>
        <v>#N/A</v>
      </c>
      <c r="G453" t="e">
        <f t="shared" ca="1" si="43"/>
        <v>#N/A</v>
      </c>
      <c r="H453" s="14" t="e" cm="1">
        <f t="array" aca="1" ref="H453" ca="1">INDEX(BGCalc1!$L$4:$L$28,A453)*$C453^3+INDEX(BGCalc1!$M$4:$M$28,A453)*$C453^2+INDEX(BGCalc1!$N$4:$N$28,A453)*$C453+INDEX(BGCalc1!$O$4:$O$28,A453)+INDEX('Bulk Graph'!$E$6:$E$30,A453)</f>
        <v>#N/A</v>
      </c>
      <c r="I453" s="14" t="e" cm="1">
        <f t="array" aca="1" ref="I453" ca="1">INDEX(BGCalc1!$H$4:$H$28,A453)*$C453^3+INDEX(BGCalc1!$I$4:$I$28,A453)*$C453^2+INDEX(BGCalc1!$J$4:$J$28,A453)*$C453+INDEX(BGCalc1!$K$4:$K$28,A453)</f>
        <v>#N/A</v>
      </c>
      <c r="J453" s="9" t="e">
        <f t="shared" ca="1" si="70"/>
        <v>#N/A</v>
      </c>
      <c r="K453" s="12" t="e">
        <f t="shared" ca="1" si="71"/>
        <v>#N/A</v>
      </c>
      <c r="L453" s="12" t="e">
        <f t="shared" ca="1" si="72"/>
        <v>#N/A</v>
      </c>
      <c r="M453" s="12" t="e" cm="1">
        <f t="array" aca="1" ref="M453" ca="1">I453*S453*INDEX(BGCalc1!$B$4:$B$28,A453)</f>
        <v>#N/A</v>
      </c>
      <c r="N453" s="12" t="e">
        <f t="shared" ca="1" si="68"/>
        <v>#N/A</v>
      </c>
      <c r="O453" s="12" t="e">
        <f t="shared" ca="1" si="67"/>
        <v>#N/A</v>
      </c>
      <c r="P453" s="12" t="e">
        <f ca="1">CHOOSE(BGCalc1!$C$1,BGCalc1!$D$1,BGCalc1!$D$1+R453*G453)</f>
        <v>#N/A</v>
      </c>
      <c r="Q453" s="85">
        <f>CHOOSE(BGCalc1!$C$1,NA(),BGCalc1!$D$1)</f>
        <v>25</v>
      </c>
      <c r="R453" s="3" t="e">
        <f ca="1">C453*(H453+(BGCalc1!$D$1-E453)*F453)</f>
        <v>#N/A</v>
      </c>
      <c r="S453" s="3" t="e">
        <f t="shared" ca="1" si="73"/>
        <v>#N/A</v>
      </c>
    </row>
    <row r="454" spans="1:19">
      <c r="A454" s="382">
        <v>9</v>
      </c>
      <c r="B454" s="382">
        <v>43</v>
      </c>
      <c r="C454" s="9" t="e" cm="1">
        <f t="array" aca="1" ref="C454" ca="1">INDEX(BGCalc1!$F$4:$F$28,A454)+(INDEX(BGCalc1!$G$4:$G$28,A454)-INDEX(BGCalc1!$F$4:$F$28,A454))/50*B454</f>
        <v>#N/A</v>
      </c>
      <c r="D454" t="e">
        <f t="shared" ca="1" si="69"/>
        <v>#N/A</v>
      </c>
      <c r="E454" t="e">
        <f t="shared" ca="1" si="41"/>
        <v>#N/A</v>
      </c>
      <c r="F454" t="e">
        <f t="shared" ca="1" si="42"/>
        <v>#N/A</v>
      </c>
      <c r="G454" t="e">
        <f t="shared" ca="1" si="43"/>
        <v>#N/A</v>
      </c>
      <c r="H454" s="14" t="e" cm="1">
        <f t="array" aca="1" ref="H454" ca="1">INDEX(BGCalc1!$L$4:$L$28,A454)*$C454^3+INDEX(BGCalc1!$M$4:$M$28,A454)*$C454^2+INDEX(BGCalc1!$N$4:$N$28,A454)*$C454+INDEX(BGCalc1!$O$4:$O$28,A454)+INDEX('Bulk Graph'!$E$6:$E$30,A454)</f>
        <v>#N/A</v>
      </c>
      <c r="I454" s="14" t="e" cm="1">
        <f t="array" aca="1" ref="I454" ca="1">INDEX(BGCalc1!$H$4:$H$28,A454)*$C454^3+INDEX(BGCalc1!$I$4:$I$28,A454)*$C454^2+INDEX(BGCalc1!$J$4:$J$28,A454)*$C454+INDEX(BGCalc1!$K$4:$K$28,A454)</f>
        <v>#N/A</v>
      </c>
      <c r="J454" s="9" t="e">
        <f t="shared" ca="1" si="70"/>
        <v>#N/A</v>
      </c>
      <c r="K454" s="12" t="e">
        <f t="shared" ca="1" si="71"/>
        <v>#N/A</v>
      </c>
      <c r="L454" s="12" t="e">
        <f t="shared" ca="1" si="72"/>
        <v>#N/A</v>
      </c>
      <c r="M454" s="12" t="e" cm="1">
        <f t="array" aca="1" ref="M454" ca="1">I454*S454*INDEX(BGCalc1!$B$4:$B$28,A454)</f>
        <v>#N/A</v>
      </c>
      <c r="N454" s="12" t="e">
        <f t="shared" ca="1" si="68"/>
        <v>#N/A</v>
      </c>
      <c r="O454" s="12" t="e">
        <f t="shared" ca="1" si="67"/>
        <v>#N/A</v>
      </c>
      <c r="P454" s="12" t="e">
        <f ca="1">CHOOSE(BGCalc1!$C$1,BGCalc1!$D$1,BGCalc1!$D$1+R454*G454)</f>
        <v>#N/A</v>
      </c>
      <c r="Q454" s="85">
        <f>CHOOSE(BGCalc1!$C$1,NA(),BGCalc1!$D$1)</f>
        <v>25</v>
      </c>
      <c r="R454" s="3" t="e">
        <f ca="1">C454*(H454+(BGCalc1!$D$1-E454)*F454)</f>
        <v>#N/A</v>
      </c>
      <c r="S454" s="3" t="e">
        <f t="shared" ca="1" si="73"/>
        <v>#N/A</v>
      </c>
    </row>
    <row r="455" spans="1:19">
      <c r="A455" s="382">
        <v>9</v>
      </c>
      <c r="B455" s="382">
        <v>44</v>
      </c>
      <c r="C455" s="9" t="e" cm="1">
        <f t="array" aca="1" ref="C455" ca="1">INDEX(BGCalc1!$F$4:$F$28,A455)+(INDEX(BGCalc1!$G$4:$G$28,A455)-INDEX(BGCalc1!$F$4:$F$28,A455))/50*B455</f>
        <v>#N/A</v>
      </c>
      <c r="D455" t="e">
        <f t="shared" ca="1" si="69"/>
        <v>#N/A</v>
      </c>
      <c r="E455" t="e">
        <f t="shared" ca="1" si="41"/>
        <v>#N/A</v>
      </c>
      <c r="F455" t="e">
        <f t="shared" ca="1" si="42"/>
        <v>#N/A</v>
      </c>
      <c r="G455" t="e">
        <f t="shared" ca="1" si="43"/>
        <v>#N/A</v>
      </c>
      <c r="H455" s="14" t="e" cm="1">
        <f t="array" aca="1" ref="H455" ca="1">INDEX(BGCalc1!$L$4:$L$28,A455)*$C455^3+INDEX(BGCalc1!$M$4:$M$28,A455)*$C455^2+INDEX(BGCalc1!$N$4:$N$28,A455)*$C455+INDEX(BGCalc1!$O$4:$O$28,A455)+INDEX('Bulk Graph'!$E$6:$E$30,A455)</f>
        <v>#N/A</v>
      </c>
      <c r="I455" s="14" t="e" cm="1">
        <f t="array" aca="1" ref="I455" ca="1">INDEX(BGCalc1!$H$4:$H$28,A455)*$C455^3+INDEX(BGCalc1!$I$4:$I$28,A455)*$C455^2+INDEX(BGCalc1!$J$4:$J$28,A455)*$C455+INDEX(BGCalc1!$K$4:$K$28,A455)</f>
        <v>#N/A</v>
      </c>
      <c r="J455" s="9" t="e">
        <f t="shared" ca="1" si="70"/>
        <v>#N/A</v>
      </c>
      <c r="K455" s="12" t="e">
        <f t="shared" ca="1" si="71"/>
        <v>#N/A</v>
      </c>
      <c r="L455" s="12" t="e">
        <f t="shared" ca="1" si="72"/>
        <v>#N/A</v>
      </c>
      <c r="M455" s="12" t="e" cm="1">
        <f t="array" aca="1" ref="M455" ca="1">I455*S455*INDEX(BGCalc1!$B$4:$B$28,A455)</f>
        <v>#N/A</v>
      </c>
      <c r="N455" s="12" t="e">
        <f t="shared" ca="1" si="68"/>
        <v>#N/A</v>
      </c>
      <c r="O455" s="12" t="e">
        <f t="shared" ca="1" si="67"/>
        <v>#N/A</v>
      </c>
      <c r="P455" s="12" t="e">
        <f ca="1">CHOOSE(BGCalc1!$C$1,BGCalc1!$D$1,BGCalc1!$D$1+R455*G455)</f>
        <v>#N/A</v>
      </c>
      <c r="Q455" s="85">
        <f>CHOOSE(BGCalc1!$C$1,NA(),BGCalc1!$D$1)</f>
        <v>25</v>
      </c>
      <c r="R455" s="3" t="e">
        <f ca="1">C455*(H455+(BGCalc1!$D$1-E455)*F455)</f>
        <v>#N/A</v>
      </c>
      <c r="S455" s="3" t="e">
        <f t="shared" ca="1" si="73"/>
        <v>#N/A</v>
      </c>
    </row>
    <row r="456" spans="1:19">
      <c r="A456" s="382">
        <v>9</v>
      </c>
      <c r="B456" s="382">
        <v>45</v>
      </c>
      <c r="C456" s="9" t="e" cm="1">
        <f t="array" aca="1" ref="C456" ca="1">INDEX(BGCalc1!$F$4:$F$28,A456)+(INDEX(BGCalc1!$G$4:$G$28,A456)-INDEX(BGCalc1!$F$4:$F$28,A456))/50*B456</f>
        <v>#N/A</v>
      </c>
      <c r="D456" t="e">
        <f t="shared" ca="1" si="69"/>
        <v>#N/A</v>
      </c>
      <c r="E456" t="e">
        <f t="shared" ca="1" si="41"/>
        <v>#N/A</v>
      </c>
      <c r="F456" t="e">
        <f t="shared" ca="1" si="42"/>
        <v>#N/A</v>
      </c>
      <c r="G456" t="e">
        <f t="shared" ca="1" si="43"/>
        <v>#N/A</v>
      </c>
      <c r="H456" s="14" t="e" cm="1">
        <f t="array" aca="1" ref="H456" ca="1">INDEX(BGCalc1!$L$4:$L$28,A456)*$C456^3+INDEX(BGCalc1!$M$4:$M$28,A456)*$C456^2+INDEX(BGCalc1!$N$4:$N$28,A456)*$C456+INDEX(BGCalc1!$O$4:$O$28,A456)+INDEX('Bulk Graph'!$E$6:$E$30,A456)</f>
        <v>#N/A</v>
      </c>
      <c r="I456" s="14" t="e" cm="1">
        <f t="array" aca="1" ref="I456" ca="1">INDEX(BGCalc1!$H$4:$H$28,A456)*$C456^3+INDEX(BGCalc1!$I$4:$I$28,A456)*$C456^2+INDEX(BGCalc1!$J$4:$J$28,A456)*$C456+INDEX(BGCalc1!$K$4:$K$28,A456)</f>
        <v>#N/A</v>
      </c>
      <c r="J456" s="9" t="e">
        <f t="shared" ca="1" si="70"/>
        <v>#N/A</v>
      </c>
      <c r="K456" s="12" t="e">
        <f t="shared" ca="1" si="71"/>
        <v>#N/A</v>
      </c>
      <c r="L456" s="12" t="e">
        <f t="shared" ca="1" si="72"/>
        <v>#N/A</v>
      </c>
      <c r="M456" s="12" t="e" cm="1">
        <f t="array" aca="1" ref="M456" ca="1">I456*S456*INDEX(BGCalc1!$B$4:$B$28,A456)</f>
        <v>#N/A</v>
      </c>
      <c r="N456" s="12" t="e">
        <f t="shared" ca="1" si="68"/>
        <v>#N/A</v>
      </c>
      <c r="O456" s="12" t="e">
        <f t="shared" ca="1" si="67"/>
        <v>#N/A</v>
      </c>
      <c r="P456" s="12" t="e">
        <f ca="1">CHOOSE(BGCalc1!$C$1,BGCalc1!$D$1,BGCalc1!$D$1+R456*G456)</f>
        <v>#N/A</v>
      </c>
      <c r="Q456" s="85">
        <f>CHOOSE(BGCalc1!$C$1,NA(),BGCalc1!$D$1)</f>
        <v>25</v>
      </c>
      <c r="R456" s="3" t="e">
        <f ca="1">C456*(H456+(BGCalc1!$D$1-E456)*F456)</f>
        <v>#N/A</v>
      </c>
      <c r="S456" s="3" t="e">
        <f t="shared" ca="1" si="73"/>
        <v>#N/A</v>
      </c>
    </row>
    <row r="457" spans="1:19">
      <c r="A457" s="382">
        <v>9</v>
      </c>
      <c r="B457" s="382">
        <v>46</v>
      </c>
      <c r="C457" s="9" t="e" cm="1">
        <f t="array" aca="1" ref="C457" ca="1">INDEX(BGCalc1!$F$4:$F$28,A457)+(INDEX(BGCalc1!$G$4:$G$28,A457)-INDEX(BGCalc1!$F$4:$F$28,A457))/50*B457</f>
        <v>#N/A</v>
      </c>
      <c r="D457" t="e">
        <f t="shared" ca="1" si="69"/>
        <v>#N/A</v>
      </c>
      <c r="E457" t="e">
        <f t="shared" ca="1" si="41"/>
        <v>#N/A</v>
      </c>
      <c r="F457" t="e">
        <f t="shared" ca="1" si="42"/>
        <v>#N/A</v>
      </c>
      <c r="G457" t="e">
        <f t="shared" ca="1" si="43"/>
        <v>#N/A</v>
      </c>
      <c r="H457" s="14" t="e" cm="1">
        <f t="array" aca="1" ref="H457" ca="1">INDEX(BGCalc1!$L$4:$L$28,A457)*$C457^3+INDEX(BGCalc1!$M$4:$M$28,A457)*$C457^2+INDEX(BGCalc1!$N$4:$N$28,A457)*$C457+INDEX(BGCalc1!$O$4:$O$28,A457)+INDEX('Bulk Graph'!$E$6:$E$30,A457)</f>
        <v>#N/A</v>
      </c>
      <c r="I457" s="14" t="e" cm="1">
        <f t="array" aca="1" ref="I457" ca="1">INDEX(BGCalc1!$H$4:$H$28,A457)*$C457^3+INDEX(BGCalc1!$I$4:$I$28,A457)*$C457^2+INDEX(BGCalc1!$J$4:$J$28,A457)*$C457+INDEX(BGCalc1!$K$4:$K$28,A457)</f>
        <v>#N/A</v>
      </c>
      <c r="J457" s="9" t="e">
        <f t="shared" ca="1" si="70"/>
        <v>#N/A</v>
      </c>
      <c r="K457" s="12" t="e">
        <f t="shared" ca="1" si="71"/>
        <v>#N/A</v>
      </c>
      <c r="L457" s="12" t="e">
        <f t="shared" ca="1" si="72"/>
        <v>#N/A</v>
      </c>
      <c r="M457" s="12" t="e" cm="1">
        <f t="array" aca="1" ref="M457" ca="1">I457*S457*INDEX(BGCalc1!$B$4:$B$28,A457)</f>
        <v>#N/A</v>
      </c>
      <c r="N457" s="12" t="e">
        <f t="shared" ca="1" si="68"/>
        <v>#N/A</v>
      </c>
      <c r="O457" s="12" t="e">
        <f t="shared" ca="1" si="67"/>
        <v>#N/A</v>
      </c>
      <c r="P457" s="12" t="e">
        <f ca="1">CHOOSE(BGCalc1!$C$1,BGCalc1!$D$1,BGCalc1!$D$1+R457*G457)</f>
        <v>#N/A</v>
      </c>
      <c r="Q457" s="85">
        <f>CHOOSE(BGCalc1!$C$1,NA(),BGCalc1!$D$1)</f>
        <v>25</v>
      </c>
      <c r="R457" s="3" t="e">
        <f ca="1">C457*(H457+(BGCalc1!$D$1-E457)*F457)</f>
        <v>#N/A</v>
      </c>
      <c r="S457" s="3" t="e">
        <f t="shared" ca="1" si="73"/>
        <v>#N/A</v>
      </c>
    </row>
    <row r="458" spans="1:19">
      <c r="A458" s="382">
        <v>9</v>
      </c>
      <c r="B458" s="382">
        <v>47</v>
      </c>
      <c r="C458" s="9" t="e" cm="1">
        <f t="array" aca="1" ref="C458" ca="1">INDEX(BGCalc1!$F$4:$F$28,A458)+(INDEX(BGCalc1!$G$4:$G$28,A458)-INDEX(BGCalc1!$F$4:$F$28,A458))/50*B458</f>
        <v>#N/A</v>
      </c>
      <c r="D458" t="e">
        <f t="shared" ca="1" si="69"/>
        <v>#N/A</v>
      </c>
      <c r="E458" t="e">
        <f t="shared" ca="1" si="41"/>
        <v>#N/A</v>
      </c>
      <c r="F458" t="e">
        <f t="shared" ca="1" si="42"/>
        <v>#N/A</v>
      </c>
      <c r="G458" t="e">
        <f t="shared" ca="1" si="43"/>
        <v>#N/A</v>
      </c>
      <c r="H458" s="14" t="e" cm="1">
        <f t="array" aca="1" ref="H458" ca="1">INDEX(BGCalc1!$L$4:$L$28,A458)*$C458^3+INDEX(BGCalc1!$M$4:$M$28,A458)*$C458^2+INDEX(BGCalc1!$N$4:$N$28,A458)*$C458+INDEX(BGCalc1!$O$4:$O$28,A458)+INDEX('Bulk Graph'!$E$6:$E$30,A458)</f>
        <v>#N/A</v>
      </c>
      <c r="I458" s="14" t="e" cm="1">
        <f t="array" aca="1" ref="I458" ca="1">INDEX(BGCalc1!$H$4:$H$28,A458)*$C458^3+INDEX(BGCalc1!$I$4:$I$28,A458)*$C458^2+INDEX(BGCalc1!$J$4:$J$28,A458)*$C458+INDEX(BGCalc1!$K$4:$K$28,A458)</f>
        <v>#N/A</v>
      </c>
      <c r="J458" s="9" t="e">
        <f t="shared" ca="1" si="70"/>
        <v>#N/A</v>
      </c>
      <c r="K458" s="12" t="e">
        <f t="shared" ca="1" si="71"/>
        <v>#N/A</v>
      </c>
      <c r="L458" s="12" t="e">
        <f t="shared" ca="1" si="72"/>
        <v>#N/A</v>
      </c>
      <c r="M458" s="12" t="e" cm="1">
        <f t="array" aca="1" ref="M458" ca="1">I458*S458*INDEX(BGCalc1!$B$4:$B$28,A458)</f>
        <v>#N/A</v>
      </c>
      <c r="N458" s="12" t="e">
        <f t="shared" ca="1" si="68"/>
        <v>#N/A</v>
      </c>
      <c r="O458" s="12" t="e">
        <f t="shared" ca="1" si="67"/>
        <v>#N/A</v>
      </c>
      <c r="P458" s="12" t="e">
        <f ca="1">CHOOSE(BGCalc1!$C$1,BGCalc1!$D$1,BGCalc1!$D$1+R458*G458)</f>
        <v>#N/A</v>
      </c>
      <c r="Q458" s="85">
        <f>CHOOSE(BGCalc1!$C$1,NA(),BGCalc1!$D$1)</f>
        <v>25</v>
      </c>
      <c r="R458" s="3" t="e">
        <f ca="1">C458*(H458+(BGCalc1!$D$1-E458)*F458)</f>
        <v>#N/A</v>
      </c>
      <c r="S458" s="3" t="e">
        <f t="shared" ca="1" si="73"/>
        <v>#N/A</v>
      </c>
    </row>
    <row r="459" spans="1:19">
      <c r="A459" s="382">
        <v>9</v>
      </c>
      <c r="B459" s="382">
        <v>48</v>
      </c>
      <c r="C459" s="9" t="e" cm="1">
        <f t="array" aca="1" ref="C459" ca="1">INDEX(BGCalc1!$F$4:$F$28,A459)+(INDEX(BGCalc1!$G$4:$G$28,A459)-INDEX(BGCalc1!$F$4:$F$28,A459))/50*B459</f>
        <v>#N/A</v>
      </c>
      <c r="D459" t="e">
        <f t="shared" ca="1" si="69"/>
        <v>#N/A</v>
      </c>
      <c r="E459" t="e">
        <f t="shared" ca="1" si="41"/>
        <v>#N/A</v>
      </c>
      <c r="F459" t="e">
        <f t="shared" ca="1" si="42"/>
        <v>#N/A</v>
      </c>
      <c r="G459" t="e">
        <f t="shared" ca="1" si="43"/>
        <v>#N/A</v>
      </c>
      <c r="H459" s="14" t="e" cm="1">
        <f t="array" aca="1" ref="H459" ca="1">INDEX(BGCalc1!$L$4:$L$28,A459)*$C459^3+INDEX(BGCalc1!$M$4:$M$28,A459)*$C459^2+INDEX(BGCalc1!$N$4:$N$28,A459)*$C459+INDEX(BGCalc1!$O$4:$O$28,A459)+INDEX('Bulk Graph'!$E$6:$E$30,A459)</f>
        <v>#N/A</v>
      </c>
      <c r="I459" s="14" t="e" cm="1">
        <f t="array" aca="1" ref="I459" ca="1">INDEX(BGCalc1!$H$4:$H$28,A459)*$C459^3+INDEX(BGCalc1!$I$4:$I$28,A459)*$C459^2+INDEX(BGCalc1!$J$4:$J$28,A459)*$C459+INDEX(BGCalc1!$K$4:$K$28,A459)</f>
        <v>#N/A</v>
      </c>
      <c r="J459" s="9" t="e">
        <f t="shared" ca="1" si="70"/>
        <v>#N/A</v>
      </c>
      <c r="K459" s="12" t="e">
        <f t="shared" ca="1" si="71"/>
        <v>#N/A</v>
      </c>
      <c r="L459" s="12" t="e">
        <f t="shared" ca="1" si="72"/>
        <v>#N/A</v>
      </c>
      <c r="M459" s="12" t="e" cm="1">
        <f t="array" aca="1" ref="M459" ca="1">I459*S459*INDEX(BGCalc1!$B$4:$B$28,A459)</f>
        <v>#N/A</v>
      </c>
      <c r="N459" s="12" t="e">
        <f t="shared" ca="1" si="68"/>
        <v>#N/A</v>
      </c>
      <c r="O459" s="12" t="e">
        <f t="shared" ca="1" si="67"/>
        <v>#N/A</v>
      </c>
      <c r="P459" s="12" t="e">
        <f ca="1">CHOOSE(BGCalc1!$C$1,BGCalc1!$D$1,BGCalc1!$D$1+R459*G459)</f>
        <v>#N/A</v>
      </c>
      <c r="Q459" s="85">
        <f>CHOOSE(BGCalc1!$C$1,NA(),BGCalc1!$D$1)</f>
        <v>25</v>
      </c>
      <c r="R459" s="3" t="e">
        <f ca="1">C459*(H459+(BGCalc1!$D$1-E459)*F459)</f>
        <v>#N/A</v>
      </c>
      <c r="S459" s="3" t="e">
        <f t="shared" ca="1" si="73"/>
        <v>#N/A</v>
      </c>
    </row>
    <row r="460" spans="1:19">
      <c r="A460" s="382">
        <v>9</v>
      </c>
      <c r="B460" s="382">
        <v>49</v>
      </c>
      <c r="C460" s="9" t="e" cm="1">
        <f t="array" aca="1" ref="C460" ca="1">INDEX(BGCalc1!$F$4:$F$28,A460)+(INDEX(BGCalc1!$G$4:$G$28,A460)-INDEX(BGCalc1!$F$4:$F$28,A460))/50*B460</f>
        <v>#N/A</v>
      </c>
      <c r="D460" t="e">
        <f t="shared" ca="1" si="69"/>
        <v>#N/A</v>
      </c>
      <c r="E460" t="e">
        <f t="shared" ca="1" si="41"/>
        <v>#N/A</v>
      </c>
      <c r="F460" t="e">
        <f t="shared" ca="1" si="42"/>
        <v>#N/A</v>
      </c>
      <c r="G460" t="e">
        <f t="shared" ca="1" si="43"/>
        <v>#N/A</v>
      </c>
      <c r="H460" s="14" t="e" cm="1">
        <f t="array" aca="1" ref="H460" ca="1">INDEX(BGCalc1!$L$4:$L$28,A460)*$C460^3+INDEX(BGCalc1!$M$4:$M$28,A460)*$C460^2+INDEX(BGCalc1!$N$4:$N$28,A460)*$C460+INDEX(BGCalc1!$O$4:$O$28,A460)+INDEX('Bulk Graph'!$E$6:$E$30,A460)</f>
        <v>#N/A</v>
      </c>
      <c r="I460" s="14" t="e" cm="1">
        <f t="array" aca="1" ref="I460" ca="1">INDEX(BGCalc1!$H$4:$H$28,A460)*$C460^3+INDEX(BGCalc1!$I$4:$I$28,A460)*$C460^2+INDEX(BGCalc1!$J$4:$J$28,A460)*$C460+INDEX(BGCalc1!$K$4:$K$28,A460)</f>
        <v>#N/A</v>
      </c>
      <c r="J460" s="9" t="e">
        <f t="shared" ca="1" si="70"/>
        <v>#N/A</v>
      </c>
      <c r="K460" s="12" t="e">
        <f t="shared" ca="1" si="71"/>
        <v>#N/A</v>
      </c>
      <c r="L460" s="12" t="e">
        <f t="shared" ca="1" si="72"/>
        <v>#N/A</v>
      </c>
      <c r="M460" s="12" t="e" cm="1">
        <f t="array" aca="1" ref="M460" ca="1">I460*S460*INDEX(BGCalc1!$B$4:$B$28,A460)</f>
        <v>#N/A</v>
      </c>
      <c r="N460" s="12" t="e">
        <f t="shared" ca="1" si="68"/>
        <v>#N/A</v>
      </c>
      <c r="O460" s="12" t="e">
        <f t="shared" ca="1" si="67"/>
        <v>#N/A</v>
      </c>
      <c r="P460" s="12" t="e">
        <f ca="1">CHOOSE(BGCalc1!$C$1,BGCalc1!$D$1,BGCalc1!$D$1+R460*G460)</f>
        <v>#N/A</v>
      </c>
      <c r="Q460" s="85">
        <f>CHOOSE(BGCalc1!$C$1,NA(),BGCalc1!$D$1)</f>
        <v>25</v>
      </c>
      <c r="R460" s="3" t="e">
        <f ca="1">C460*(H460+(BGCalc1!$D$1-E460)*F460)</f>
        <v>#N/A</v>
      </c>
      <c r="S460" s="3" t="e">
        <f t="shared" ca="1" si="73"/>
        <v>#N/A</v>
      </c>
    </row>
    <row r="461" spans="1:19" ht="13.5" thickBot="1">
      <c r="A461" s="383">
        <v>9</v>
      </c>
      <c r="B461" s="383">
        <v>50</v>
      </c>
      <c r="C461" s="89" t="e" cm="1">
        <f t="array" aca="1" ref="C461" ca="1">INDEX(BGCalc1!$F$4:$F$28,A461)+(INDEX(BGCalc1!$G$4:$G$28,A461)-INDEX(BGCalc1!$F$4:$F$28,A461))/50*B461</f>
        <v>#N/A</v>
      </c>
      <c r="D461" s="87" t="e">
        <f t="shared" ca="1" si="69"/>
        <v>#N/A</v>
      </c>
      <c r="E461" s="87" t="e">
        <f t="shared" ca="1" si="41"/>
        <v>#N/A</v>
      </c>
      <c r="F461" s="87" t="e">
        <f t="shared" ca="1" si="42"/>
        <v>#N/A</v>
      </c>
      <c r="G461" s="87" t="e">
        <f t="shared" ca="1" si="43"/>
        <v>#N/A</v>
      </c>
      <c r="H461" s="347" t="e" cm="1">
        <f t="array" aca="1" ref="H461" ca="1">INDEX(BGCalc1!$L$4:$L$28,A461)*$C461^3+INDEX(BGCalc1!$M$4:$M$28,A461)*$C461^2+INDEX(BGCalc1!$N$4:$N$28,A461)*$C461+INDEX(BGCalc1!$O$4:$O$28,A461)+INDEX('Bulk Graph'!$E$6:$E$30,A461)</f>
        <v>#N/A</v>
      </c>
      <c r="I461" s="347" t="e" cm="1">
        <f t="array" aca="1" ref="I461" ca="1">INDEX(BGCalc1!$H$4:$H$28,A461)*$C461^3+INDEX(BGCalc1!$I$4:$I$28,A461)*$C461^2+INDEX(BGCalc1!$J$4:$J$28,A461)*$C461+INDEX(BGCalc1!$K$4:$K$28,A461)</f>
        <v>#N/A</v>
      </c>
      <c r="J461" s="9" t="e">
        <f t="shared" ca="1" si="70"/>
        <v>#N/A</v>
      </c>
      <c r="K461" s="348" t="e">
        <f t="shared" ca="1" si="71"/>
        <v>#N/A</v>
      </c>
      <c r="L461" s="348" t="e">
        <f t="shared" ca="1" si="72"/>
        <v>#N/A</v>
      </c>
      <c r="M461" s="348" t="e" cm="1">
        <f t="array" aca="1" ref="M461" ca="1">I461*S461*INDEX(BGCalc1!$B$4:$B$28,A461)</f>
        <v>#N/A</v>
      </c>
      <c r="N461" s="348" t="e">
        <f t="shared" ca="1" si="68"/>
        <v>#N/A</v>
      </c>
      <c r="O461" s="348" t="e">
        <f t="shared" ca="1" si="67"/>
        <v>#N/A</v>
      </c>
      <c r="P461" s="348" t="e">
        <f ca="1">CHOOSE(BGCalc1!$C$1,BGCalc1!$D$1,BGCalc1!$D$1+R461*G461)</f>
        <v>#N/A</v>
      </c>
      <c r="Q461" s="349">
        <f>CHOOSE(BGCalc1!$C$1,NA(),BGCalc1!$D$1)</f>
        <v>25</v>
      </c>
      <c r="R461" s="350" t="e">
        <f ca="1">C461*(H461+(BGCalc1!$D$1-E461)*F461)</f>
        <v>#N/A</v>
      </c>
      <c r="S461" s="350" t="e">
        <f t="shared" ca="1" si="73"/>
        <v>#N/A</v>
      </c>
    </row>
    <row r="462" spans="1:19">
      <c r="A462" s="384">
        <v>10</v>
      </c>
      <c r="B462" s="384">
        <v>0</v>
      </c>
      <c r="C462" s="9" t="e" cm="1">
        <f t="array" aca="1" ref="C462" ca="1">INDEX(BGCalc1!$F$4:$F$28,A462)+(INDEX(BGCalc1!$G$4:$G$28,A462)-INDEX(BGCalc1!$F$4:$F$28,A462))/50*B462</f>
        <v>#N/A</v>
      </c>
      <c r="D462" t="e" cm="1">
        <f t="array" aca="1" ref="D462" ca="1">INDEX(BGCalc1!$P$4:$P$28,A462)</f>
        <v>#N/A</v>
      </c>
      <c r="E462" t="e" cm="1">
        <f t="array" aca="1" ref="E462" ca="1">INDEX(BGCalc1!$Q$4:$Q$28,A462)</f>
        <v>#N/A</v>
      </c>
      <c r="F462" t="e" cm="1">
        <f t="array" aca="1" ref="F462" ca="1">INDEX(BGCalc1!$R$4:$R$28,A462)</f>
        <v>#N/A</v>
      </c>
      <c r="G462" t="e" cm="1">
        <f t="array" aca="1" ref="G462" ca="1">INDEX(BGCalc1!$S$4:$S$28,A462)</f>
        <v>#N/A</v>
      </c>
      <c r="H462" s="343" t="e" cm="1">
        <f t="array" aca="1" ref="H462" ca="1">INDEX(BGCalc1!$L$4:$L$28,A462)*$C462^3+INDEX(BGCalc1!$M$4:$M$28,A462)*$C462^2+INDEX(BGCalc1!$N$4:$N$28,A462)*$C462+INDEX(BGCalc1!$O$4:$O$28,A462)+INDEX('Bulk Graph'!$E$6:$E$30,A462)</f>
        <v>#N/A</v>
      </c>
      <c r="I462" s="343" t="e" cm="1">
        <f t="array" aca="1" ref="I462" ca="1">INDEX(BGCalc1!$H$4:$H$28,A462)*$C462^3+INDEX(BGCalc1!$I$4:$I$28,A462)*$C462^2+INDEX(BGCalc1!$J$4:$J$28,A462)*$C462+INDEX(BGCalc1!$K$4:$K$28,A462)</f>
        <v>#N/A</v>
      </c>
      <c r="J462" s="9" t="e">
        <f t="shared" ca="1" si="70"/>
        <v>#N/A</v>
      </c>
      <c r="K462" s="344" t="e">
        <f t="shared" ca="1" si="71"/>
        <v>#N/A</v>
      </c>
      <c r="L462" s="344" t="e">
        <f t="shared" ca="1" si="72"/>
        <v>#N/A</v>
      </c>
      <c r="M462" s="344" t="e" cm="1">
        <f t="array" aca="1" ref="M462" ca="1">I462*S462*INDEX(BGCalc1!$B$4:$B$28,A462)</f>
        <v>#N/A</v>
      </c>
      <c r="N462" s="344" t="e">
        <f ca="1">M462/L462</f>
        <v>#N/A</v>
      </c>
      <c r="O462" s="344" t="e">
        <f t="shared" ref="O462:O512" ca="1" si="74">I462*S462</f>
        <v>#N/A</v>
      </c>
      <c r="P462" s="344" t="e">
        <f ca="1">CHOOSE(BGCalc1!$C$1,BGCalc1!$D$1,BGCalc1!$D$1+R462*G462)</f>
        <v>#N/A</v>
      </c>
      <c r="Q462" s="345">
        <f>CHOOSE(BGCalc1!$C$1,NA(),BGCalc1!$D$1)</f>
        <v>25</v>
      </c>
      <c r="R462" s="3" t="e">
        <f ca="1">C462*(H462+(BGCalc1!$D$1-E462)*F462)</f>
        <v>#N/A</v>
      </c>
      <c r="S462" s="3" t="e">
        <f t="shared" ca="1" si="73"/>
        <v>#N/A</v>
      </c>
    </row>
    <row r="463" spans="1:19">
      <c r="A463" s="384">
        <v>10</v>
      </c>
      <c r="B463" s="384">
        <v>1</v>
      </c>
      <c r="C463" s="9" t="e" cm="1">
        <f t="array" aca="1" ref="C463" ca="1">INDEX(BGCalc1!$F$4:$F$28,A463)+(INDEX(BGCalc1!$G$4:$G$28,A463)-INDEX(BGCalc1!$F$4:$F$28,A463))/50*B463</f>
        <v>#N/A</v>
      </c>
      <c r="D463" t="e">
        <f ca="1">D462</f>
        <v>#N/A</v>
      </c>
      <c r="E463" t="e">
        <f t="shared" ca="1" si="41"/>
        <v>#N/A</v>
      </c>
      <c r="F463" t="e">
        <f t="shared" ca="1" si="42"/>
        <v>#N/A</v>
      </c>
      <c r="G463" t="e">
        <f t="shared" ca="1" si="43"/>
        <v>#N/A</v>
      </c>
      <c r="H463" s="14" t="e" cm="1">
        <f t="array" aca="1" ref="H463" ca="1">INDEX(BGCalc1!$L$4:$L$28,A463)*$C463^3+INDEX(BGCalc1!$M$4:$M$28,A463)*$C463^2+INDEX(BGCalc1!$N$4:$N$28,A463)*$C463+INDEX(BGCalc1!$O$4:$O$28,A463)+INDEX('Bulk Graph'!$E$6:$E$30,A463)</f>
        <v>#N/A</v>
      </c>
      <c r="I463" s="14" t="e" cm="1">
        <f t="array" aca="1" ref="I463" ca="1">INDEX(BGCalc1!$H$4:$H$28,A463)*$C463^3+INDEX(BGCalc1!$I$4:$I$28,A463)*$C463^2+INDEX(BGCalc1!$J$4:$J$28,A463)*$C463+INDEX(BGCalc1!$K$4:$K$28,A463)</f>
        <v>#N/A</v>
      </c>
      <c r="J463" s="9" t="e">
        <f t="shared" ca="1" si="70"/>
        <v>#N/A</v>
      </c>
      <c r="K463" s="12" t="e">
        <f t="shared" ca="1" si="71"/>
        <v>#N/A</v>
      </c>
      <c r="L463" s="12" t="e">
        <f t="shared" ca="1" si="72"/>
        <v>#N/A</v>
      </c>
      <c r="M463" s="12" t="e" cm="1">
        <f t="array" aca="1" ref="M463" ca="1">I463*S463*INDEX(BGCalc1!$B$4:$B$28,A463)</f>
        <v>#N/A</v>
      </c>
      <c r="N463" s="12" t="e">
        <f t="shared" ref="N463:N512" ca="1" si="75">M463/L463</f>
        <v>#N/A</v>
      </c>
      <c r="O463" s="12" t="e">
        <f t="shared" ca="1" si="74"/>
        <v>#N/A</v>
      </c>
      <c r="P463" s="12" t="e">
        <f ca="1">CHOOSE(BGCalc1!$C$1,BGCalc1!$D$1,BGCalc1!$D$1+R463*G463)</f>
        <v>#N/A</v>
      </c>
      <c r="Q463" s="85">
        <f>CHOOSE(BGCalc1!$C$1,NA(),BGCalc1!$D$1)</f>
        <v>25</v>
      </c>
      <c r="R463" s="3" t="e">
        <f ca="1">C463*(H463+(BGCalc1!$D$1-E463)*F463)</f>
        <v>#N/A</v>
      </c>
      <c r="S463" s="3" t="e">
        <f t="shared" ca="1" si="73"/>
        <v>#N/A</v>
      </c>
    </row>
    <row r="464" spans="1:19">
      <c r="A464" s="384">
        <v>10</v>
      </c>
      <c r="B464" s="384">
        <v>2</v>
      </c>
      <c r="C464" s="9" t="e" cm="1">
        <f t="array" aca="1" ref="C464" ca="1">INDEX(BGCalc1!$F$4:$F$28,A464)+(INDEX(BGCalc1!$G$4:$G$28,A464)-INDEX(BGCalc1!$F$4:$F$28,A464))/50*B464</f>
        <v>#N/A</v>
      </c>
      <c r="D464" t="e">
        <f t="shared" ref="D464:G479" ca="1" si="76">D463</f>
        <v>#N/A</v>
      </c>
      <c r="E464" t="e">
        <f t="shared" ca="1" si="41"/>
        <v>#N/A</v>
      </c>
      <c r="F464" t="e">
        <f t="shared" ca="1" si="42"/>
        <v>#N/A</v>
      </c>
      <c r="G464" t="e">
        <f t="shared" ca="1" si="43"/>
        <v>#N/A</v>
      </c>
      <c r="H464" s="14" t="e" cm="1">
        <f t="array" aca="1" ref="H464" ca="1">INDEX(BGCalc1!$L$4:$L$28,A464)*$C464^3+INDEX(BGCalc1!$M$4:$M$28,A464)*$C464^2+INDEX(BGCalc1!$N$4:$N$28,A464)*$C464+INDEX(BGCalc1!$O$4:$O$28,A464)+INDEX('Bulk Graph'!$E$6:$E$30,A464)</f>
        <v>#N/A</v>
      </c>
      <c r="I464" s="14" t="e" cm="1">
        <f t="array" aca="1" ref="I464" ca="1">INDEX(BGCalc1!$H$4:$H$28,A464)*$C464^3+INDEX(BGCalc1!$I$4:$I$28,A464)*$C464^2+INDEX(BGCalc1!$J$4:$J$28,A464)*$C464+INDEX(BGCalc1!$K$4:$K$28,A464)</f>
        <v>#N/A</v>
      </c>
      <c r="J464" s="9" t="e">
        <f t="shared" ca="1" si="70"/>
        <v>#N/A</v>
      </c>
      <c r="K464" s="12" t="e">
        <f t="shared" ca="1" si="71"/>
        <v>#N/A</v>
      </c>
      <c r="L464" s="12" t="e">
        <f t="shared" ca="1" si="72"/>
        <v>#N/A</v>
      </c>
      <c r="M464" s="12" t="e" cm="1">
        <f t="array" aca="1" ref="M464" ca="1">I464*S464*INDEX(BGCalc1!$B$4:$B$28,A464)</f>
        <v>#N/A</v>
      </c>
      <c r="N464" s="12" t="e">
        <f t="shared" ca="1" si="75"/>
        <v>#N/A</v>
      </c>
      <c r="O464" s="12" t="e">
        <f t="shared" ca="1" si="74"/>
        <v>#N/A</v>
      </c>
      <c r="P464" s="12" t="e">
        <f ca="1">CHOOSE(BGCalc1!$C$1,BGCalc1!$D$1,BGCalc1!$D$1+R464*G464)</f>
        <v>#N/A</v>
      </c>
      <c r="Q464" s="85">
        <f>CHOOSE(BGCalc1!$C$1,NA(),BGCalc1!$D$1)</f>
        <v>25</v>
      </c>
      <c r="R464" s="3" t="e">
        <f ca="1">C464*(H464+(BGCalc1!$D$1-E464)*F464)</f>
        <v>#N/A</v>
      </c>
      <c r="S464" s="3" t="e">
        <f t="shared" ca="1" si="73"/>
        <v>#N/A</v>
      </c>
    </row>
    <row r="465" spans="1:19">
      <c r="A465" s="384">
        <v>10</v>
      </c>
      <c r="B465" s="384">
        <v>3</v>
      </c>
      <c r="C465" s="9" t="e" cm="1">
        <f t="array" aca="1" ref="C465" ca="1">INDEX(BGCalc1!$F$4:$F$28,A465)+(INDEX(BGCalc1!$G$4:$G$28,A465)-INDEX(BGCalc1!$F$4:$F$28,A465))/50*B465</f>
        <v>#N/A</v>
      </c>
      <c r="D465" t="e">
        <f t="shared" ca="1" si="76"/>
        <v>#N/A</v>
      </c>
      <c r="E465" t="e">
        <f t="shared" ca="1" si="41"/>
        <v>#N/A</v>
      </c>
      <c r="F465" t="e">
        <f t="shared" ca="1" si="42"/>
        <v>#N/A</v>
      </c>
      <c r="G465" t="e">
        <f t="shared" ca="1" si="43"/>
        <v>#N/A</v>
      </c>
      <c r="H465" s="14" t="e" cm="1">
        <f t="array" aca="1" ref="H465" ca="1">INDEX(BGCalc1!$L$4:$L$28,A465)*$C465^3+INDEX(BGCalc1!$M$4:$M$28,A465)*$C465^2+INDEX(BGCalc1!$N$4:$N$28,A465)*$C465+INDEX(BGCalc1!$O$4:$O$28,A465)+INDEX('Bulk Graph'!$E$6:$E$30,A465)</f>
        <v>#N/A</v>
      </c>
      <c r="I465" s="14" t="e" cm="1">
        <f t="array" aca="1" ref="I465" ca="1">INDEX(BGCalc1!$H$4:$H$28,A465)*$C465^3+INDEX(BGCalc1!$I$4:$I$28,A465)*$C465^2+INDEX(BGCalc1!$J$4:$J$28,A465)*$C465+INDEX(BGCalc1!$K$4:$K$28,A465)</f>
        <v>#N/A</v>
      </c>
      <c r="J465" s="9" t="e">
        <f t="shared" ca="1" si="70"/>
        <v>#N/A</v>
      </c>
      <c r="K465" s="12" t="e">
        <f t="shared" ca="1" si="71"/>
        <v>#N/A</v>
      </c>
      <c r="L465" s="12" t="e">
        <f t="shared" ca="1" si="72"/>
        <v>#N/A</v>
      </c>
      <c r="M465" s="12" t="e" cm="1">
        <f t="array" aca="1" ref="M465" ca="1">I465*S465*INDEX(BGCalc1!$B$4:$B$28,A465)</f>
        <v>#N/A</v>
      </c>
      <c r="N465" s="12" t="e">
        <f t="shared" ca="1" si="75"/>
        <v>#N/A</v>
      </c>
      <c r="O465" s="12" t="e">
        <f t="shared" ca="1" si="74"/>
        <v>#N/A</v>
      </c>
      <c r="P465" s="12" t="e">
        <f ca="1">CHOOSE(BGCalc1!$C$1,BGCalc1!$D$1,BGCalc1!$D$1+R465*G465)</f>
        <v>#N/A</v>
      </c>
      <c r="Q465" s="85">
        <f>CHOOSE(BGCalc1!$C$1,NA(),BGCalc1!$D$1)</f>
        <v>25</v>
      </c>
      <c r="R465" s="3" t="e">
        <f ca="1">C465*(H465+(BGCalc1!$D$1-E465)*F465)</f>
        <v>#N/A</v>
      </c>
      <c r="S465" s="3" t="e">
        <f t="shared" ca="1" si="73"/>
        <v>#N/A</v>
      </c>
    </row>
    <row r="466" spans="1:19">
      <c r="A466" s="384">
        <v>10</v>
      </c>
      <c r="B466" s="384">
        <v>4</v>
      </c>
      <c r="C466" s="9" t="e" cm="1">
        <f t="array" aca="1" ref="C466" ca="1">INDEX(BGCalc1!$F$4:$F$28,A466)+(INDEX(BGCalc1!$G$4:$G$28,A466)-INDEX(BGCalc1!$F$4:$F$28,A466))/50*B466</f>
        <v>#N/A</v>
      </c>
      <c r="D466" t="e">
        <f t="shared" ca="1" si="76"/>
        <v>#N/A</v>
      </c>
      <c r="E466" t="e">
        <f t="shared" ca="1" si="41"/>
        <v>#N/A</v>
      </c>
      <c r="F466" t="e">
        <f t="shared" ca="1" si="42"/>
        <v>#N/A</v>
      </c>
      <c r="G466" t="e">
        <f t="shared" ca="1" si="43"/>
        <v>#N/A</v>
      </c>
      <c r="H466" s="14" t="e" cm="1">
        <f t="array" aca="1" ref="H466" ca="1">INDEX(BGCalc1!$L$4:$L$28,A466)*$C466^3+INDEX(BGCalc1!$M$4:$M$28,A466)*$C466^2+INDEX(BGCalc1!$N$4:$N$28,A466)*$C466+INDEX(BGCalc1!$O$4:$O$28,A466)+INDEX('Bulk Graph'!$E$6:$E$30,A466)</f>
        <v>#N/A</v>
      </c>
      <c r="I466" s="14" t="e" cm="1">
        <f t="array" aca="1" ref="I466" ca="1">INDEX(BGCalc1!$H$4:$H$28,A466)*$C466^3+INDEX(BGCalc1!$I$4:$I$28,A466)*$C466^2+INDEX(BGCalc1!$J$4:$J$28,A466)*$C466+INDEX(BGCalc1!$K$4:$K$28,A466)</f>
        <v>#N/A</v>
      </c>
      <c r="J466" s="9" t="e">
        <f t="shared" ca="1" si="70"/>
        <v>#N/A</v>
      </c>
      <c r="K466" s="12" t="e">
        <f t="shared" ca="1" si="71"/>
        <v>#N/A</v>
      </c>
      <c r="L466" s="12" t="e">
        <f t="shared" ca="1" si="72"/>
        <v>#N/A</v>
      </c>
      <c r="M466" s="12" t="e" cm="1">
        <f t="array" aca="1" ref="M466" ca="1">I466*S466*INDEX(BGCalc1!$B$4:$B$28,A466)</f>
        <v>#N/A</v>
      </c>
      <c r="N466" s="12" t="e">
        <f t="shared" ca="1" si="75"/>
        <v>#N/A</v>
      </c>
      <c r="O466" s="12" t="e">
        <f t="shared" ca="1" si="74"/>
        <v>#N/A</v>
      </c>
      <c r="P466" s="12" t="e">
        <f ca="1">CHOOSE(BGCalc1!$C$1,BGCalc1!$D$1,BGCalc1!$D$1+R466*G466)</f>
        <v>#N/A</v>
      </c>
      <c r="Q466" s="85">
        <f>CHOOSE(BGCalc1!$C$1,NA(),BGCalc1!$D$1)</f>
        <v>25</v>
      </c>
      <c r="R466" s="3" t="e">
        <f ca="1">C466*(H466+(BGCalc1!$D$1-E466)*F466)</f>
        <v>#N/A</v>
      </c>
      <c r="S466" s="3" t="e">
        <f t="shared" ca="1" si="73"/>
        <v>#N/A</v>
      </c>
    </row>
    <row r="467" spans="1:19">
      <c r="A467" s="384">
        <v>10</v>
      </c>
      <c r="B467" s="384">
        <v>5</v>
      </c>
      <c r="C467" s="9" t="e" cm="1">
        <f t="array" aca="1" ref="C467" ca="1">INDEX(BGCalc1!$F$4:$F$28,A467)+(INDEX(BGCalc1!$G$4:$G$28,A467)-INDEX(BGCalc1!$F$4:$F$28,A467))/50*B467</f>
        <v>#N/A</v>
      </c>
      <c r="D467" t="e">
        <f t="shared" ca="1" si="76"/>
        <v>#N/A</v>
      </c>
      <c r="E467" t="e">
        <f t="shared" ca="1" si="41"/>
        <v>#N/A</v>
      </c>
      <c r="F467" t="e">
        <f t="shared" ca="1" si="42"/>
        <v>#N/A</v>
      </c>
      <c r="G467" t="e">
        <f t="shared" ca="1" si="43"/>
        <v>#N/A</v>
      </c>
      <c r="H467" s="14" t="e" cm="1">
        <f t="array" aca="1" ref="H467" ca="1">INDEX(BGCalc1!$L$4:$L$28,A467)*$C467^3+INDEX(BGCalc1!$M$4:$M$28,A467)*$C467^2+INDEX(BGCalc1!$N$4:$N$28,A467)*$C467+INDEX(BGCalc1!$O$4:$O$28,A467)+INDEX('Bulk Graph'!$E$6:$E$30,A467)</f>
        <v>#N/A</v>
      </c>
      <c r="I467" s="14" t="e" cm="1">
        <f t="array" aca="1" ref="I467" ca="1">INDEX(BGCalc1!$H$4:$H$28,A467)*$C467^3+INDEX(BGCalc1!$I$4:$I$28,A467)*$C467^2+INDEX(BGCalc1!$J$4:$J$28,A467)*$C467+INDEX(BGCalc1!$K$4:$K$28,A467)</f>
        <v>#N/A</v>
      </c>
      <c r="J467" s="9" t="e">
        <f t="shared" ca="1" si="70"/>
        <v>#N/A</v>
      </c>
      <c r="K467" s="12" t="e">
        <f t="shared" ca="1" si="71"/>
        <v>#N/A</v>
      </c>
      <c r="L467" s="12" t="e">
        <f t="shared" ca="1" si="72"/>
        <v>#N/A</v>
      </c>
      <c r="M467" s="12" t="e" cm="1">
        <f t="array" aca="1" ref="M467" ca="1">I467*S467*INDEX(BGCalc1!$B$4:$B$28,A467)</f>
        <v>#N/A</v>
      </c>
      <c r="N467" s="12" t="e">
        <f t="shared" ca="1" si="75"/>
        <v>#N/A</v>
      </c>
      <c r="O467" s="12" t="e">
        <f t="shared" ca="1" si="74"/>
        <v>#N/A</v>
      </c>
      <c r="P467" s="12" t="e">
        <f ca="1">CHOOSE(BGCalc1!$C$1,BGCalc1!$D$1,BGCalc1!$D$1+R467*G467)</f>
        <v>#N/A</v>
      </c>
      <c r="Q467" s="85">
        <f>CHOOSE(BGCalc1!$C$1,NA(),BGCalc1!$D$1)</f>
        <v>25</v>
      </c>
      <c r="R467" s="3" t="e">
        <f ca="1">C467*(H467+(BGCalc1!$D$1-E467)*F467)</f>
        <v>#N/A</v>
      </c>
      <c r="S467" s="3" t="e">
        <f t="shared" ca="1" si="73"/>
        <v>#N/A</v>
      </c>
    </row>
    <row r="468" spans="1:19">
      <c r="A468" s="384">
        <v>10</v>
      </c>
      <c r="B468" s="384">
        <v>6</v>
      </c>
      <c r="C468" s="9" t="e" cm="1">
        <f t="array" aca="1" ref="C468" ca="1">INDEX(BGCalc1!$F$4:$F$28,A468)+(INDEX(BGCalc1!$G$4:$G$28,A468)-INDEX(BGCalc1!$F$4:$F$28,A468))/50*B468</f>
        <v>#N/A</v>
      </c>
      <c r="D468" t="e">
        <f t="shared" ca="1" si="76"/>
        <v>#N/A</v>
      </c>
      <c r="E468" t="e">
        <f t="shared" ca="1" si="76"/>
        <v>#N/A</v>
      </c>
      <c r="F468" t="e">
        <f t="shared" ca="1" si="76"/>
        <v>#N/A</v>
      </c>
      <c r="G468" t="e">
        <f t="shared" ca="1" si="76"/>
        <v>#N/A</v>
      </c>
      <c r="H468" s="14" t="e" cm="1">
        <f t="array" aca="1" ref="H468" ca="1">INDEX(BGCalc1!$L$4:$L$28,A468)*$C468^3+INDEX(BGCalc1!$M$4:$M$28,A468)*$C468^2+INDEX(BGCalc1!$N$4:$N$28,A468)*$C468+INDEX(BGCalc1!$O$4:$O$28,A468)+INDEX('Bulk Graph'!$E$6:$E$30,A468)</f>
        <v>#N/A</v>
      </c>
      <c r="I468" s="14" t="e" cm="1">
        <f t="array" aca="1" ref="I468" ca="1">INDEX(BGCalc1!$H$4:$H$28,A468)*$C468^3+INDEX(BGCalc1!$I$4:$I$28,A468)*$C468^2+INDEX(BGCalc1!$J$4:$J$28,A468)*$C468+INDEX(BGCalc1!$K$4:$K$28,A468)</f>
        <v>#N/A</v>
      </c>
      <c r="J468" s="9" t="e">
        <f t="shared" ca="1" si="70"/>
        <v>#N/A</v>
      </c>
      <c r="K468" s="12" t="e">
        <f t="shared" ca="1" si="71"/>
        <v>#N/A</v>
      </c>
      <c r="L468" s="12" t="e">
        <f t="shared" ca="1" si="72"/>
        <v>#N/A</v>
      </c>
      <c r="M468" s="12" t="e" cm="1">
        <f t="array" aca="1" ref="M468" ca="1">I468*S468*INDEX(BGCalc1!$B$4:$B$28,A468)</f>
        <v>#N/A</v>
      </c>
      <c r="N468" s="12" t="e">
        <f t="shared" ca="1" si="75"/>
        <v>#N/A</v>
      </c>
      <c r="O468" s="12" t="e">
        <f t="shared" ca="1" si="74"/>
        <v>#N/A</v>
      </c>
      <c r="P468" s="12" t="e">
        <f ca="1">CHOOSE(BGCalc1!$C$1,BGCalc1!$D$1,BGCalc1!$D$1+R468*G468)</f>
        <v>#N/A</v>
      </c>
      <c r="Q468" s="85">
        <f>CHOOSE(BGCalc1!$C$1,NA(),BGCalc1!$D$1)</f>
        <v>25</v>
      </c>
      <c r="R468" s="3" t="e">
        <f ca="1">C468*(H468+(BGCalc1!$D$1-E468)*F468)</f>
        <v>#N/A</v>
      </c>
      <c r="S468" s="3" t="e">
        <f t="shared" ca="1" si="73"/>
        <v>#N/A</v>
      </c>
    </row>
    <row r="469" spans="1:19">
      <c r="A469" s="384">
        <v>10</v>
      </c>
      <c r="B469" s="384">
        <v>7</v>
      </c>
      <c r="C469" s="9" t="e" cm="1">
        <f t="array" aca="1" ref="C469" ca="1">INDEX(BGCalc1!$F$4:$F$28,A469)+(INDEX(BGCalc1!$G$4:$G$28,A469)-INDEX(BGCalc1!$F$4:$F$28,A469))/50*B469</f>
        <v>#N/A</v>
      </c>
      <c r="D469" t="e">
        <f t="shared" ca="1" si="76"/>
        <v>#N/A</v>
      </c>
      <c r="E469" t="e">
        <f t="shared" ca="1" si="76"/>
        <v>#N/A</v>
      </c>
      <c r="F469" t="e">
        <f t="shared" ca="1" si="76"/>
        <v>#N/A</v>
      </c>
      <c r="G469" t="e">
        <f t="shared" ca="1" si="76"/>
        <v>#N/A</v>
      </c>
      <c r="H469" s="14" t="e" cm="1">
        <f t="array" aca="1" ref="H469" ca="1">INDEX(BGCalc1!$L$4:$L$28,A469)*$C469^3+INDEX(BGCalc1!$M$4:$M$28,A469)*$C469^2+INDEX(BGCalc1!$N$4:$N$28,A469)*$C469+INDEX(BGCalc1!$O$4:$O$28,A469)+INDEX('Bulk Graph'!$E$6:$E$30,A469)</f>
        <v>#N/A</v>
      </c>
      <c r="I469" s="14" t="e" cm="1">
        <f t="array" aca="1" ref="I469" ca="1">INDEX(BGCalc1!$H$4:$H$28,A469)*$C469^3+INDEX(BGCalc1!$I$4:$I$28,A469)*$C469^2+INDEX(BGCalc1!$J$4:$J$28,A469)*$C469+INDEX(BGCalc1!$K$4:$K$28,A469)</f>
        <v>#N/A</v>
      </c>
      <c r="J469" s="9" t="e">
        <f t="shared" ca="1" si="70"/>
        <v>#N/A</v>
      </c>
      <c r="K469" s="12" t="e">
        <f t="shared" ca="1" si="71"/>
        <v>#N/A</v>
      </c>
      <c r="L469" s="12" t="e">
        <f t="shared" ca="1" si="72"/>
        <v>#N/A</v>
      </c>
      <c r="M469" s="12" t="e" cm="1">
        <f t="array" aca="1" ref="M469" ca="1">I469*S469*INDEX(BGCalc1!$B$4:$B$28,A469)</f>
        <v>#N/A</v>
      </c>
      <c r="N469" s="12" t="e">
        <f t="shared" ca="1" si="75"/>
        <v>#N/A</v>
      </c>
      <c r="O469" s="12" t="e">
        <f t="shared" ca="1" si="74"/>
        <v>#N/A</v>
      </c>
      <c r="P469" s="12" t="e">
        <f ca="1">CHOOSE(BGCalc1!$C$1,BGCalc1!$D$1,BGCalc1!$D$1+R469*G469)</f>
        <v>#N/A</v>
      </c>
      <c r="Q469" s="85">
        <f>CHOOSE(BGCalc1!$C$1,NA(),BGCalc1!$D$1)</f>
        <v>25</v>
      </c>
      <c r="R469" s="3" t="e">
        <f ca="1">C469*(H469+(BGCalc1!$D$1-E469)*F469)</f>
        <v>#N/A</v>
      </c>
      <c r="S469" s="3" t="e">
        <f t="shared" ca="1" si="73"/>
        <v>#N/A</v>
      </c>
    </row>
    <row r="470" spans="1:19">
      <c r="A470" s="384">
        <v>10</v>
      </c>
      <c r="B470" s="384">
        <v>8</v>
      </c>
      <c r="C470" s="9" t="e" cm="1">
        <f t="array" aca="1" ref="C470" ca="1">INDEX(BGCalc1!$F$4:$F$28,A470)+(INDEX(BGCalc1!$G$4:$G$28,A470)-INDEX(BGCalc1!$F$4:$F$28,A470))/50*B470</f>
        <v>#N/A</v>
      </c>
      <c r="D470" t="e">
        <f t="shared" ca="1" si="76"/>
        <v>#N/A</v>
      </c>
      <c r="E470" t="e">
        <f t="shared" ca="1" si="76"/>
        <v>#N/A</v>
      </c>
      <c r="F470" t="e">
        <f t="shared" ca="1" si="76"/>
        <v>#N/A</v>
      </c>
      <c r="G470" t="e">
        <f t="shared" ca="1" si="76"/>
        <v>#N/A</v>
      </c>
      <c r="H470" s="14" t="e" cm="1">
        <f t="array" aca="1" ref="H470" ca="1">INDEX(BGCalc1!$L$4:$L$28,A470)*$C470^3+INDEX(BGCalc1!$M$4:$M$28,A470)*$C470^2+INDEX(BGCalc1!$N$4:$N$28,A470)*$C470+INDEX(BGCalc1!$O$4:$O$28,A470)+INDEX('Bulk Graph'!$E$6:$E$30,A470)</f>
        <v>#N/A</v>
      </c>
      <c r="I470" s="14" t="e" cm="1">
        <f t="array" aca="1" ref="I470" ca="1">INDEX(BGCalc1!$H$4:$H$28,A470)*$C470^3+INDEX(BGCalc1!$I$4:$I$28,A470)*$C470^2+INDEX(BGCalc1!$J$4:$J$28,A470)*$C470+INDEX(BGCalc1!$K$4:$K$28,A470)</f>
        <v>#N/A</v>
      </c>
      <c r="J470" s="9" t="e">
        <f t="shared" ca="1" si="70"/>
        <v>#N/A</v>
      </c>
      <c r="K470" s="12" t="e">
        <f t="shared" ca="1" si="71"/>
        <v>#N/A</v>
      </c>
      <c r="L470" s="12" t="e">
        <f t="shared" ca="1" si="72"/>
        <v>#N/A</v>
      </c>
      <c r="M470" s="12" t="e" cm="1">
        <f t="array" aca="1" ref="M470" ca="1">I470*S470*INDEX(BGCalc1!$B$4:$B$28,A470)</f>
        <v>#N/A</v>
      </c>
      <c r="N470" s="12" t="e">
        <f t="shared" ca="1" si="75"/>
        <v>#N/A</v>
      </c>
      <c r="O470" s="12" t="e">
        <f t="shared" ca="1" si="74"/>
        <v>#N/A</v>
      </c>
      <c r="P470" s="12" t="e">
        <f ca="1">CHOOSE(BGCalc1!$C$1,BGCalc1!$D$1,BGCalc1!$D$1+R470*G470)</f>
        <v>#N/A</v>
      </c>
      <c r="Q470" s="85">
        <f>CHOOSE(BGCalc1!$C$1,NA(),BGCalc1!$D$1)</f>
        <v>25</v>
      </c>
      <c r="R470" s="3" t="e">
        <f ca="1">C470*(H470+(BGCalc1!$D$1-E470)*F470)</f>
        <v>#N/A</v>
      </c>
      <c r="S470" s="3" t="e">
        <f t="shared" ca="1" si="73"/>
        <v>#N/A</v>
      </c>
    </row>
    <row r="471" spans="1:19">
      <c r="A471" s="384">
        <v>10</v>
      </c>
      <c r="B471" s="384">
        <v>9</v>
      </c>
      <c r="C471" s="9" t="e" cm="1">
        <f t="array" aca="1" ref="C471" ca="1">INDEX(BGCalc1!$F$4:$F$28,A471)+(INDEX(BGCalc1!$G$4:$G$28,A471)-INDEX(BGCalc1!$F$4:$F$28,A471))/50*B471</f>
        <v>#N/A</v>
      </c>
      <c r="D471" t="e">
        <f t="shared" ca="1" si="76"/>
        <v>#N/A</v>
      </c>
      <c r="E471" t="e">
        <f t="shared" ca="1" si="76"/>
        <v>#N/A</v>
      </c>
      <c r="F471" t="e">
        <f t="shared" ca="1" si="76"/>
        <v>#N/A</v>
      </c>
      <c r="G471" t="e">
        <f t="shared" ca="1" si="76"/>
        <v>#N/A</v>
      </c>
      <c r="H471" s="14" t="e" cm="1">
        <f t="array" aca="1" ref="H471" ca="1">INDEX(BGCalc1!$L$4:$L$28,A471)*$C471^3+INDEX(BGCalc1!$M$4:$M$28,A471)*$C471^2+INDEX(BGCalc1!$N$4:$N$28,A471)*$C471+INDEX(BGCalc1!$O$4:$O$28,A471)+INDEX('Bulk Graph'!$E$6:$E$30,A471)</f>
        <v>#N/A</v>
      </c>
      <c r="I471" s="14" t="e" cm="1">
        <f t="array" aca="1" ref="I471" ca="1">INDEX(BGCalc1!$H$4:$H$28,A471)*$C471^3+INDEX(BGCalc1!$I$4:$I$28,A471)*$C471^2+INDEX(BGCalc1!$J$4:$J$28,A471)*$C471+INDEX(BGCalc1!$K$4:$K$28,A471)</f>
        <v>#N/A</v>
      </c>
      <c r="J471" s="9" t="e">
        <f t="shared" ca="1" si="70"/>
        <v>#N/A</v>
      </c>
      <c r="K471" s="12" t="e">
        <f t="shared" ca="1" si="71"/>
        <v>#N/A</v>
      </c>
      <c r="L471" s="12" t="e">
        <f t="shared" ca="1" si="72"/>
        <v>#N/A</v>
      </c>
      <c r="M471" s="12" t="e" cm="1">
        <f t="array" aca="1" ref="M471" ca="1">I471*S471*INDEX(BGCalc1!$B$4:$B$28,A471)</f>
        <v>#N/A</v>
      </c>
      <c r="N471" s="12" t="e">
        <f t="shared" ca="1" si="75"/>
        <v>#N/A</v>
      </c>
      <c r="O471" s="12" t="e">
        <f t="shared" ca="1" si="74"/>
        <v>#N/A</v>
      </c>
      <c r="P471" s="12" t="e">
        <f ca="1">CHOOSE(BGCalc1!$C$1,BGCalc1!$D$1,BGCalc1!$D$1+R471*G471)</f>
        <v>#N/A</v>
      </c>
      <c r="Q471" s="85">
        <f>CHOOSE(BGCalc1!$C$1,NA(),BGCalc1!$D$1)</f>
        <v>25</v>
      </c>
      <c r="R471" s="3" t="e">
        <f ca="1">C471*(H471+(BGCalc1!$D$1-E471)*F471)</f>
        <v>#N/A</v>
      </c>
      <c r="S471" s="3" t="e">
        <f t="shared" ca="1" si="73"/>
        <v>#N/A</v>
      </c>
    </row>
    <row r="472" spans="1:19">
      <c r="A472" s="384">
        <v>10</v>
      </c>
      <c r="B472" s="384">
        <v>10</v>
      </c>
      <c r="C472" s="9" t="e" cm="1">
        <f t="array" aca="1" ref="C472" ca="1">INDEX(BGCalc1!$F$4:$F$28,A472)+(INDEX(BGCalc1!$G$4:$G$28,A472)-INDEX(BGCalc1!$F$4:$F$28,A472))/50*B472</f>
        <v>#N/A</v>
      </c>
      <c r="D472" t="e">
        <f t="shared" ca="1" si="76"/>
        <v>#N/A</v>
      </c>
      <c r="E472" t="e">
        <f t="shared" ca="1" si="76"/>
        <v>#N/A</v>
      </c>
      <c r="F472" t="e">
        <f t="shared" ca="1" si="76"/>
        <v>#N/A</v>
      </c>
      <c r="G472" t="e">
        <f t="shared" ca="1" si="76"/>
        <v>#N/A</v>
      </c>
      <c r="H472" s="14" t="e" cm="1">
        <f t="array" aca="1" ref="H472" ca="1">INDEX(BGCalc1!$L$4:$L$28,A472)*$C472^3+INDEX(BGCalc1!$M$4:$M$28,A472)*$C472^2+INDEX(BGCalc1!$N$4:$N$28,A472)*$C472+INDEX(BGCalc1!$O$4:$O$28,A472)+INDEX('Bulk Graph'!$E$6:$E$30,A472)</f>
        <v>#N/A</v>
      </c>
      <c r="I472" s="14" t="e" cm="1">
        <f t="array" aca="1" ref="I472" ca="1">INDEX(BGCalc1!$H$4:$H$28,A472)*$C472^3+INDEX(BGCalc1!$I$4:$I$28,A472)*$C472^2+INDEX(BGCalc1!$J$4:$J$28,A472)*$C472+INDEX(BGCalc1!$K$4:$K$28,A472)</f>
        <v>#N/A</v>
      </c>
      <c r="J472" s="9" t="e">
        <f t="shared" ca="1" si="70"/>
        <v>#N/A</v>
      </c>
      <c r="K472" s="12" t="e">
        <f t="shared" ca="1" si="71"/>
        <v>#N/A</v>
      </c>
      <c r="L472" s="12" t="e">
        <f t="shared" ca="1" si="72"/>
        <v>#N/A</v>
      </c>
      <c r="M472" s="12" t="e" cm="1">
        <f t="array" aca="1" ref="M472" ca="1">I472*S472*INDEX(BGCalc1!$B$4:$B$28,A472)</f>
        <v>#N/A</v>
      </c>
      <c r="N472" s="12" t="e">
        <f t="shared" ca="1" si="75"/>
        <v>#N/A</v>
      </c>
      <c r="O472" s="12" t="e">
        <f t="shared" ca="1" si="74"/>
        <v>#N/A</v>
      </c>
      <c r="P472" s="12" t="e">
        <f ca="1">CHOOSE(BGCalc1!$C$1,BGCalc1!$D$1,BGCalc1!$D$1+R472*G472)</f>
        <v>#N/A</v>
      </c>
      <c r="Q472" s="85">
        <f>CHOOSE(BGCalc1!$C$1,NA(),BGCalc1!$D$1)</f>
        <v>25</v>
      </c>
      <c r="R472" s="3" t="e">
        <f ca="1">C472*(H472+(BGCalc1!$D$1-E472)*F472)</f>
        <v>#N/A</v>
      </c>
      <c r="S472" s="3" t="e">
        <f t="shared" ca="1" si="73"/>
        <v>#N/A</v>
      </c>
    </row>
    <row r="473" spans="1:19">
      <c r="A473" s="384">
        <v>10</v>
      </c>
      <c r="B473" s="384">
        <v>11</v>
      </c>
      <c r="C473" s="9" t="e" cm="1">
        <f t="array" aca="1" ref="C473" ca="1">INDEX(BGCalc1!$F$4:$F$28,A473)+(INDEX(BGCalc1!$G$4:$G$28,A473)-INDEX(BGCalc1!$F$4:$F$28,A473))/50*B473</f>
        <v>#N/A</v>
      </c>
      <c r="D473" t="e">
        <f t="shared" ca="1" si="76"/>
        <v>#N/A</v>
      </c>
      <c r="E473" t="e">
        <f t="shared" ca="1" si="76"/>
        <v>#N/A</v>
      </c>
      <c r="F473" t="e">
        <f t="shared" ca="1" si="76"/>
        <v>#N/A</v>
      </c>
      <c r="G473" t="e">
        <f t="shared" ca="1" si="76"/>
        <v>#N/A</v>
      </c>
      <c r="H473" s="14" t="e" cm="1">
        <f t="array" aca="1" ref="H473" ca="1">INDEX(BGCalc1!$L$4:$L$28,A473)*$C473^3+INDEX(BGCalc1!$M$4:$M$28,A473)*$C473^2+INDEX(BGCalc1!$N$4:$N$28,A473)*$C473+INDEX(BGCalc1!$O$4:$O$28,A473)+INDEX('Bulk Graph'!$E$6:$E$30,A473)</f>
        <v>#N/A</v>
      </c>
      <c r="I473" s="14" t="e" cm="1">
        <f t="array" aca="1" ref="I473" ca="1">INDEX(BGCalc1!$H$4:$H$28,A473)*$C473^3+INDEX(BGCalc1!$I$4:$I$28,A473)*$C473^2+INDEX(BGCalc1!$J$4:$J$28,A473)*$C473+INDEX(BGCalc1!$K$4:$K$28,A473)</f>
        <v>#N/A</v>
      </c>
      <c r="J473" s="9" t="e">
        <f t="shared" ca="1" si="70"/>
        <v>#N/A</v>
      </c>
      <c r="K473" s="12" t="e">
        <f t="shared" ca="1" si="71"/>
        <v>#N/A</v>
      </c>
      <c r="L473" s="12" t="e">
        <f t="shared" ca="1" si="72"/>
        <v>#N/A</v>
      </c>
      <c r="M473" s="12" t="e" cm="1">
        <f t="array" aca="1" ref="M473" ca="1">I473*S473*INDEX(BGCalc1!$B$4:$B$28,A473)</f>
        <v>#N/A</v>
      </c>
      <c r="N473" s="12" t="e">
        <f t="shared" ca="1" si="75"/>
        <v>#N/A</v>
      </c>
      <c r="O473" s="12" t="e">
        <f t="shared" ca="1" si="74"/>
        <v>#N/A</v>
      </c>
      <c r="P473" s="12" t="e">
        <f ca="1">CHOOSE(BGCalc1!$C$1,BGCalc1!$D$1,BGCalc1!$D$1+R473*G473)</f>
        <v>#N/A</v>
      </c>
      <c r="Q473" s="85">
        <f>CHOOSE(BGCalc1!$C$1,NA(),BGCalc1!$D$1)</f>
        <v>25</v>
      </c>
      <c r="R473" s="3" t="e">
        <f ca="1">C473*(H473+(BGCalc1!$D$1-E473)*F473)</f>
        <v>#N/A</v>
      </c>
      <c r="S473" s="3" t="e">
        <f t="shared" ca="1" si="73"/>
        <v>#N/A</v>
      </c>
    </row>
    <row r="474" spans="1:19">
      <c r="A474" s="384">
        <v>10</v>
      </c>
      <c r="B474" s="384">
        <v>12</v>
      </c>
      <c r="C474" s="9" t="e" cm="1">
        <f t="array" aca="1" ref="C474" ca="1">INDEX(BGCalc1!$F$4:$F$28,A474)+(INDEX(BGCalc1!$G$4:$G$28,A474)-INDEX(BGCalc1!$F$4:$F$28,A474))/50*B474</f>
        <v>#N/A</v>
      </c>
      <c r="D474" t="e">
        <f t="shared" ca="1" si="76"/>
        <v>#N/A</v>
      </c>
      <c r="E474" t="e">
        <f t="shared" ca="1" si="76"/>
        <v>#N/A</v>
      </c>
      <c r="F474" t="e">
        <f t="shared" ca="1" si="76"/>
        <v>#N/A</v>
      </c>
      <c r="G474" t="e">
        <f t="shared" ca="1" si="76"/>
        <v>#N/A</v>
      </c>
      <c r="H474" s="14" t="e" cm="1">
        <f t="array" aca="1" ref="H474" ca="1">INDEX(BGCalc1!$L$4:$L$28,A474)*$C474^3+INDEX(BGCalc1!$M$4:$M$28,A474)*$C474^2+INDEX(BGCalc1!$N$4:$N$28,A474)*$C474+INDEX(BGCalc1!$O$4:$O$28,A474)+INDEX('Bulk Graph'!$E$6:$E$30,A474)</f>
        <v>#N/A</v>
      </c>
      <c r="I474" s="14" t="e" cm="1">
        <f t="array" aca="1" ref="I474" ca="1">INDEX(BGCalc1!$H$4:$H$28,A474)*$C474^3+INDEX(BGCalc1!$I$4:$I$28,A474)*$C474^2+INDEX(BGCalc1!$J$4:$J$28,A474)*$C474+INDEX(BGCalc1!$K$4:$K$28,A474)</f>
        <v>#N/A</v>
      </c>
      <c r="J474" s="9" t="e">
        <f t="shared" ca="1" si="70"/>
        <v>#N/A</v>
      </c>
      <c r="K474" s="12" t="e">
        <f t="shared" ca="1" si="71"/>
        <v>#N/A</v>
      </c>
      <c r="L474" s="12" t="e">
        <f t="shared" ca="1" si="72"/>
        <v>#N/A</v>
      </c>
      <c r="M474" s="12" t="e" cm="1">
        <f t="array" aca="1" ref="M474" ca="1">I474*S474*INDEX(BGCalc1!$B$4:$B$28,A474)</f>
        <v>#N/A</v>
      </c>
      <c r="N474" s="12" t="e">
        <f t="shared" ca="1" si="75"/>
        <v>#N/A</v>
      </c>
      <c r="O474" s="12" t="e">
        <f t="shared" ca="1" si="74"/>
        <v>#N/A</v>
      </c>
      <c r="P474" s="12" t="e">
        <f ca="1">CHOOSE(BGCalc1!$C$1,BGCalc1!$D$1,BGCalc1!$D$1+R474*G474)</f>
        <v>#N/A</v>
      </c>
      <c r="Q474" s="85">
        <f>CHOOSE(BGCalc1!$C$1,NA(),BGCalc1!$D$1)</f>
        <v>25</v>
      </c>
      <c r="R474" s="3" t="e">
        <f ca="1">C474*(H474+(BGCalc1!$D$1-E474)*F474)</f>
        <v>#N/A</v>
      </c>
      <c r="S474" s="3" t="e">
        <f t="shared" ca="1" si="73"/>
        <v>#N/A</v>
      </c>
    </row>
    <row r="475" spans="1:19">
      <c r="A475" s="384">
        <v>10</v>
      </c>
      <c r="B475" s="384">
        <v>13</v>
      </c>
      <c r="C475" s="9" t="e" cm="1">
        <f t="array" aca="1" ref="C475" ca="1">INDEX(BGCalc1!$F$4:$F$28,A475)+(INDEX(BGCalc1!$G$4:$G$28,A475)-INDEX(BGCalc1!$F$4:$F$28,A475))/50*B475</f>
        <v>#N/A</v>
      </c>
      <c r="D475" t="e">
        <f t="shared" ca="1" si="76"/>
        <v>#N/A</v>
      </c>
      <c r="E475" t="e">
        <f t="shared" ca="1" si="76"/>
        <v>#N/A</v>
      </c>
      <c r="F475" t="e">
        <f t="shared" ca="1" si="76"/>
        <v>#N/A</v>
      </c>
      <c r="G475" t="e">
        <f t="shared" ca="1" si="76"/>
        <v>#N/A</v>
      </c>
      <c r="H475" s="14" t="e" cm="1">
        <f t="array" aca="1" ref="H475" ca="1">INDEX(BGCalc1!$L$4:$L$28,A475)*$C475^3+INDEX(BGCalc1!$M$4:$M$28,A475)*$C475^2+INDEX(BGCalc1!$N$4:$N$28,A475)*$C475+INDEX(BGCalc1!$O$4:$O$28,A475)+INDEX('Bulk Graph'!$E$6:$E$30,A475)</f>
        <v>#N/A</v>
      </c>
      <c r="I475" s="14" t="e" cm="1">
        <f t="array" aca="1" ref="I475" ca="1">INDEX(BGCalc1!$H$4:$H$28,A475)*$C475^3+INDEX(BGCalc1!$I$4:$I$28,A475)*$C475^2+INDEX(BGCalc1!$J$4:$J$28,A475)*$C475+INDEX(BGCalc1!$K$4:$K$28,A475)</f>
        <v>#N/A</v>
      </c>
      <c r="J475" s="9" t="e">
        <f t="shared" ca="1" si="70"/>
        <v>#N/A</v>
      </c>
      <c r="K475" s="12" t="e">
        <f t="shared" ca="1" si="71"/>
        <v>#N/A</v>
      </c>
      <c r="L475" s="12" t="e">
        <f t="shared" ca="1" si="72"/>
        <v>#N/A</v>
      </c>
      <c r="M475" s="12" t="e" cm="1">
        <f t="array" aca="1" ref="M475" ca="1">I475*S475*INDEX(BGCalc1!$B$4:$B$28,A475)</f>
        <v>#N/A</v>
      </c>
      <c r="N475" s="12" t="e">
        <f t="shared" ca="1" si="75"/>
        <v>#N/A</v>
      </c>
      <c r="O475" s="12" t="e">
        <f t="shared" ca="1" si="74"/>
        <v>#N/A</v>
      </c>
      <c r="P475" s="12" t="e">
        <f ca="1">CHOOSE(BGCalc1!$C$1,BGCalc1!$D$1,BGCalc1!$D$1+R475*G475)</f>
        <v>#N/A</v>
      </c>
      <c r="Q475" s="85">
        <f>CHOOSE(BGCalc1!$C$1,NA(),BGCalc1!$D$1)</f>
        <v>25</v>
      </c>
      <c r="R475" s="3" t="e">
        <f ca="1">C475*(H475+(BGCalc1!$D$1-E475)*F475)</f>
        <v>#N/A</v>
      </c>
      <c r="S475" s="3" t="e">
        <f t="shared" ca="1" si="73"/>
        <v>#N/A</v>
      </c>
    </row>
    <row r="476" spans="1:19">
      <c r="A476" s="384">
        <v>10</v>
      </c>
      <c r="B476" s="384">
        <v>14</v>
      </c>
      <c r="C476" s="9" t="e" cm="1">
        <f t="array" aca="1" ref="C476" ca="1">INDEX(BGCalc1!$F$4:$F$28,A476)+(INDEX(BGCalc1!$G$4:$G$28,A476)-INDEX(BGCalc1!$F$4:$F$28,A476))/50*B476</f>
        <v>#N/A</v>
      </c>
      <c r="D476" t="e">
        <f t="shared" ca="1" si="76"/>
        <v>#N/A</v>
      </c>
      <c r="E476" t="e">
        <f t="shared" ca="1" si="76"/>
        <v>#N/A</v>
      </c>
      <c r="F476" t="e">
        <f t="shared" ca="1" si="76"/>
        <v>#N/A</v>
      </c>
      <c r="G476" t="e">
        <f t="shared" ca="1" si="76"/>
        <v>#N/A</v>
      </c>
      <c r="H476" s="14" t="e" cm="1">
        <f t="array" aca="1" ref="H476" ca="1">INDEX(BGCalc1!$L$4:$L$28,A476)*$C476^3+INDEX(BGCalc1!$M$4:$M$28,A476)*$C476^2+INDEX(BGCalc1!$N$4:$N$28,A476)*$C476+INDEX(BGCalc1!$O$4:$O$28,A476)+INDEX('Bulk Graph'!$E$6:$E$30,A476)</f>
        <v>#N/A</v>
      </c>
      <c r="I476" s="14" t="e" cm="1">
        <f t="array" aca="1" ref="I476" ca="1">INDEX(BGCalc1!$H$4:$H$28,A476)*$C476^3+INDEX(BGCalc1!$I$4:$I$28,A476)*$C476^2+INDEX(BGCalc1!$J$4:$J$28,A476)*$C476+INDEX(BGCalc1!$K$4:$K$28,A476)</f>
        <v>#N/A</v>
      </c>
      <c r="J476" s="9" t="e">
        <f t="shared" ca="1" si="70"/>
        <v>#N/A</v>
      </c>
      <c r="K476" s="12" t="e">
        <f t="shared" ca="1" si="71"/>
        <v>#N/A</v>
      </c>
      <c r="L476" s="12" t="e">
        <f t="shared" ca="1" si="72"/>
        <v>#N/A</v>
      </c>
      <c r="M476" s="12" t="e" cm="1">
        <f t="array" aca="1" ref="M476" ca="1">I476*S476*INDEX(BGCalc1!$B$4:$B$28,A476)</f>
        <v>#N/A</v>
      </c>
      <c r="N476" s="12" t="e">
        <f t="shared" ca="1" si="75"/>
        <v>#N/A</v>
      </c>
      <c r="O476" s="12" t="e">
        <f t="shared" ca="1" si="74"/>
        <v>#N/A</v>
      </c>
      <c r="P476" s="12" t="e">
        <f ca="1">CHOOSE(BGCalc1!$C$1,BGCalc1!$D$1,BGCalc1!$D$1+R476*G476)</f>
        <v>#N/A</v>
      </c>
      <c r="Q476" s="85">
        <f>CHOOSE(BGCalc1!$C$1,NA(),BGCalc1!$D$1)</f>
        <v>25</v>
      </c>
      <c r="R476" s="3" t="e">
        <f ca="1">C476*(H476+(BGCalc1!$D$1-E476)*F476)</f>
        <v>#N/A</v>
      </c>
      <c r="S476" s="3" t="e">
        <f t="shared" ca="1" si="73"/>
        <v>#N/A</v>
      </c>
    </row>
    <row r="477" spans="1:19">
      <c r="A477" s="384">
        <v>10</v>
      </c>
      <c r="B477" s="384">
        <v>15</v>
      </c>
      <c r="C477" s="9" t="e" cm="1">
        <f t="array" aca="1" ref="C477" ca="1">INDEX(BGCalc1!$F$4:$F$28,A477)+(INDEX(BGCalc1!$G$4:$G$28,A477)-INDEX(BGCalc1!$F$4:$F$28,A477))/50*B477</f>
        <v>#N/A</v>
      </c>
      <c r="D477" t="e">
        <f t="shared" ca="1" si="76"/>
        <v>#N/A</v>
      </c>
      <c r="E477" t="e">
        <f t="shared" ca="1" si="76"/>
        <v>#N/A</v>
      </c>
      <c r="F477" t="e">
        <f t="shared" ca="1" si="76"/>
        <v>#N/A</v>
      </c>
      <c r="G477" t="e">
        <f t="shared" ca="1" si="76"/>
        <v>#N/A</v>
      </c>
      <c r="H477" s="14" t="e" cm="1">
        <f t="array" aca="1" ref="H477" ca="1">INDEX(BGCalc1!$L$4:$L$28,A477)*$C477^3+INDEX(BGCalc1!$M$4:$M$28,A477)*$C477^2+INDEX(BGCalc1!$N$4:$N$28,A477)*$C477+INDEX(BGCalc1!$O$4:$O$28,A477)+INDEX('Bulk Graph'!$E$6:$E$30,A477)</f>
        <v>#N/A</v>
      </c>
      <c r="I477" s="14" t="e" cm="1">
        <f t="array" aca="1" ref="I477" ca="1">INDEX(BGCalc1!$H$4:$H$28,A477)*$C477^3+INDEX(BGCalc1!$I$4:$I$28,A477)*$C477^2+INDEX(BGCalc1!$J$4:$J$28,A477)*$C477+INDEX(BGCalc1!$K$4:$K$28,A477)</f>
        <v>#N/A</v>
      </c>
      <c r="J477" s="9" t="e">
        <f t="shared" ca="1" si="70"/>
        <v>#N/A</v>
      </c>
      <c r="K477" s="12" t="e">
        <f t="shared" ca="1" si="71"/>
        <v>#N/A</v>
      </c>
      <c r="L477" s="12" t="e">
        <f t="shared" ca="1" si="72"/>
        <v>#N/A</v>
      </c>
      <c r="M477" s="12" t="e" cm="1">
        <f t="array" aca="1" ref="M477" ca="1">I477*S477*INDEX(BGCalc1!$B$4:$B$28,A477)</f>
        <v>#N/A</v>
      </c>
      <c r="N477" s="12" t="e">
        <f t="shared" ca="1" si="75"/>
        <v>#N/A</v>
      </c>
      <c r="O477" s="12" t="e">
        <f t="shared" ca="1" si="74"/>
        <v>#N/A</v>
      </c>
      <c r="P477" s="12" t="e">
        <f ca="1">CHOOSE(BGCalc1!$C$1,BGCalc1!$D$1,BGCalc1!$D$1+R477*G477)</f>
        <v>#N/A</v>
      </c>
      <c r="Q477" s="85">
        <f>CHOOSE(BGCalc1!$C$1,NA(),BGCalc1!$D$1)</f>
        <v>25</v>
      </c>
      <c r="R477" s="3" t="e">
        <f ca="1">C477*(H477+(BGCalc1!$D$1-E477)*F477)</f>
        <v>#N/A</v>
      </c>
      <c r="S477" s="3" t="e">
        <f t="shared" ca="1" si="73"/>
        <v>#N/A</v>
      </c>
    </row>
    <row r="478" spans="1:19">
      <c r="A478" s="384">
        <v>10</v>
      </c>
      <c r="B478" s="384">
        <v>16</v>
      </c>
      <c r="C478" s="9" t="e" cm="1">
        <f t="array" aca="1" ref="C478" ca="1">INDEX(BGCalc1!$F$4:$F$28,A478)+(INDEX(BGCalc1!$G$4:$G$28,A478)-INDEX(BGCalc1!$F$4:$F$28,A478))/50*B478</f>
        <v>#N/A</v>
      </c>
      <c r="D478" t="e">
        <f t="shared" ca="1" si="76"/>
        <v>#N/A</v>
      </c>
      <c r="E478" t="e">
        <f t="shared" ca="1" si="76"/>
        <v>#N/A</v>
      </c>
      <c r="F478" t="e">
        <f t="shared" ca="1" si="76"/>
        <v>#N/A</v>
      </c>
      <c r="G478" t="e">
        <f t="shared" ca="1" si="76"/>
        <v>#N/A</v>
      </c>
      <c r="H478" s="14" t="e" cm="1">
        <f t="array" aca="1" ref="H478" ca="1">INDEX(BGCalc1!$L$4:$L$28,A478)*$C478^3+INDEX(BGCalc1!$M$4:$M$28,A478)*$C478^2+INDEX(BGCalc1!$N$4:$N$28,A478)*$C478+INDEX(BGCalc1!$O$4:$O$28,A478)+INDEX('Bulk Graph'!$E$6:$E$30,A478)</f>
        <v>#N/A</v>
      </c>
      <c r="I478" s="14" t="e" cm="1">
        <f t="array" aca="1" ref="I478" ca="1">INDEX(BGCalc1!$H$4:$H$28,A478)*$C478^3+INDEX(BGCalc1!$I$4:$I$28,A478)*$C478^2+INDEX(BGCalc1!$J$4:$J$28,A478)*$C478+INDEX(BGCalc1!$K$4:$K$28,A478)</f>
        <v>#N/A</v>
      </c>
      <c r="J478" s="9" t="e">
        <f t="shared" ca="1" si="70"/>
        <v>#N/A</v>
      </c>
      <c r="K478" s="12" t="e">
        <f t="shared" ca="1" si="71"/>
        <v>#N/A</v>
      </c>
      <c r="L478" s="12" t="e">
        <f t="shared" ca="1" si="72"/>
        <v>#N/A</v>
      </c>
      <c r="M478" s="12" t="e" cm="1">
        <f t="array" aca="1" ref="M478" ca="1">I478*S478*INDEX(BGCalc1!$B$4:$B$28,A478)</f>
        <v>#N/A</v>
      </c>
      <c r="N478" s="12" t="e">
        <f t="shared" ca="1" si="75"/>
        <v>#N/A</v>
      </c>
      <c r="O478" s="12" t="e">
        <f t="shared" ca="1" si="74"/>
        <v>#N/A</v>
      </c>
      <c r="P478" s="12" t="e">
        <f ca="1">CHOOSE(BGCalc1!$C$1,BGCalc1!$D$1,BGCalc1!$D$1+R478*G478)</f>
        <v>#N/A</v>
      </c>
      <c r="Q478" s="85">
        <f>CHOOSE(BGCalc1!$C$1,NA(),BGCalc1!$D$1)</f>
        <v>25</v>
      </c>
      <c r="R478" s="3" t="e">
        <f ca="1">C478*(H478+(BGCalc1!$D$1-E478)*F478)</f>
        <v>#N/A</v>
      </c>
      <c r="S478" s="3" t="e">
        <f t="shared" ca="1" si="73"/>
        <v>#N/A</v>
      </c>
    </row>
    <row r="479" spans="1:19">
      <c r="A479" s="384">
        <v>10</v>
      </c>
      <c r="B479" s="384">
        <v>17</v>
      </c>
      <c r="C479" s="9" t="e" cm="1">
        <f t="array" aca="1" ref="C479" ca="1">INDEX(BGCalc1!$F$4:$F$28,A479)+(INDEX(BGCalc1!$G$4:$G$28,A479)-INDEX(BGCalc1!$F$4:$F$28,A479))/50*B479</f>
        <v>#N/A</v>
      </c>
      <c r="D479" t="e">
        <f t="shared" ca="1" si="76"/>
        <v>#N/A</v>
      </c>
      <c r="E479" t="e">
        <f t="shared" ca="1" si="76"/>
        <v>#N/A</v>
      </c>
      <c r="F479" t="e">
        <f t="shared" ca="1" si="76"/>
        <v>#N/A</v>
      </c>
      <c r="G479" t="e">
        <f t="shared" ca="1" si="76"/>
        <v>#N/A</v>
      </c>
      <c r="H479" s="14" t="e" cm="1">
        <f t="array" aca="1" ref="H479" ca="1">INDEX(BGCalc1!$L$4:$L$28,A479)*$C479^3+INDEX(BGCalc1!$M$4:$M$28,A479)*$C479^2+INDEX(BGCalc1!$N$4:$N$28,A479)*$C479+INDEX(BGCalc1!$O$4:$O$28,A479)+INDEX('Bulk Graph'!$E$6:$E$30,A479)</f>
        <v>#N/A</v>
      </c>
      <c r="I479" s="14" t="e" cm="1">
        <f t="array" aca="1" ref="I479" ca="1">INDEX(BGCalc1!$H$4:$H$28,A479)*$C479^3+INDEX(BGCalc1!$I$4:$I$28,A479)*$C479^2+INDEX(BGCalc1!$J$4:$J$28,A479)*$C479+INDEX(BGCalc1!$K$4:$K$28,A479)</f>
        <v>#N/A</v>
      </c>
      <c r="J479" s="9" t="e">
        <f t="shared" ca="1" si="70"/>
        <v>#N/A</v>
      </c>
      <c r="K479" s="12" t="e">
        <f t="shared" ca="1" si="71"/>
        <v>#N/A</v>
      </c>
      <c r="L479" s="12" t="e">
        <f t="shared" ca="1" si="72"/>
        <v>#N/A</v>
      </c>
      <c r="M479" s="12" t="e" cm="1">
        <f t="array" aca="1" ref="M479" ca="1">I479*S479*INDEX(BGCalc1!$B$4:$B$28,A479)</f>
        <v>#N/A</v>
      </c>
      <c r="N479" s="12" t="e">
        <f t="shared" ca="1" si="75"/>
        <v>#N/A</v>
      </c>
      <c r="O479" s="12" t="e">
        <f t="shared" ca="1" si="74"/>
        <v>#N/A</v>
      </c>
      <c r="P479" s="12" t="e">
        <f ca="1">CHOOSE(BGCalc1!$C$1,BGCalc1!$D$1,BGCalc1!$D$1+R479*G479)</f>
        <v>#N/A</v>
      </c>
      <c r="Q479" s="85">
        <f>CHOOSE(BGCalc1!$C$1,NA(),BGCalc1!$D$1)</f>
        <v>25</v>
      </c>
      <c r="R479" s="3" t="e">
        <f ca="1">C479*(H479+(BGCalc1!$D$1-E479)*F479)</f>
        <v>#N/A</v>
      </c>
      <c r="S479" s="3" t="e">
        <f t="shared" ca="1" si="73"/>
        <v>#N/A</v>
      </c>
    </row>
    <row r="480" spans="1:19">
      <c r="A480" s="384">
        <v>10</v>
      </c>
      <c r="B480" s="384">
        <v>18</v>
      </c>
      <c r="C480" s="9" t="e" cm="1">
        <f t="array" aca="1" ref="C480" ca="1">INDEX(BGCalc1!$F$4:$F$28,A480)+(INDEX(BGCalc1!$G$4:$G$28,A480)-INDEX(BGCalc1!$F$4:$F$28,A480))/50*B480</f>
        <v>#N/A</v>
      </c>
      <c r="D480" t="e">
        <f t="shared" ref="D480:G495" ca="1" si="77">D479</f>
        <v>#N/A</v>
      </c>
      <c r="E480" t="e">
        <f t="shared" ca="1" si="77"/>
        <v>#N/A</v>
      </c>
      <c r="F480" t="e">
        <f t="shared" ca="1" si="77"/>
        <v>#N/A</v>
      </c>
      <c r="G480" t="e">
        <f t="shared" ca="1" si="77"/>
        <v>#N/A</v>
      </c>
      <c r="H480" s="14" t="e" cm="1">
        <f t="array" aca="1" ref="H480" ca="1">INDEX(BGCalc1!$L$4:$L$28,A480)*$C480^3+INDEX(BGCalc1!$M$4:$M$28,A480)*$C480^2+INDEX(BGCalc1!$N$4:$N$28,A480)*$C480+INDEX(BGCalc1!$O$4:$O$28,A480)+INDEX('Bulk Graph'!$E$6:$E$30,A480)</f>
        <v>#N/A</v>
      </c>
      <c r="I480" s="14" t="e" cm="1">
        <f t="array" aca="1" ref="I480" ca="1">INDEX(BGCalc1!$H$4:$H$28,A480)*$C480^3+INDEX(BGCalc1!$I$4:$I$28,A480)*$C480^2+INDEX(BGCalc1!$J$4:$J$28,A480)*$C480+INDEX(BGCalc1!$K$4:$K$28,A480)</f>
        <v>#N/A</v>
      </c>
      <c r="J480" s="9" t="e">
        <f t="shared" ca="1" si="70"/>
        <v>#N/A</v>
      </c>
      <c r="K480" s="12" t="e">
        <f t="shared" ca="1" si="71"/>
        <v>#N/A</v>
      </c>
      <c r="L480" s="12" t="e">
        <f t="shared" ca="1" si="72"/>
        <v>#N/A</v>
      </c>
      <c r="M480" s="12" t="e" cm="1">
        <f t="array" aca="1" ref="M480" ca="1">I480*S480*INDEX(BGCalc1!$B$4:$B$28,A480)</f>
        <v>#N/A</v>
      </c>
      <c r="N480" s="12" t="e">
        <f t="shared" ca="1" si="75"/>
        <v>#N/A</v>
      </c>
      <c r="O480" s="12" t="e">
        <f t="shared" ca="1" si="74"/>
        <v>#N/A</v>
      </c>
      <c r="P480" s="12" t="e">
        <f ca="1">CHOOSE(BGCalc1!$C$1,BGCalc1!$D$1,BGCalc1!$D$1+R480*G480)</f>
        <v>#N/A</v>
      </c>
      <c r="Q480" s="85">
        <f>CHOOSE(BGCalc1!$C$1,NA(),BGCalc1!$D$1)</f>
        <v>25</v>
      </c>
      <c r="R480" s="3" t="e">
        <f ca="1">C480*(H480+(BGCalc1!$D$1-E480)*F480)</f>
        <v>#N/A</v>
      </c>
      <c r="S480" s="3" t="e">
        <f t="shared" ca="1" si="73"/>
        <v>#N/A</v>
      </c>
    </row>
    <row r="481" spans="1:19">
      <c r="A481" s="384">
        <v>10</v>
      </c>
      <c r="B481" s="384">
        <v>19</v>
      </c>
      <c r="C481" s="9" t="e" cm="1">
        <f t="array" aca="1" ref="C481" ca="1">INDEX(BGCalc1!$F$4:$F$28,A481)+(INDEX(BGCalc1!$G$4:$G$28,A481)-INDEX(BGCalc1!$F$4:$F$28,A481))/50*B481</f>
        <v>#N/A</v>
      </c>
      <c r="D481" t="e">
        <f t="shared" ca="1" si="77"/>
        <v>#N/A</v>
      </c>
      <c r="E481" t="e">
        <f t="shared" ca="1" si="77"/>
        <v>#N/A</v>
      </c>
      <c r="F481" t="e">
        <f t="shared" ca="1" si="77"/>
        <v>#N/A</v>
      </c>
      <c r="G481" t="e">
        <f t="shared" ca="1" si="77"/>
        <v>#N/A</v>
      </c>
      <c r="H481" s="14" t="e" cm="1">
        <f t="array" aca="1" ref="H481" ca="1">INDEX(BGCalc1!$L$4:$L$28,A481)*$C481^3+INDEX(BGCalc1!$M$4:$M$28,A481)*$C481^2+INDEX(BGCalc1!$N$4:$N$28,A481)*$C481+INDEX(BGCalc1!$O$4:$O$28,A481)+INDEX('Bulk Graph'!$E$6:$E$30,A481)</f>
        <v>#N/A</v>
      </c>
      <c r="I481" s="14" t="e" cm="1">
        <f t="array" aca="1" ref="I481" ca="1">INDEX(BGCalc1!$H$4:$H$28,A481)*$C481^3+INDEX(BGCalc1!$I$4:$I$28,A481)*$C481^2+INDEX(BGCalc1!$J$4:$J$28,A481)*$C481+INDEX(BGCalc1!$K$4:$K$28,A481)</f>
        <v>#N/A</v>
      </c>
      <c r="J481" s="9" t="e">
        <f t="shared" ca="1" si="70"/>
        <v>#N/A</v>
      </c>
      <c r="K481" s="12" t="e">
        <f t="shared" ca="1" si="71"/>
        <v>#N/A</v>
      </c>
      <c r="L481" s="12" t="e">
        <f t="shared" ca="1" si="72"/>
        <v>#N/A</v>
      </c>
      <c r="M481" s="12" t="e" cm="1">
        <f t="array" aca="1" ref="M481" ca="1">I481*S481*INDEX(BGCalc1!$B$4:$B$28,A481)</f>
        <v>#N/A</v>
      </c>
      <c r="N481" s="12" t="e">
        <f t="shared" ca="1" si="75"/>
        <v>#N/A</v>
      </c>
      <c r="O481" s="12" t="e">
        <f t="shared" ca="1" si="74"/>
        <v>#N/A</v>
      </c>
      <c r="P481" s="12" t="e">
        <f ca="1">CHOOSE(BGCalc1!$C$1,BGCalc1!$D$1,BGCalc1!$D$1+R481*G481)</f>
        <v>#N/A</v>
      </c>
      <c r="Q481" s="85">
        <f>CHOOSE(BGCalc1!$C$1,NA(),BGCalc1!$D$1)</f>
        <v>25</v>
      </c>
      <c r="R481" s="3" t="e">
        <f ca="1">C481*(H481+(BGCalc1!$D$1-E481)*F481)</f>
        <v>#N/A</v>
      </c>
      <c r="S481" s="3" t="e">
        <f t="shared" ca="1" si="73"/>
        <v>#N/A</v>
      </c>
    </row>
    <row r="482" spans="1:19">
      <c r="A482" s="384">
        <v>10</v>
      </c>
      <c r="B482" s="384">
        <v>20</v>
      </c>
      <c r="C482" s="9" t="e" cm="1">
        <f t="array" aca="1" ref="C482" ca="1">INDEX(BGCalc1!$F$4:$F$28,A482)+(INDEX(BGCalc1!$G$4:$G$28,A482)-INDEX(BGCalc1!$F$4:$F$28,A482))/50*B482</f>
        <v>#N/A</v>
      </c>
      <c r="D482" t="e">
        <f t="shared" ca="1" si="77"/>
        <v>#N/A</v>
      </c>
      <c r="E482" t="e">
        <f t="shared" ca="1" si="77"/>
        <v>#N/A</v>
      </c>
      <c r="F482" t="e">
        <f t="shared" ca="1" si="77"/>
        <v>#N/A</v>
      </c>
      <c r="G482" t="e">
        <f t="shared" ca="1" si="77"/>
        <v>#N/A</v>
      </c>
      <c r="H482" s="14" t="e" cm="1">
        <f t="array" aca="1" ref="H482" ca="1">INDEX(BGCalc1!$L$4:$L$28,A482)*$C482^3+INDEX(BGCalc1!$M$4:$M$28,A482)*$C482^2+INDEX(BGCalc1!$N$4:$N$28,A482)*$C482+INDEX(BGCalc1!$O$4:$O$28,A482)+INDEX('Bulk Graph'!$E$6:$E$30,A482)</f>
        <v>#N/A</v>
      </c>
      <c r="I482" s="14" t="e" cm="1">
        <f t="array" aca="1" ref="I482" ca="1">INDEX(BGCalc1!$H$4:$H$28,A482)*$C482^3+INDEX(BGCalc1!$I$4:$I$28,A482)*$C482^2+INDEX(BGCalc1!$J$4:$J$28,A482)*$C482+INDEX(BGCalc1!$K$4:$K$28,A482)</f>
        <v>#N/A</v>
      </c>
      <c r="J482" s="9" t="e">
        <f t="shared" ca="1" si="70"/>
        <v>#N/A</v>
      </c>
      <c r="K482" s="12" t="e">
        <f t="shared" ca="1" si="71"/>
        <v>#N/A</v>
      </c>
      <c r="L482" s="12" t="e">
        <f t="shared" ca="1" si="72"/>
        <v>#N/A</v>
      </c>
      <c r="M482" s="12" t="e" cm="1">
        <f t="array" aca="1" ref="M482" ca="1">I482*S482*INDEX(BGCalc1!$B$4:$B$28,A482)</f>
        <v>#N/A</v>
      </c>
      <c r="N482" s="12" t="e">
        <f t="shared" ca="1" si="75"/>
        <v>#N/A</v>
      </c>
      <c r="O482" s="12" t="e">
        <f t="shared" ca="1" si="74"/>
        <v>#N/A</v>
      </c>
      <c r="P482" s="12" t="e">
        <f ca="1">CHOOSE(BGCalc1!$C$1,BGCalc1!$D$1,BGCalc1!$D$1+R482*G482)</f>
        <v>#N/A</v>
      </c>
      <c r="Q482" s="85">
        <f>CHOOSE(BGCalc1!$C$1,NA(),BGCalc1!$D$1)</f>
        <v>25</v>
      </c>
      <c r="R482" s="3" t="e">
        <f ca="1">C482*(H482+(BGCalc1!$D$1-E482)*F482)</f>
        <v>#N/A</v>
      </c>
      <c r="S482" s="3" t="e">
        <f t="shared" ca="1" si="73"/>
        <v>#N/A</v>
      </c>
    </row>
    <row r="483" spans="1:19">
      <c r="A483" s="384">
        <v>10</v>
      </c>
      <c r="B483" s="384">
        <v>21</v>
      </c>
      <c r="C483" s="9" t="e" cm="1">
        <f t="array" aca="1" ref="C483" ca="1">INDEX(BGCalc1!$F$4:$F$28,A483)+(INDEX(BGCalc1!$G$4:$G$28,A483)-INDEX(BGCalc1!$F$4:$F$28,A483))/50*B483</f>
        <v>#N/A</v>
      </c>
      <c r="D483" t="e">
        <f t="shared" ca="1" si="77"/>
        <v>#N/A</v>
      </c>
      <c r="E483" t="e">
        <f t="shared" ca="1" si="77"/>
        <v>#N/A</v>
      </c>
      <c r="F483" t="e">
        <f t="shared" ca="1" si="77"/>
        <v>#N/A</v>
      </c>
      <c r="G483" t="e">
        <f t="shared" ca="1" si="77"/>
        <v>#N/A</v>
      </c>
      <c r="H483" s="14" t="e" cm="1">
        <f t="array" aca="1" ref="H483" ca="1">INDEX(BGCalc1!$L$4:$L$28,A483)*$C483^3+INDEX(BGCalc1!$M$4:$M$28,A483)*$C483^2+INDEX(BGCalc1!$N$4:$N$28,A483)*$C483+INDEX(BGCalc1!$O$4:$O$28,A483)+INDEX('Bulk Graph'!$E$6:$E$30,A483)</f>
        <v>#N/A</v>
      </c>
      <c r="I483" s="14" t="e" cm="1">
        <f t="array" aca="1" ref="I483" ca="1">INDEX(BGCalc1!$H$4:$H$28,A483)*$C483^3+INDEX(BGCalc1!$I$4:$I$28,A483)*$C483^2+INDEX(BGCalc1!$J$4:$J$28,A483)*$C483+INDEX(BGCalc1!$K$4:$K$28,A483)</f>
        <v>#N/A</v>
      </c>
      <c r="J483" s="9" t="e">
        <f t="shared" ca="1" si="70"/>
        <v>#N/A</v>
      </c>
      <c r="K483" s="12" t="e">
        <f t="shared" ca="1" si="71"/>
        <v>#N/A</v>
      </c>
      <c r="L483" s="12" t="e">
        <f t="shared" ca="1" si="72"/>
        <v>#N/A</v>
      </c>
      <c r="M483" s="12" t="e" cm="1">
        <f t="array" aca="1" ref="M483" ca="1">I483*S483*INDEX(BGCalc1!$B$4:$B$28,A483)</f>
        <v>#N/A</v>
      </c>
      <c r="N483" s="12" t="e">
        <f t="shared" ca="1" si="75"/>
        <v>#N/A</v>
      </c>
      <c r="O483" s="12" t="e">
        <f t="shared" ca="1" si="74"/>
        <v>#N/A</v>
      </c>
      <c r="P483" s="12" t="e">
        <f ca="1">CHOOSE(BGCalc1!$C$1,BGCalc1!$D$1,BGCalc1!$D$1+R483*G483)</f>
        <v>#N/A</v>
      </c>
      <c r="Q483" s="85">
        <f>CHOOSE(BGCalc1!$C$1,NA(),BGCalc1!$D$1)</f>
        <v>25</v>
      </c>
      <c r="R483" s="3" t="e">
        <f ca="1">C483*(H483+(BGCalc1!$D$1-E483)*F483)</f>
        <v>#N/A</v>
      </c>
      <c r="S483" s="3" t="e">
        <f t="shared" ca="1" si="73"/>
        <v>#N/A</v>
      </c>
    </row>
    <row r="484" spans="1:19">
      <c r="A484" s="384">
        <v>10</v>
      </c>
      <c r="B484" s="384">
        <v>22</v>
      </c>
      <c r="C484" s="9" t="e" cm="1">
        <f t="array" aca="1" ref="C484" ca="1">INDEX(BGCalc1!$F$4:$F$28,A484)+(INDEX(BGCalc1!$G$4:$G$28,A484)-INDEX(BGCalc1!$F$4:$F$28,A484))/50*B484</f>
        <v>#N/A</v>
      </c>
      <c r="D484" t="e">
        <f t="shared" ca="1" si="77"/>
        <v>#N/A</v>
      </c>
      <c r="E484" t="e">
        <f t="shared" ca="1" si="77"/>
        <v>#N/A</v>
      </c>
      <c r="F484" t="e">
        <f t="shared" ca="1" si="77"/>
        <v>#N/A</v>
      </c>
      <c r="G484" t="e">
        <f t="shared" ca="1" si="77"/>
        <v>#N/A</v>
      </c>
      <c r="H484" s="14" t="e" cm="1">
        <f t="array" aca="1" ref="H484" ca="1">INDEX(BGCalc1!$L$4:$L$28,A484)*$C484^3+INDEX(BGCalc1!$M$4:$M$28,A484)*$C484^2+INDEX(BGCalc1!$N$4:$N$28,A484)*$C484+INDEX(BGCalc1!$O$4:$O$28,A484)+INDEX('Bulk Graph'!$E$6:$E$30,A484)</f>
        <v>#N/A</v>
      </c>
      <c r="I484" s="14" t="e" cm="1">
        <f t="array" aca="1" ref="I484" ca="1">INDEX(BGCalc1!$H$4:$H$28,A484)*$C484^3+INDEX(BGCalc1!$I$4:$I$28,A484)*$C484^2+INDEX(BGCalc1!$J$4:$J$28,A484)*$C484+INDEX(BGCalc1!$K$4:$K$28,A484)</f>
        <v>#N/A</v>
      </c>
      <c r="J484" s="9" t="e">
        <f t="shared" ca="1" si="70"/>
        <v>#N/A</v>
      </c>
      <c r="K484" s="12" t="e">
        <f t="shared" ca="1" si="71"/>
        <v>#N/A</v>
      </c>
      <c r="L484" s="12" t="e">
        <f t="shared" ca="1" si="72"/>
        <v>#N/A</v>
      </c>
      <c r="M484" s="12" t="e" cm="1">
        <f t="array" aca="1" ref="M484" ca="1">I484*S484*INDEX(BGCalc1!$B$4:$B$28,A484)</f>
        <v>#N/A</v>
      </c>
      <c r="N484" s="12" t="e">
        <f t="shared" ca="1" si="75"/>
        <v>#N/A</v>
      </c>
      <c r="O484" s="12" t="e">
        <f t="shared" ca="1" si="74"/>
        <v>#N/A</v>
      </c>
      <c r="P484" s="12" t="e">
        <f ca="1">CHOOSE(BGCalc1!$C$1,BGCalc1!$D$1,BGCalc1!$D$1+R484*G484)</f>
        <v>#N/A</v>
      </c>
      <c r="Q484" s="85">
        <f>CHOOSE(BGCalc1!$C$1,NA(),BGCalc1!$D$1)</f>
        <v>25</v>
      </c>
      <c r="R484" s="3" t="e">
        <f ca="1">C484*(H484+(BGCalc1!$D$1-E484)*F484)</f>
        <v>#N/A</v>
      </c>
      <c r="S484" s="3" t="e">
        <f t="shared" ca="1" si="73"/>
        <v>#N/A</v>
      </c>
    </row>
    <row r="485" spans="1:19">
      <c r="A485" s="384">
        <v>10</v>
      </c>
      <c r="B485" s="384">
        <v>23</v>
      </c>
      <c r="C485" s="9" t="e" cm="1">
        <f t="array" aca="1" ref="C485" ca="1">INDEX(BGCalc1!$F$4:$F$28,A485)+(INDEX(BGCalc1!$G$4:$G$28,A485)-INDEX(BGCalc1!$F$4:$F$28,A485))/50*B485</f>
        <v>#N/A</v>
      </c>
      <c r="D485" t="e">
        <f t="shared" ca="1" si="77"/>
        <v>#N/A</v>
      </c>
      <c r="E485" t="e">
        <f t="shared" ca="1" si="77"/>
        <v>#N/A</v>
      </c>
      <c r="F485" t="e">
        <f t="shared" ca="1" si="77"/>
        <v>#N/A</v>
      </c>
      <c r="G485" t="e">
        <f t="shared" ca="1" si="77"/>
        <v>#N/A</v>
      </c>
      <c r="H485" s="14" t="e" cm="1">
        <f t="array" aca="1" ref="H485" ca="1">INDEX(BGCalc1!$L$4:$L$28,A485)*$C485^3+INDEX(BGCalc1!$M$4:$M$28,A485)*$C485^2+INDEX(BGCalc1!$N$4:$N$28,A485)*$C485+INDEX(BGCalc1!$O$4:$O$28,A485)+INDEX('Bulk Graph'!$E$6:$E$30,A485)</f>
        <v>#N/A</v>
      </c>
      <c r="I485" s="14" t="e" cm="1">
        <f t="array" aca="1" ref="I485" ca="1">INDEX(BGCalc1!$H$4:$H$28,A485)*$C485^3+INDEX(BGCalc1!$I$4:$I$28,A485)*$C485^2+INDEX(BGCalc1!$J$4:$J$28,A485)*$C485+INDEX(BGCalc1!$K$4:$K$28,A485)</f>
        <v>#N/A</v>
      </c>
      <c r="J485" s="9" t="e">
        <f t="shared" ca="1" si="70"/>
        <v>#N/A</v>
      </c>
      <c r="K485" s="12" t="e">
        <f t="shared" ca="1" si="71"/>
        <v>#N/A</v>
      </c>
      <c r="L485" s="12" t="e">
        <f t="shared" ca="1" si="72"/>
        <v>#N/A</v>
      </c>
      <c r="M485" s="12" t="e" cm="1">
        <f t="array" aca="1" ref="M485" ca="1">I485*S485*INDEX(BGCalc1!$B$4:$B$28,A485)</f>
        <v>#N/A</v>
      </c>
      <c r="N485" s="12" t="e">
        <f t="shared" ca="1" si="75"/>
        <v>#N/A</v>
      </c>
      <c r="O485" s="12" t="e">
        <f t="shared" ca="1" si="74"/>
        <v>#N/A</v>
      </c>
      <c r="P485" s="12" t="e">
        <f ca="1">CHOOSE(BGCalc1!$C$1,BGCalc1!$D$1,BGCalc1!$D$1+R485*G485)</f>
        <v>#N/A</v>
      </c>
      <c r="Q485" s="85">
        <f>CHOOSE(BGCalc1!$C$1,NA(),BGCalc1!$D$1)</f>
        <v>25</v>
      </c>
      <c r="R485" s="3" t="e">
        <f ca="1">C485*(H485+(BGCalc1!$D$1-E485)*F485)</f>
        <v>#N/A</v>
      </c>
      <c r="S485" s="3" t="e">
        <f t="shared" ca="1" si="73"/>
        <v>#N/A</v>
      </c>
    </row>
    <row r="486" spans="1:19">
      <c r="A486" s="384">
        <v>10</v>
      </c>
      <c r="B486" s="384">
        <v>24</v>
      </c>
      <c r="C486" s="9" t="e" cm="1">
        <f t="array" aca="1" ref="C486" ca="1">INDEX(BGCalc1!$F$4:$F$28,A486)+(INDEX(BGCalc1!$G$4:$G$28,A486)-INDEX(BGCalc1!$F$4:$F$28,A486))/50*B486</f>
        <v>#N/A</v>
      </c>
      <c r="D486" t="e">
        <f t="shared" ca="1" si="77"/>
        <v>#N/A</v>
      </c>
      <c r="E486" t="e">
        <f t="shared" ca="1" si="77"/>
        <v>#N/A</v>
      </c>
      <c r="F486" t="e">
        <f t="shared" ca="1" si="77"/>
        <v>#N/A</v>
      </c>
      <c r="G486" t="e">
        <f t="shared" ca="1" si="77"/>
        <v>#N/A</v>
      </c>
      <c r="H486" s="14" t="e" cm="1">
        <f t="array" aca="1" ref="H486" ca="1">INDEX(BGCalc1!$L$4:$L$28,A486)*$C486^3+INDEX(BGCalc1!$M$4:$M$28,A486)*$C486^2+INDEX(BGCalc1!$N$4:$N$28,A486)*$C486+INDEX(BGCalc1!$O$4:$O$28,A486)+INDEX('Bulk Graph'!$E$6:$E$30,A486)</f>
        <v>#N/A</v>
      </c>
      <c r="I486" s="14" t="e" cm="1">
        <f t="array" aca="1" ref="I486" ca="1">INDEX(BGCalc1!$H$4:$H$28,A486)*$C486^3+INDEX(BGCalc1!$I$4:$I$28,A486)*$C486^2+INDEX(BGCalc1!$J$4:$J$28,A486)*$C486+INDEX(BGCalc1!$K$4:$K$28,A486)</f>
        <v>#N/A</v>
      </c>
      <c r="J486" s="9" t="e">
        <f t="shared" ca="1" si="70"/>
        <v>#N/A</v>
      </c>
      <c r="K486" s="12" t="e">
        <f t="shared" ca="1" si="71"/>
        <v>#N/A</v>
      </c>
      <c r="L486" s="12" t="e">
        <f t="shared" ca="1" si="72"/>
        <v>#N/A</v>
      </c>
      <c r="M486" s="12" t="e" cm="1">
        <f t="array" aca="1" ref="M486" ca="1">I486*S486*INDEX(BGCalc1!$B$4:$B$28,A486)</f>
        <v>#N/A</v>
      </c>
      <c r="N486" s="12" t="e">
        <f t="shared" ca="1" si="75"/>
        <v>#N/A</v>
      </c>
      <c r="O486" s="12" t="e">
        <f t="shared" ca="1" si="74"/>
        <v>#N/A</v>
      </c>
      <c r="P486" s="12" t="e">
        <f ca="1">CHOOSE(BGCalc1!$C$1,BGCalc1!$D$1,BGCalc1!$D$1+R486*G486)</f>
        <v>#N/A</v>
      </c>
      <c r="Q486" s="85">
        <f>CHOOSE(BGCalc1!$C$1,NA(),BGCalc1!$D$1)</f>
        <v>25</v>
      </c>
      <c r="R486" s="3" t="e">
        <f ca="1">C486*(H486+(BGCalc1!$D$1-E486)*F486)</f>
        <v>#N/A</v>
      </c>
      <c r="S486" s="3" t="e">
        <f t="shared" ca="1" si="73"/>
        <v>#N/A</v>
      </c>
    </row>
    <row r="487" spans="1:19">
      <c r="A487" s="384">
        <v>10</v>
      </c>
      <c r="B487" s="384">
        <v>25</v>
      </c>
      <c r="C487" s="9" t="e" cm="1">
        <f t="array" aca="1" ref="C487" ca="1">INDEX(BGCalc1!$F$4:$F$28,A487)+(INDEX(BGCalc1!$G$4:$G$28,A487)-INDEX(BGCalc1!$F$4:$F$28,A487))/50*B487</f>
        <v>#N/A</v>
      </c>
      <c r="D487" t="e">
        <f t="shared" ca="1" si="77"/>
        <v>#N/A</v>
      </c>
      <c r="E487" t="e">
        <f t="shared" ca="1" si="77"/>
        <v>#N/A</v>
      </c>
      <c r="F487" t="e">
        <f t="shared" ca="1" si="77"/>
        <v>#N/A</v>
      </c>
      <c r="G487" t="e">
        <f t="shared" ca="1" si="77"/>
        <v>#N/A</v>
      </c>
      <c r="H487" s="14" t="e" cm="1">
        <f t="array" aca="1" ref="H487" ca="1">INDEX(BGCalc1!$L$4:$L$28,A487)*$C487^3+INDEX(BGCalc1!$M$4:$M$28,A487)*$C487^2+INDEX(BGCalc1!$N$4:$N$28,A487)*$C487+INDEX(BGCalc1!$O$4:$O$28,A487)+INDEX('Bulk Graph'!$E$6:$E$30,A487)</f>
        <v>#N/A</v>
      </c>
      <c r="I487" s="14" t="e" cm="1">
        <f t="array" aca="1" ref="I487" ca="1">INDEX(BGCalc1!$H$4:$H$28,A487)*$C487^3+INDEX(BGCalc1!$I$4:$I$28,A487)*$C487^2+INDEX(BGCalc1!$J$4:$J$28,A487)*$C487+INDEX(BGCalc1!$K$4:$K$28,A487)</f>
        <v>#N/A</v>
      </c>
      <c r="J487" s="9" t="e">
        <f t="shared" ca="1" si="70"/>
        <v>#N/A</v>
      </c>
      <c r="K487" s="12" t="e">
        <f t="shared" ca="1" si="71"/>
        <v>#N/A</v>
      </c>
      <c r="L487" s="12" t="e">
        <f t="shared" ca="1" si="72"/>
        <v>#N/A</v>
      </c>
      <c r="M487" s="12" t="e" cm="1">
        <f t="array" aca="1" ref="M487" ca="1">I487*S487*INDEX(BGCalc1!$B$4:$B$28,A487)</f>
        <v>#N/A</v>
      </c>
      <c r="N487" s="12" t="e">
        <f t="shared" ca="1" si="75"/>
        <v>#N/A</v>
      </c>
      <c r="O487" s="12" t="e">
        <f t="shared" ca="1" si="74"/>
        <v>#N/A</v>
      </c>
      <c r="P487" s="12" t="e">
        <f ca="1">CHOOSE(BGCalc1!$C$1,BGCalc1!$D$1,BGCalc1!$D$1+R487*G487)</f>
        <v>#N/A</v>
      </c>
      <c r="Q487" s="85">
        <f>CHOOSE(BGCalc1!$C$1,NA(),BGCalc1!$D$1)</f>
        <v>25</v>
      </c>
      <c r="R487" s="3" t="e">
        <f ca="1">C487*(H487+(BGCalc1!$D$1-E487)*F487)</f>
        <v>#N/A</v>
      </c>
      <c r="S487" s="3" t="e">
        <f t="shared" ca="1" si="73"/>
        <v>#N/A</v>
      </c>
    </row>
    <row r="488" spans="1:19">
      <c r="A488" s="384">
        <v>10</v>
      </c>
      <c r="B488" s="384">
        <v>26</v>
      </c>
      <c r="C488" s="9" t="e" cm="1">
        <f t="array" aca="1" ref="C488" ca="1">INDEX(BGCalc1!$F$4:$F$28,A488)+(INDEX(BGCalc1!$G$4:$G$28,A488)-INDEX(BGCalc1!$F$4:$F$28,A488))/50*B488</f>
        <v>#N/A</v>
      </c>
      <c r="D488" t="e">
        <f t="shared" ca="1" si="77"/>
        <v>#N/A</v>
      </c>
      <c r="E488" t="e">
        <f t="shared" ca="1" si="77"/>
        <v>#N/A</v>
      </c>
      <c r="F488" t="e">
        <f t="shared" ca="1" si="77"/>
        <v>#N/A</v>
      </c>
      <c r="G488" t="e">
        <f t="shared" ca="1" si="77"/>
        <v>#N/A</v>
      </c>
      <c r="H488" s="14" t="e" cm="1">
        <f t="array" aca="1" ref="H488" ca="1">INDEX(BGCalc1!$L$4:$L$28,A488)*$C488^3+INDEX(BGCalc1!$M$4:$M$28,A488)*$C488^2+INDEX(BGCalc1!$N$4:$N$28,A488)*$C488+INDEX(BGCalc1!$O$4:$O$28,A488)+INDEX('Bulk Graph'!$E$6:$E$30,A488)</f>
        <v>#N/A</v>
      </c>
      <c r="I488" s="14" t="e" cm="1">
        <f t="array" aca="1" ref="I488" ca="1">INDEX(BGCalc1!$H$4:$H$28,A488)*$C488^3+INDEX(BGCalc1!$I$4:$I$28,A488)*$C488^2+INDEX(BGCalc1!$J$4:$J$28,A488)*$C488+INDEX(BGCalc1!$K$4:$K$28,A488)</f>
        <v>#N/A</v>
      </c>
      <c r="J488" s="9" t="e">
        <f t="shared" ca="1" si="70"/>
        <v>#N/A</v>
      </c>
      <c r="K488" s="12" t="e">
        <f t="shared" ca="1" si="71"/>
        <v>#N/A</v>
      </c>
      <c r="L488" s="12" t="e">
        <f t="shared" ca="1" si="72"/>
        <v>#N/A</v>
      </c>
      <c r="M488" s="12" t="e" cm="1">
        <f t="array" aca="1" ref="M488" ca="1">I488*S488*INDEX(BGCalc1!$B$4:$B$28,A488)</f>
        <v>#N/A</v>
      </c>
      <c r="N488" s="12" t="e">
        <f t="shared" ca="1" si="75"/>
        <v>#N/A</v>
      </c>
      <c r="O488" s="12" t="e">
        <f t="shared" ca="1" si="74"/>
        <v>#N/A</v>
      </c>
      <c r="P488" s="12" t="e">
        <f ca="1">CHOOSE(BGCalc1!$C$1,BGCalc1!$D$1,BGCalc1!$D$1+R488*G488)</f>
        <v>#N/A</v>
      </c>
      <c r="Q488" s="85">
        <f>CHOOSE(BGCalc1!$C$1,NA(),BGCalc1!$D$1)</f>
        <v>25</v>
      </c>
      <c r="R488" s="3" t="e">
        <f ca="1">C488*(H488+(BGCalc1!$D$1-E488)*F488)</f>
        <v>#N/A</v>
      </c>
      <c r="S488" s="3" t="e">
        <f t="shared" ca="1" si="73"/>
        <v>#N/A</v>
      </c>
    </row>
    <row r="489" spans="1:19">
      <c r="A489" s="384">
        <v>10</v>
      </c>
      <c r="B489" s="384">
        <v>27</v>
      </c>
      <c r="C489" s="9" t="e" cm="1">
        <f t="array" aca="1" ref="C489" ca="1">INDEX(BGCalc1!$F$4:$F$28,A489)+(INDEX(BGCalc1!$G$4:$G$28,A489)-INDEX(BGCalc1!$F$4:$F$28,A489))/50*B489</f>
        <v>#N/A</v>
      </c>
      <c r="D489" t="e">
        <f t="shared" ca="1" si="77"/>
        <v>#N/A</v>
      </c>
      <c r="E489" t="e">
        <f t="shared" ca="1" si="77"/>
        <v>#N/A</v>
      </c>
      <c r="F489" t="e">
        <f t="shared" ca="1" si="77"/>
        <v>#N/A</v>
      </c>
      <c r="G489" t="e">
        <f t="shared" ca="1" si="77"/>
        <v>#N/A</v>
      </c>
      <c r="H489" s="14" t="e" cm="1">
        <f t="array" aca="1" ref="H489" ca="1">INDEX(BGCalc1!$L$4:$L$28,A489)*$C489^3+INDEX(BGCalc1!$M$4:$M$28,A489)*$C489^2+INDEX(BGCalc1!$N$4:$N$28,A489)*$C489+INDEX(BGCalc1!$O$4:$O$28,A489)+INDEX('Bulk Graph'!$E$6:$E$30,A489)</f>
        <v>#N/A</v>
      </c>
      <c r="I489" s="14" t="e" cm="1">
        <f t="array" aca="1" ref="I489" ca="1">INDEX(BGCalc1!$H$4:$H$28,A489)*$C489^3+INDEX(BGCalc1!$I$4:$I$28,A489)*$C489^2+INDEX(BGCalc1!$J$4:$J$28,A489)*$C489+INDEX(BGCalc1!$K$4:$K$28,A489)</f>
        <v>#N/A</v>
      </c>
      <c r="J489" s="9" t="e">
        <f t="shared" ca="1" si="70"/>
        <v>#N/A</v>
      </c>
      <c r="K489" s="12" t="e">
        <f t="shared" ca="1" si="71"/>
        <v>#N/A</v>
      </c>
      <c r="L489" s="12" t="e">
        <f t="shared" ca="1" si="72"/>
        <v>#N/A</v>
      </c>
      <c r="M489" s="12" t="e" cm="1">
        <f t="array" aca="1" ref="M489" ca="1">I489*S489*INDEX(BGCalc1!$B$4:$B$28,A489)</f>
        <v>#N/A</v>
      </c>
      <c r="N489" s="12" t="e">
        <f t="shared" ca="1" si="75"/>
        <v>#N/A</v>
      </c>
      <c r="O489" s="12" t="e">
        <f t="shared" ca="1" si="74"/>
        <v>#N/A</v>
      </c>
      <c r="P489" s="12" t="e">
        <f ca="1">CHOOSE(BGCalc1!$C$1,BGCalc1!$D$1,BGCalc1!$D$1+R489*G489)</f>
        <v>#N/A</v>
      </c>
      <c r="Q489" s="85">
        <f>CHOOSE(BGCalc1!$C$1,NA(),BGCalc1!$D$1)</f>
        <v>25</v>
      </c>
      <c r="R489" s="3" t="e">
        <f ca="1">C489*(H489+(BGCalc1!$D$1-E489)*F489)</f>
        <v>#N/A</v>
      </c>
      <c r="S489" s="3" t="e">
        <f t="shared" ca="1" si="73"/>
        <v>#N/A</v>
      </c>
    </row>
    <row r="490" spans="1:19">
      <c r="A490" s="384">
        <v>10</v>
      </c>
      <c r="B490" s="384">
        <v>28</v>
      </c>
      <c r="C490" s="9" t="e" cm="1">
        <f t="array" aca="1" ref="C490" ca="1">INDEX(BGCalc1!$F$4:$F$28,A490)+(INDEX(BGCalc1!$G$4:$G$28,A490)-INDEX(BGCalc1!$F$4:$F$28,A490))/50*B490</f>
        <v>#N/A</v>
      </c>
      <c r="D490" t="e">
        <f t="shared" ca="1" si="77"/>
        <v>#N/A</v>
      </c>
      <c r="E490" t="e">
        <f t="shared" ca="1" si="77"/>
        <v>#N/A</v>
      </c>
      <c r="F490" t="e">
        <f t="shared" ca="1" si="77"/>
        <v>#N/A</v>
      </c>
      <c r="G490" t="e">
        <f t="shared" ca="1" si="77"/>
        <v>#N/A</v>
      </c>
      <c r="H490" s="14" t="e" cm="1">
        <f t="array" aca="1" ref="H490" ca="1">INDEX(BGCalc1!$L$4:$L$28,A490)*$C490^3+INDEX(BGCalc1!$M$4:$M$28,A490)*$C490^2+INDEX(BGCalc1!$N$4:$N$28,A490)*$C490+INDEX(BGCalc1!$O$4:$O$28,A490)+INDEX('Bulk Graph'!$E$6:$E$30,A490)</f>
        <v>#N/A</v>
      </c>
      <c r="I490" s="14" t="e" cm="1">
        <f t="array" aca="1" ref="I490" ca="1">INDEX(BGCalc1!$H$4:$H$28,A490)*$C490^3+INDEX(BGCalc1!$I$4:$I$28,A490)*$C490^2+INDEX(BGCalc1!$J$4:$J$28,A490)*$C490+INDEX(BGCalc1!$K$4:$K$28,A490)</f>
        <v>#N/A</v>
      </c>
      <c r="J490" s="9" t="e">
        <f t="shared" ca="1" si="70"/>
        <v>#N/A</v>
      </c>
      <c r="K490" s="12" t="e">
        <f t="shared" ca="1" si="71"/>
        <v>#N/A</v>
      </c>
      <c r="L490" s="12" t="e">
        <f t="shared" ca="1" si="72"/>
        <v>#N/A</v>
      </c>
      <c r="M490" s="12" t="e" cm="1">
        <f t="array" aca="1" ref="M490" ca="1">I490*S490*INDEX(BGCalc1!$B$4:$B$28,A490)</f>
        <v>#N/A</v>
      </c>
      <c r="N490" s="12" t="e">
        <f t="shared" ca="1" si="75"/>
        <v>#N/A</v>
      </c>
      <c r="O490" s="12" t="e">
        <f t="shared" ca="1" si="74"/>
        <v>#N/A</v>
      </c>
      <c r="P490" s="12" t="e">
        <f ca="1">CHOOSE(BGCalc1!$C$1,BGCalc1!$D$1,BGCalc1!$D$1+R490*G490)</f>
        <v>#N/A</v>
      </c>
      <c r="Q490" s="85">
        <f>CHOOSE(BGCalc1!$C$1,NA(),BGCalc1!$D$1)</f>
        <v>25</v>
      </c>
      <c r="R490" s="3" t="e">
        <f ca="1">C490*(H490+(BGCalc1!$D$1-E490)*F490)</f>
        <v>#N/A</v>
      </c>
      <c r="S490" s="3" t="e">
        <f t="shared" ca="1" si="73"/>
        <v>#N/A</v>
      </c>
    </row>
    <row r="491" spans="1:19">
      <c r="A491" s="384">
        <v>10</v>
      </c>
      <c r="B491" s="384">
        <v>29</v>
      </c>
      <c r="C491" s="9" t="e" cm="1">
        <f t="array" aca="1" ref="C491" ca="1">INDEX(BGCalc1!$F$4:$F$28,A491)+(INDEX(BGCalc1!$G$4:$G$28,A491)-INDEX(BGCalc1!$F$4:$F$28,A491))/50*B491</f>
        <v>#N/A</v>
      </c>
      <c r="D491" t="e">
        <f t="shared" ca="1" si="77"/>
        <v>#N/A</v>
      </c>
      <c r="E491" t="e">
        <f t="shared" ca="1" si="77"/>
        <v>#N/A</v>
      </c>
      <c r="F491" t="e">
        <f t="shared" ca="1" si="77"/>
        <v>#N/A</v>
      </c>
      <c r="G491" t="e">
        <f t="shared" ca="1" si="77"/>
        <v>#N/A</v>
      </c>
      <c r="H491" s="14" t="e" cm="1">
        <f t="array" aca="1" ref="H491" ca="1">INDEX(BGCalc1!$L$4:$L$28,A491)*$C491^3+INDEX(BGCalc1!$M$4:$M$28,A491)*$C491^2+INDEX(BGCalc1!$N$4:$N$28,A491)*$C491+INDEX(BGCalc1!$O$4:$O$28,A491)+INDEX('Bulk Graph'!$E$6:$E$30,A491)</f>
        <v>#N/A</v>
      </c>
      <c r="I491" s="14" t="e" cm="1">
        <f t="array" aca="1" ref="I491" ca="1">INDEX(BGCalc1!$H$4:$H$28,A491)*$C491^3+INDEX(BGCalc1!$I$4:$I$28,A491)*$C491^2+INDEX(BGCalc1!$J$4:$J$28,A491)*$C491+INDEX(BGCalc1!$K$4:$K$28,A491)</f>
        <v>#N/A</v>
      </c>
      <c r="J491" s="9" t="e">
        <f t="shared" ca="1" si="70"/>
        <v>#N/A</v>
      </c>
      <c r="K491" s="12" t="e">
        <f t="shared" ca="1" si="71"/>
        <v>#N/A</v>
      </c>
      <c r="L491" s="12" t="e">
        <f t="shared" ca="1" si="72"/>
        <v>#N/A</v>
      </c>
      <c r="M491" s="12" t="e" cm="1">
        <f t="array" aca="1" ref="M491" ca="1">I491*S491*INDEX(BGCalc1!$B$4:$B$28,A491)</f>
        <v>#N/A</v>
      </c>
      <c r="N491" s="12" t="e">
        <f t="shared" ca="1" si="75"/>
        <v>#N/A</v>
      </c>
      <c r="O491" s="12" t="e">
        <f t="shared" ca="1" si="74"/>
        <v>#N/A</v>
      </c>
      <c r="P491" s="12" t="e">
        <f ca="1">CHOOSE(BGCalc1!$C$1,BGCalc1!$D$1,BGCalc1!$D$1+R491*G491)</f>
        <v>#N/A</v>
      </c>
      <c r="Q491" s="85">
        <f>CHOOSE(BGCalc1!$C$1,NA(),BGCalc1!$D$1)</f>
        <v>25</v>
      </c>
      <c r="R491" s="3" t="e">
        <f ca="1">C491*(H491+(BGCalc1!$D$1-E491)*F491)</f>
        <v>#N/A</v>
      </c>
      <c r="S491" s="3" t="e">
        <f t="shared" ca="1" si="73"/>
        <v>#N/A</v>
      </c>
    </row>
    <row r="492" spans="1:19">
      <c r="A492" s="384">
        <v>10</v>
      </c>
      <c r="B492" s="384">
        <v>30</v>
      </c>
      <c r="C492" s="9" t="e" cm="1">
        <f t="array" aca="1" ref="C492" ca="1">INDEX(BGCalc1!$F$4:$F$28,A492)+(INDEX(BGCalc1!$G$4:$G$28,A492)-INDEX(BGCalc1!$F$4:$F$28,A492))/50*B492</f>
        <v>#N/A</v>
      </c>
      <c r="D492" t="e">
        <f t="shared" ca="1" si="77"/>
        <v>#N/A</v>
      </c>
      <c r="E492" t="e">
        <f t="shared" ca="1" si="77"/>
        <v>#N/A</v>
      </c>
      <c r="F492" t="e">
        <f t="shared" ca="1" si="77"/>
        <v>#N/A</v>
      </c>
      <c r="G492" t="e">
        <f t="shared" ca="1" si="77"/>
        <v>#N/A</v>
      </c>
      <c r="H492" s="14" t="e" cm="1">
        <f t="array" aca="1" ref="H492" ca="1">INDEX(BGCalc1!$L$4:$L$28,A492)*$C492^3+INDEX(BGCalc1!$M$4:$M$28,A492)*$C492^2+INDEX(BGCalc1!$N$4:$N$28,A492)*$C492+INDEX(BGCalc1!$O$4:$O$28,A492)+INDEX('Bulk Graph'!$E$6:$E$30,A492)</f>
        <v>#N/A</v>
      </c>
      <c r="I492" s="14" t="e" cm="1">
        <f t="array" aca="1" ref="I492" ca="1">INDEX(BGCalc1!$H$4:$H$28,A492)*$C492^3+INDEX(BGCalc1!$I$4:$I$28,A492)*$C492^2+INDEX(BGCalc1!$J$4:$J$28,A492)*$C492+INDEX(BGCalc1!$K$4:$K$28,A492)</f>
        <v>#N/A</v>
      </c>
      <c r="J492" s="9" t="e">
        <f t="shared" ca="1" si="70"/>
        <v>#N/A</v>
      </c>
      <c r="K492" s="12" t="e">
        <f t="shared" ca="1" si="71"/>
        <v>#N/A</v>
      </c>
      <c r="L492" s="12" t="e">
        <f t="shared" ca="1" si="72"/>
        <v>#N/A</v>
      </c>
      <c r="M492" s="12" t="e" cm="1">
        <f t="array" aca="1" ref="M492" ca="1">I492*S492*INDEX(BGCalc1!$B$4:$B$28,A492)</f>
        <v>#N/A</v>
      </c>
      <c r="N492" s="12" t="e">
        <f t="shared" ca="1" si="75"/>
        <v>#N/A</v>
      </c>
      <c r="O492" s="12" t="e">
        <f t="shared" ca="1" si="74"/>
        <v>#N/A</v>
      </c>
      <c r="P492" s="12" t="e">
        <f ca="1">CHOOSE(BGCalc1!$C$1,BGCalc1!$D$1,BGCalc1!$D$1+R492*G492)</f>
        <v>#N/A</v>
      </c>
      <c r="Q492" s="85">
        <f>CHOOSE(BGCalc1!$C$1,NA(),BGCalc1!$D$1)</f>
        <v>25</v>
      </c>
      <c r="R492" s="3" t="e">
        <f ca="1">C492*(H492+(BGCalc1!$D$1-E492)*F492)</f>
        <v>#N/A</v>
      </c>
      <c r="S492" s="3" t="e">
        <f t="shared" ca="1" si="73"/>
        <v>#N/A</v>
      </c>
    </row>
    <row r="493" spans="1:19">
      <c r="A493" s="384">
        <v>10</v>
      </c>
      <c r="B493" s="384">
        <v>31</v>
      </c>
      <c r="C493" s="9" t="e" cm="1">
        <f t="array" aca="1" ref="C493" ca="1">INDEX(BGCalc1!$F$4:$F$28,A493)+(INDEX(BGCalc1!$G$4:$G$28,A493)-INDEX(BGCalc1!$F$4:$F$28,A493))/50*B493</f>
        <v>#N/A</v>
      </c>
      <c r="D493" t="e">
        <f t="shared" ca="1" si="77"/>
        <v>#N/A</v>
      </c>
      <c r="E493" t="e">
        <f t="shared" ca="1" si="77"/>
        <v>#N/A</v>
      </c>
      <c r="F493" t="e">
        <f t="shared" ca="1" si="77"/>
        <v>#N/A</v>
      </c>
      <c r="G493" t="e">
        <f t="shared" ca="1" si="77"/>
        <v>#N/A</v>
      </c>
      <c r="H493" s="14" t="e" cm="1">
        <f t="array" aca="1" ref="H493" ca="1">INDEX(BGCalc1!$L$4:$L$28,A493)*$C493^3+INDEX(BGCalc1!$M$4:$M$28,A493)*$C493^2+INDEX(BGCalc1!$N$4:$N$28,A493)*$C493+INDEX(BGCalc1!$O$4:$O$28,A493)+INDEX('Bulk Graph'!$E$6:$E$30,A493)</f>
        <v>#N/A</v>
      </c>
      <c r="I493" s="14" t="e" cm="1">
        <f t="array" aca="1" ref="I493" ca="1">INDEX(BGCalc1!$H$4:$H$28,A493)*$C493^3+INDEX(BGCalc1!$I$4:$I$28,A493)*$C493^2+INDEX(BGCalc1!$J$4:$J$28,A493)*$C493+INDEX(BGCalc1!$K$4:$K$28,A493)</f>
        <v>#N/A</v>
      </c>
      <c r="J493" s="9" t="e">
        <f t="shared" ca="1" si="70"/>
        <v>#N/A</v>
      </c>
      <c r="K493" s="12" t="e">
        <f t="shared" ca="1" si="71"/>
        <v>#N/A</v>
      </c>
      <c r="L493" s="12" t="e">
        <f t="shared" ca="1" si="72"/>
        <v>#N/A</v>
      </c>
      <c r="M493" s="12" t="e" cm="1">
        <f t="array" aca="1" ref="M493" ca="1">I493*S493*INDEX(BGCalc1!$B$4:$B$28,A493)</f>
        <v>#N/A</v>
      </c>
      <c r="N493" s="12" t="e">
        <f t="shared" ca="1" si="75"/>
        <v>#N/A</v>
      </c>
      <c r="O493" s="12" t="e">
        <f t="shared" ca="1" si="74"/>
        <v>#N/A</v>
      </c>
      <c r="P493" s="12" t="e">
        <f ca="1">CHOOSE(BGCalc1!$C$1,BGCalc1!$D$1,BGCalc1!$D$1+R493*G493)</f>
        <v>#N/A</v>
      </c>
      <c r="Q493" s="85">
        <f>CHOOSE(BGCalc1!$C$1,NA(),BGCalc1!$D$1)</f>
        <v>25</v>
      </c>
      <c r="R493" s="3" t="e">
        <f ca="1">C493*(H493+(BGCalc1!$D$1-E493)*F493)</f>
        <v>#N/A</v>
      </c>
      <c r="S493" s="3" t="e">
        <f t="shared" ca="1" si="73"/>
        <v>#N/A</v>
      </c>
    </row>
    <row r="494" spans="1:19">
      <c r="A494" s="384">
        <v>10</v>
      </c>
      <c r="B494" s="384">
        <v>32</v>
      </c>
      <c r="C494" s="9" t="e" cm="1">
        <f t="array" aca="1" ref="C494" ca="1">INDEX(BGCalc1!$F$4:$F$28,A494)+(INDEX(BGCalc1!$G$4:$G$28,A494)-INDEX(BGCalc1!$F$4:$F$28,A494))/50*B494</f>
        <v>#N/A</v>
      </c>
      <c r="D494" t="e">
        <f t="shared" ca="1" si="77"/>
        <v>#N/A</v>
      </c>
      <c r="E494" t="e">
        <f t="shared" ca="1" si="77"/>
        <v>#N/A</v>
      </c>
      <c r="F494" t="e">
        <f t="shared" ca="1" si="77"/>
        <v>#N/A</v>
      </c>
      <c r="G494" t="e">
        <f t="shared" ca="1" si="77"/>
        <v>#N/A</v>
      </c>
      <c r="H494" s="14" t="e" cm="1">
        <f t="array" aca="1" ref="H494" ca="1">INDEX(BGCalc1!$L$4:$L$28,A494)*$C494^3+INDEX(BGCalc1!$M$4:$M$28,A494)*$C494^2+INDEX(BGCalc1!$N$4:$N$28,A494)*$C494+INDEX(BGCalc1!$O$4:$O$28,A494)+INDEX('Bulk Graph'!$E$6:$E$30,A494)</f>
        <v>#N/A</v>
      </c>
      <c r="I494" s="14" t="e" cm="1">
        <f t="array" aca="1" ref="I494" ca="1">INDEX(BGCalc1!$H$4:$H$28,A494)*$C494^3+INDEX(BGCalc1!$I$4:$I$28,A494)*$C494^2+INDEX(BGCalc1!$J$4:$J$28,A494)*$C494+INDEX(BGCalc1!$K$4:$K$28,A494)</f>
        <v>#N/A</v>
      </c>
      <c r="J494" s="9" t="e">
        <f t="shared" ca="1" si="70"/>
        <v>#N/A</v>
      </c>
      <c r="K494" s="12" t="e">
        <f t="shared" ca="1" si="71"/>
        <v>#N/A</v>
      </c>
      <c r="L494" s="12" t="e">
        <f t="shared" ca="1" si="72"/>
        <v>#N/A</v>
      </c>
      <c r="M494" s="12" t="e" cm="1">
        <f t="array" aca="1" ref="M494" ca="1">I494*S494*INDEX(BGCalc1!$B$4:$B$28,A494)</f>
        <v>#N/A</v>
      </c>
      <c r="N494" s="12" t="e">
        <f t="shared" ca="1" si="75"/>
        <v>#N/A</v>
      </c>
      <c r="O494" s="12" t="e">
        <f t="shared" ca="1" si="74"/>
        <v>#N/A</v>
      </c>
      <c r="P494" s="12" t="e">
        <f ca="1">CHOOSE(BGCalc1!$C$1,BGCalc1!$D$1,BGCalc1!$D$1+R494*G494)</f>
        <v>#N/A</v>
      </c>
      <c r="Q494" s="85">
        <f>CHOOSE(BGCalc1!$C$1,NA(),BGCalc1!$D$1)</f>
        <v>25</v>
      </c>
      <c r="R494" s="3" t="e">
        <f ca="1">C494*(H494+(BGCalc1!$D$1-E494)*F494)</f>
        <v>#N/A</v>
      </c>
      <c r="S494" s="3" t="e">
        <f t="shared" ca="1" si="73"/>
        <v>#N/A</v>
      </c>
    </row>
    <row r="495" spans="1:19">
      <c r="A495" s="384">
        <v>10</v>
      </c>
      <c r="B495" s="384">
        <v>33</v>
      </c>
      <c r="C495" s="9" t="e" cm="1">
        <f t="array" aca="1" ref="C495" ca="1">INDEX(BGCalc1!$F$4:$F$28,A495)+(INDEX(BGCalc1!$G$4:$G$28,A495)-INDEX(BGCalc1!$F$4:$F$28,A495))/50*B495</f>
        <v>#N/A</v>
      </c>
      <c r="D495" t="e">
        <f t="shared" ca="1" si="77"/>
        <v>#N/A</v>
      </c>
      <c r="E495" t="e">
        <f t="shared" ca="1" si="77"/>
        <v>#N/A</v>
      </c>
      <c r="F495" t="e">
        <f t="shared" ca="1" si="77"/>
        <v>#N/A</v>
      </c>
      <c r="G495" t="e">
        <f t="shared" ca="1" si="77"/>
        <v>#N/A</v>
      </c>
      <c r="H495" s="14" t="e" cm="1">
        <f t="array" aca="1" ref="H495" ca="1">INDEX(BGCalc1!$L$4:$L$28,A495)*$C495^3+INDEX(BGCalc1!$M$4:$M$28,A495)*$C495^2+INDEX(BGCalc1!$N$4:$N$28,A495)*$C495+INDEX(BGCalc1!$O$4:$O$28,A495)+INDEX('Bulk Graph'!$E$6:$E$30,A495)</f>
        <v>#N/A</v>
      </c>
      <c r="I495" s="14" t="e" cm="1">
        <f t="array" aca="1" ref="I495" ca="1">INDEX(BGCalc1!$H$4:$H$28,A495)*$C495^3+INDEX(BGCalc1!$I$4:$I$28,A495)*$C495^2+INDEX(BGCalc1!$J$4:$J$28,A495)*$C495+INDEX(BGCalc1!$K$4:$K$28,A495)</f>
        <v>#N/A</v>
      </c>
      <c r="J495" s="9" t="e">
        <f t="shared" ca="1" si="70"/>
        <v>#N/A</v>
      </c>
      <c r="K495" s="12" t="e">
        <f t="shared" ca="1" si="71"/>
        <v>#N/A</v>
      </c>
      <c r="L495" s="12" t="e">
        <f t="shared" ca="1" si="72"/>
        <v>#N/A</v>
      </c>
      <c r="M495" s="12" t="e" cm="1">
        <f t="array" aca="1" ref="M495" ca="1">I495*S495*INDEX(BGCalc1!$B$4:$B$28,A495)</f>
        <v>#N/A</v>
      </c>
      <c r="N495" s="12" t="e">
        <f t="shared" ca="1" si="75"/>
        <v>#N/A</v>
      </c>
      <c r="O495" s="12" t="e">
        <f t="shared" ca="1" si="74"/>
        <v>#N/A</v>
      </c>
      <c r="P495" s="12" t="e">
        <f ca="1">CHOOSE(BGCalc1!$C$1,BGCalc1!$D$1,BGCalc1!$D$1+R495*G495)</f>
        <v>#N/A</v>
      </c>
      <c r="Q495" s="85">
        <f>CHOOSE(BGCalc1!$C$1,NA(),BGCalc1!$D$1)</f>
        <v>25</v>
      </c>
      <c r="R495" s="3" t="e">
        <f ca="1">C495*(H495+(BGCalc1!$D$1-E495)*F495)</f>
        <v>#N/A</v>
      </c>
      <c r="S495" s="3" t="e">
        <f t="shared" ca="1" si="73"/>
        <v>#N/A</v>
      </c>
    </row>
    <row r="496" spans="1:19">
      <c r="A496" s="384">
        <v>10</v>
      </c>
      <c r="B496" s="384">
        <v>34</v>
      </c>
      <c r="C496" s="9" t="e" cm="1">
        <f t="array" aca="1" ref="C496" ca="1">INDEX(BGCalc1!$F$4:$F$28,A496)+(INDEX(BGCalc1!$G$4:$G$28,A496)-INDEX(BGCalc1!$F$4:$F$28,A496))/50*B496</f>
        <v>#N/A</v>
      </c>
      <c r="D496" t="e">
        <f t="shared" ref="D496:G511" ca="1" si="78">D495</f>
        <v>#N/A</v>
      </c>
      <c r="E496" t="e">
        <f t="shared" ca="1" si="78"/>
        <v>#N/A</v>
      </c>
      <c r="F496" t="e">
        <f t="shared" ca="1" si="78"/>
        <v>#N/A</v>
      </c>
      <c r="G496" t="e">
        <f t="shared" ca="1" si="78"/>
        <v>#N/A</v>
      </c>
      <c r="H496" s="14" t="e" cm="1">
        <f t="array" aca="1" ref="H496" ca="1">INDEX(BGCalc1!$L$4:$L$28,A496)*$C496^3+INDEX(BGCalc1!$M$4:$M$28,A496)*$C496^2+INDEX(BGCalc1!$N$4:$N$28,A496)*$C496+INDEX(BGCalc1!$O$4:$O$28,A496)+INDEX('Bulk Graph'!$E$6:$E$30,A496)</f>
        <v>#N/A</v>
      </c>
      <c r="I496" s="14" t="e" cm="1">
        <f t="array" aca="1" ref="I496" ca="1">INDEX(BGCalc1!$H$4:$H$28,A496)*$C496^3+INDEX(BGCalc1!$I$4:$I$28,A496)*$C496^2+INDEX(BGCalc1!$J$4:$J$28,A496)*$C496+INDEX(BGCalc1!$K$4:$K$28,A496)</f>
        <v>#N/A</v>
      </c>
      <c r="J496" s="9" t="e">
        <f t="shared" ca="1" si="70"/>
        <v>#N/A</v>
      </c>
      <c r="K496" s="12" t="e">
        <f t="shared" ca="1" si="71"/>
        <v>#N/A</v>
      </c>
      <c r="L496" s="12" t="e">
        <f t="shared" ca="1" si="72"/>
        <v>#N/A</v>
      </c>
      <c r="M496" s="12" t="e" cm="1">
        <f t="array" aca="1" ref="M496" ca="1">I496*S496*INDEX(BGCalc1!$B$4:$B$28,A496)</f>
        <v>#N/A</v>
      </c>
      <c r="N496" s="12" t="e">
        <f t="shared" ca="1" si="75"/>
        <v>#N/A</v>
      </c>
      <c r="O496" s="12" t="e">
        <f t="shared" ca="1" si="74"/>
        <v>#N/A</v>
      </c>
      <c r="P496" s="12" t="e">
        <f ca="1">CHOOSE(BGCalc1!$C$1,BGCalc1!$D$1,BGCalc1!$D$1+R496*G496)</f>
        <v>#N/A</v>
      </c>
      <c r="Q496" s="85">
        <f>CHOOSE(BGCalc1!$C$1,NA(),BGCalc1!$D$1)</f>
        <v>25</v>
      </c>
      <c r="R496" s="3" t="e">
        <f ca="1">C496*(H496+(BGCalc1!$D$1-E496)*F496)</f>
        <v>#N/A</v>
      </c>
      <c r="S496" s="3" t="e">
        <f t="shared" ca="1" si="73"/>
        <v>#N/A</v>
      </c>
    </row>
    <row r="497" spans="1:19">
      <c r="A497" s="384">
        <v>10</v>
      </c>
      <c r="B497" s="384">
        <v>35</v>
      </c>
      <c r="C497" s="9" t="e" cm="1">
        <f t="array" aca="1" ref="C497" ca="1">INDEX(BGCalc1!$F$4:$F$28,A497)+(INDEX(BGCalc1!$G$4:$G$28,A497)-INDEX(BGCalc1!$F$4:$F$28,A497))/50*B497</f>
        <v>#N/A</v>
      </c>
      <c r="D497" t="e">
        <f t="shared" ca="1" si="78"/>
        <v>#N/A</v>
      </c>
      <c r="E497" t="e">
        <f t="shared" ca="1" si="78"/>
        <v>#N/A</v>
      </c>
      <c r="F497" t="e">
        <f t="shared" ca="1" si="78"/>
        <v>#N/A</v>
      </c>
      <c r="G497" t="e">
        <f t="shared" ca="1" si="78"/>
        <v>#N/A</v>
      </c>
      <c r="H497" s="14" t="e" cm="1">
        <f t="array" aca="1" ref="H497" ca="1">INDEX(BGCalc1!$L$4:$L$28,A497)*$C497^3+INDEX(BGCalc1!$M$4:$M$28,A497)*$C497^2+INDEX(BGCalc1!$N$4:$N$28,A497)*$C497+INDEX(BGCalc1!$O$4:$O$28,A497)+INDEX('Bulk Graph'!$E$6:$E$30,A497)</f>
        <v>#N/A</v>
      </c>
      <c r="I497" s="14" t="e" cm="1">
        <f t="array" aca="1" ref="I497" ca="1">INDEX(BGCalc1!$H$4:$H$28,A497)*$C497^3+INDEX(BGCalc1!$I$4:$I$28,A497)*$C497^2+INDEX(BGCalc1!$J$4:$J$28,A497)*$C497+INDEX(BGCalc1!$K$4:$K$28,A497)</f>
        <v>#N/A</v>
      </c>
      <c r="J497" s="9" t="e">
        <f t="shared" ca="1" si="70"/>
        <v>#N/A</v>
      </c>
      <c r="K497" s="12" t="e">
        <f t="shared" ca="1" si="71"/>
        <v>#N/A</v>
      </c>
      <c r="L497" s="12" t="e">
        <f t="shared" ca="1" si="72"/>
        <v>#N/A</v>
      </c>
      <c r="M497" s="12" t="e" cm="1">
        <f t="array" aca="1" ref="M497" ca="1">I497*S497*INDEX(BGCalc1!$B$4:$B$28,A497)</f>
        <v>#N/A</v>
      </c>
      <c r="N497" s="12" t="e">
        <f t="shared" ca="1" si="75"/>
        <v>#N/A</v>
      </c>
      <c r="O497" s="12" t="e">
        <f t="shared" ca="1" si="74"/>
        <v>#N/A</v>
      </c>
      <c r="P497" s="12" t="e">
        <f ca="1">CHOOSE(BGCalc1!$C$1,BGCalc1!$D$1,BGCalc1!$D$1+R497*G497)</f>
        <v>#N/A</v>
      </c>
      <c r="Q497" s="85">
        <f>CHOOSE(BGCalc1!$C$1,NA(),BGCalc1!$D$1)</f>
        <v>25</v>
      </c>
      <c r="R497" s="3" t="e">
        <f ca="1">C497*(H497+(BGCalc1!$D$1-E497)*F497)</f>
        <v>#N/A</v>
      </c>
      <c r="S497" s="3" t="e">
        <f t="shared" ca="1" si="73"/>
        <v>#N/A</v>
      </c>
    </row>
    <row r="498" spans="1:19">
      <c r="A498" s="384">
        <v>10</v>
      </c>
      <c r="B498" s="384">
        <v>36</v>
      </c>
      <c r="C498" s="9" t="e" cm="1">
        <f t="array" aca="1" ref="C498" ca="1">INDEX(BGCalc1!$F$4:$F$28,A498)+(INDEX(BGCalc1!$G$4:$G$28,A498)-INDEX(BGCalc1!$F$4:$F$28,A498))/50*B498</f>
        <v>#N/A</v>
      </c>
      <c r="D498" t="e">
        <f t="shared" ca="1" si="78"/>
        <v>#N/A</v>
      </c>
      <c r="E498" t="e">
        <f t="shared" ca="1" si="78"/>
        <v>#N/A</v>
      </c>
      <c r="F498" t="e">
        <f t="shared" ca="1" si="78"/>
        <v>#N/A</v>
      </c>
      <c r="G498" t="e">
        <f t="shared" ca="1" si="78"/>
        <v>#N/A</v>
      </c>
      <c r="H498" s="14" t="e" cm="1">
        <f t="array" aca="1" ref="H498" ca="1">INDEX(BGCalc1!$L$4:$L$28,A498)*$C498^3+INDEX(BGCalc1!$M$4:$M$28,A498)*$C498^2+INDEX(BGCalc1!$N$4:$N$28,A498)*$C498+INDEX(BGCalc1!$O$4:$O$28,A498)+INDEX('Bulk Graph'!$E$6:$E$30,A498)</f>
        <v>#N/A</v>
      </c>
      <c r="I498" s="14" t="e" cm="1">
        <f t="array" aca="1" ref="I498" ca="1">INDEX(BGCalc1!$H$4:$H$28,A498)*$C498^3+INDEX(BGCalc1!$I$4:$I$28,A498)*$C498^2+INDEX(BGCalc1!$J$4:$J$28,A498)*$C498+INDEX(BGCalc1!$K$4:$K$28,A498)</f>
        <v>#N/A</v>
      </c>
      <c r="J498" s="9" t="e">
        <f t="shared" ca="1" si="70"/>
        <v>#N/A</v>
      </c>
      <c r="K498" s="12" t="e">
        <f t="shared" ca="1" si="71"/>
        <v>#N/A</v>
      </c>
      <c r="L498" s="12" t="e">
        <f t="shared" ca="1" si="72"/>
        <v>#N/A</v>
      </c>
      <c r="M498" s="12" t="e" cm="1">
        <f t="array" aca="1" ref="M498" ca="1">I498*S498*INDEX(BGCalc1!$B$4:$B$28,A498)</f>
        <v>#N/A</v>
      </c>
      <c r="N498" s="12" t="e">
        <f t="shared" ca="1" si="75"/>
        <v>#N/A</v>
      </c>
      <c r="O498" s="12" t="e">
        <f t="shared" ca="1" si="74"/>
        <v>#N/A</v>
      </c>
      <c r="P498" s="12" t="e">
        <f ca="1">CHOOSE(BGCalc1!$C$1,BGCalc1!$D$1,BGCalc1!$D$1+R498*G498)</f>
        <v>#N/A</v>
      </c>
      <c r="Q498" s="85">
        <f>CHOOSE(BGCalc1!$C$1,NA(),BGCalc1!$D$1)</f>
        <v>25</v>
      </c>
      <c r="R498" s="3" t="e">
        <f ca="1">C498*(H498+(BGCalc1!$D$1-E498)*F498)</f>
        <v>#N/A</v>
      </c>
      <c r="S498" s="3" t="e">
        <f t="shared" ca="1" si="73"/>
        <v>#N/A</v>
      </c>
    </row>
    <row r="499" spans="1:19">
      <c r="A499" s="384">
        <v>10</v>
      </c>
      <c r="B499" s="384">
        <v>37</v>
      </c>
      <c r="C499" s="9" t="e" cm="1">
        <f t="array" aca="1" ref="C499" ca="1">INDEX(BGCalc1!$F$4:$F$28,A499)+(INDEX(BGCalc1!$G$4:$G$28,A499)-INDEX(BGCalc1!$F$4:$F$28,A499))/50*B499</f>
        <v>#N/A</v>
      </c>
      <c r="D499" t="e">
        <f t="shared" ca="1" si="78"/>
        <v>#N/A</v>
      </c>
      <c r="E499" t="e">
        <f t="shared" ca="1" si="78"/>
        <v>#N/A</v>
      </c>
      <c r="F499" t="e">
        <f t="shared" ca="1" si="78"/>
        <v>#N/A</v>
      </c>
      <c r="G499" t="e">
        <f t="shared" ca="1" si="78"/>
        <v>#N/A</v>
      </c>
      <c r="H499" s="14" t="e" cm="1">
        <f t="array" aca="1" ref="H499" ca="1">INDEX(BGCalc1!$L$4:$L$28,A499)*$C499^3+INDEX(BGCalc1!$M$4:$M$28,A499)*$C499^2+INDEX(BGCalc1!$N$4:$N$28,A499)*$C499+INDEX(BGCalc1!$O$4:$O$28,A499)+INDEX('Bulk Graph'!$E$6:$E$30,A499)</f>
        <v>#N/A</v>
      </c>
      <c r="I499" s="14" t="e" cm="1">
        <f t="array" aca="1" ref="I499" ca="1">INDEX(BGCalc1!$H$4:$H$28,A499)*$C499^3+INDEX(BGCalc1!$I$4:$I$28,A499)*$C499^2+INDEX(BGCalc1!$J$4:$J$28,A499)*$C499+INDEX(BGCalc1!$K$4:$K$28,A499)</f>
        <v>#N/A</v>
      </c>
      <c r="J499" s="9" t="e">
        <f t="shared" ca="1" si="70"/>
        <v>#N/A</v>
      </c>
      <c r="K499" s="12" t="e">
        <f t="shared" ca="1" si="71"/>
        <v>#N/A</v>
      </c>
      <c r="L499" s="12" t="e">
        <f t="shared" ca="1" si="72"/>
        <v>#N/A</v>
      </c>
      <c r="M499" s="12" t="e" cm="1">
        <f t="array" aca="1" ref="M499" ca="1">I499*S499*INDEX(BGCalc1!$B$4:$B$28,A499)</f>
        <v>#N/A</v>
      </c>
      <c r="N499" s="12" t="e">
        <f t="shared" ca="1" si="75"/>
        <v>#N/A</v>
      </c>
      <c r="O499" s="12" t="e">
        <f t="shared" ca="1" si="74"/>
        <v>#N/A</v>
      </c>
      <c r="P499" s="12" t="e">
        <f ca="1">CHOOSE(BGCalc1!$C$1,BGCalc1!$D$1,BGCalc1!$D$1+R499*G499)</f>
        <v>#N/A</v>
      </c>
      <c r="Q499" s="85">
        <f>CHOOSE(BGCalc1!$C$1,NA(),BGCalc1!$D$1)</f>
        <v>25</v>
      </c>
      <c r="R499" s="3" t="e">
        <f ca="1">C499*(H499+(BGCalc1!$D$1-E499)*F499)</f>
        <v>#N/A</v>
      </c>
      <c r="S499" s="3" t="e">
        <f t="shared" ca="1" si="73"/>
        <v>#N/A</v>
      </c>
    </row>
    <row r="500" spans="1:19">
      <c r="A500" s="384">
        <v>10</v>
      </c>
      <c r="B500" s="384">
        <v>38</v>
      </c>
      <c r="C500" s="9" t="e" cm="1">
        <f t="array" aca="1" ref="C500" ca="1">INDEX(BGCalc1!$F$4:$F$28,A500)+(INDEX(BGCalc1!$G$4:$G$28,A500)-INDEX(BGCalc1!$F$4:$F$28,A500))/50*B500</f>
        <v>#N/A</v>
      </c>
      <c r="D500" t="e">
        <f t="shared" ca="1" si="78"/>
        <v>#N/A</v>
      </c>
      <c r="E500" t="e">
        <f t="shared" ca="1" si="78"/>
        <v>#N/A</v>
      </c>
      <c r="F500" t="e">
        <f t="shared" ca="1" si="78"/>
        <v>#N/A</v>
      </c>
      <c r="G500" t="e">
        <f t="shared" ca="1" si="78"/>
        <v>#N/A</v>
      </c>
      <c r="H500" s="14" t="e" cm="1">
        <f t="array" aca="1" ref="H500" ca="1">INDEX(BGCalc1!$L$4:$L$28,A500)*$C500^3+INDEX(BGCalc1!$M$4:$M$28,A500)*$C500^2+INDEX(BGCalc1!$N$4:$N$28,A500)*$C500+INDEX(BGCalc1!$O$4:$O$28,A500)+INDEX('Bulk Graph'!$E$6:$E$30,A500)</f>
        <v>#N/A</v>
      </c>
      <c r="I500" s="14" t="e" cm="1">
        <f t="array" aca="1" ref="I500" ca="1">INDEX(BGCalc1!$H$4:$H$28,A500)*$C500^3+INDEX(BGCalc1!$I$4:$I$28,A500)*$C500^2+INDEX(BGCalc1!$J$4:$J$28,A500)*$C500+INDEX(BGCalc1!$K$4:$K$28,A500)</f>
        <v>#N/A</v>
      </c>
      <c r="J500" s="9" t="e">
        <f t="shared" ca="1" si="70"/>
        <v>#N/A</v>
      </c>
      <c r="K500" s="12" t="e">
        <f t="shared" ca="1" si="71"/>
        <v>#N/A</v>
      </c>
      <c r="L500" s="12" t="e">
        <f t="shared" ca="1" si="72"/>
        <v>#N/A</v>
      </c>
      <c r="M500" s="12" t="e" cm="1">
        <f t="array" aca="1" ref="M500" ca="1">I500*S500*INDEX(BGCalc1!$B$4:$B$28,A500)</f>
        <v>#N/A</v>
      </c>
      <c r="N500" s="12" t="e">
        <f t="shared" ca="1" si="75"/>
        <v>#N/A</v>
      </c>
      <c r="O500" s="12" t="e">
        <f t="shared" ca="1" si="74"/>
        <v>#N/A</v>
      </c>
      <c r="P500" s="12" t="e">
        <f ca="1">CHOOSE(BGCalc1!$C$1,BGCalc1!$D$1,BGCalc1!$D$1+R500*G500)</f>
        <v>#N/A</v>
      </c>
      <c r="Q500" s="85">
        <f>CHOOSE(BGCalc1!$C$1,NA(),BGCalc1!$D$1)</f>
        <v>25</v>
      </c>
      <c r="R500" s="3" t="e">
        <f ca="1">C500*(H500+(BGCalc1!$D$1-E500)*F500)</f>
        <v>#N/A</v>
      </c>
      <c r="S500" s="3" t="e">
        <f t="shared" ca="1" si="73"/>
        <v>#N/A</v>
      </c>
    </row>
    <row r="501" spans="1:19">
      <c r="A501" s="384">
        <v>10</v>
      </c>
      <c r="B501" s="384">
        <v>39</v>
      </c>
      <c r="C501" s="9" t="e" cm="1">
        <f t="array" aca="1" ref="C501" ca="1">INDEX(BGCalc1!$F$4:$F$28,A501)+(INDEX(BGCalc1!$G$4:$G$28,A501)-INDEX(BGCalc1!$F$4:$F$28,A501))/50*B501</f>
        <v>#N/A</v>
      </c>
      <c r="D501" t="e">
        <f t="shared" ca="1" si="78"/>
        <v>#N/A</v>
      </c>
      <c r="E501" t="e">
        <f t="shared" ca="1" si="78"/>
        <v>#N/A</v>
      </c>
      <c r="F501" t="e">
        <f t="shared" ca="1" si="78"/>
        <v>#N/A</v>
      </c>
      <c r="G501" t="e">
        <f t="shared" ca="1" si="78"/>
        <v>#N/A</v>
      </c>
      <c r="H501" s="14" t="e" cm="1">
        <f t="array" aca="1" ref="H501" ca="1">INDEX(BGCalc1!$L$4:$L$28,A501)*$C501^3+INDEX(BGCalc1!$M$4:$M$28,A501)*$C501^2+INDEX(BGCalc1!$N$4:$N$28,A501)*$C501+INDEX(BGCalc1!$O$4:$O$28,A501)+INDEX('Bulk Graph'!$E$6:$E$30,A501)</f>
        <v>#N/A</v>
      </c>
      <c r="I501" s="14" t="e" cm="1">
        <f t="array" aca="1" ref="I501" ca="1">INDEX(BGCalc1!$H$4:$H$28,A501)*$C501^3+INDEX(BGCalc1!$I$4:$I$28,A501)*$C501^2+INDEX(BGCalc1!$J$4:$J$28,A501)*$C501+INDEX(BGCalc1!$K$4:$K$28,A501)</f>
        <v>#N/A</v>
      </c>
      <c r="J501" s="9" t="e">
        <f t="shared" ca="1" si="70"/>
        <v>#N/A</v>
      </c>
      <c r="K501" s="12" t="e">
        <f t="shared" ca="1" si="71"/>
        <v>#N/A</v>
      </c>
      <c r="L501" s="12" t="e">
        <f t="shared" ca="1" si="72"/>
        <v>#N/A</v>
      </c>
      <c r="M501" s="12" t="e" cm="1">
        <f t="array" aca="1" ref="M501" ca="1">I501*S501*INDEX(BGCalc1!$B$4:$B$28,A501)</f>
        <v>#N/A</v>
      </c>
      <c r="N501" s="12" t="e">
        <f t="shared" ca="1" si="75"/>
        <v>#N/A</v>
      </c>
      <c r="O501" s="12" t="e">
        <f t="shared" ca="1" si="74"/>
        <v>#N/A</v>
      </c>
      <c r="P501" s="12" t="e">
        <f ca="1">CHOOSE(BGCalc1!$C$1,BGCalc1!$D$1,BGCalc1!$D$1+R501*G501)</f>
        <v>#N/A</v>
      </c>
      <c r="Q501" s="85">
        <f>CHOOSE(BGCalc1!$C$1,NA(),BGCalc1!$D$1)</f>
        <v>25</v>
      </c>
      <c r="R501" s="3" t="e">
        <f ca="1">C501*(H501+(BGCalc1!$D$1-E501)*F501)</f>
        <v>#N/A</v>
      </c>
      <c r="S501" s="3" t="e">
        <f t="shared" ca="1" si="73"/>
        <v>#N/A</v>
      </c>
    </row>
    <row r="502" spans="1:19">
      <c r="A502" s="384">
        <v>10</v>
      </c>
      <c r="B502" s="384">
        <v>40</v>
      </c>
      <c r="C502" s="9" t="e" cm="1">
        <f t="array" aca="1" ref="C502" ca="1">INDEX(BGCalc1!$F$4:$F$28,A502)+(INDEX(BGCalc1!$G$4:$G$28,A502)-INDEX(BGCalc1!$F$4:$F$28,A502))/50*B502</f>
        <v>#N/A</v>
      </c>
      <c r="D502" t="e">
        <f t="shared" ca="1" si="78"/>
        <v>#N/A</v>
      </c>
      <c r="E502" t="e">
        <f t="shared" ca="1" si="78"/>
        <v>#N/A</v>
      </c>
      <c r="F502" t="e">
        <f t="shared" ca="1" si="78"/>
        <v>#N/A</v>
      </c>
      <c r="G502" t="e">
        <f t="shared" ca="1" si="78"/>
        <v>#N/A</v>
      </c>
      <c r="H502" s="14" t="e" cm="1">
        <f t="array" aca="1" ref="H502" ca="1">INDEX(BGCalc1!$L$4:$L$28,A502)*$C502^3+INDEX(BGCalc1!$M$4:$M$28,A502)*$C502^2+INDEX(BGCalc1!$N$4:$N$28,A502)*$C502+INDEX(BGCalc1!$O$4:$O$28,A502)+INDEX('Bulk Graph'!$E$6:$E$30,A502)</f>
        <v>#N/A</v>
      </c>
      <c r="I502" s="14" t="e" cm="1">
        <f t="array" aca="1" ref="I502" ca="1">INDEX(BGCalc1!$H$4:$H$28,A502)*$C502^3+INDEX(BGCalc1!$I$4:$I$28,A502)*$C502^2+INDEX(BGCalc1!$J$4:$J$28,A502)*$C502+INDEX(BGCalc1!$K$4:$K$28,A502)</f>
        <v>#N/A</v>
      </c>
      <c r="J502" s="9" t="e">
        <f t="shared" ca="1" si="70"/>
        <v>#N/A</v>
      </c>
      <c r="K502" s="12" t="e">
        <f t="shared" ca="1" si="71"/>
        <v>#N/A</v>
      </c>
      <c r="L502" s="12" t="e">
        <f t="shared" ca="1" si="72"/>
        <v>#N/A</v>
      </c>
      <c r="M502" s="12" t="e" cm="1">
        <f t="array" aca="1" ref="M502" ca="1">I502*S502*INDEX(BGCalc1!$B$4:$B$28,A502)</f>
        <v>#N/A</v>
      </c>
      <c r="N502" s="12" t="e">
        <f t="shared" ca="1" si="75"/>
        <v>#N/A</v>
      </c>
      <c r="O502" s="12" t="e">
        <f t="shared" ca="1" si="74"/>
        <v>#N/A</v>
      </c>
      <c r="P502" s="12" t="e">
        <f ca="1">CHOOSE(BGCalc1!$C$1,BGCalc1!$D$1,BGCalc1!$D$1+R502*G502)</f>
        <v>#N/A</v>
      </c>
      <c r="Q502" s="85">
        <f>CHOOSE(BGCalc1!$C$1,NA(),BGCalc1!$D$1)</f>
        <v>25</v>
      </c>
      <c r="R502" s="3" t="e">
        <f ca="1">C502*(H502+(BGCalc1!$D$1-E502)*F502)</f>
        <v>#N/A</v>
      </c>
      <c r="S502" s="3" t="e">
        <f t="shared" ca="1" si="73"/>
        <v>#N/A</v>
      </c>
    </row>
    <row r="503" spans="1:19">
      <c r="A503" s="384">
        <v>10</v>
      </c>
      <c r="B503" s="384">
        <v>41</v>
      </c>
      <c r="C503" s="9" t="e" cm="1">
        <f t="array" aca="1" ref="C503" ca="1">INDEX(BGCalc1!$F$4:$F$28,A503)+(INDEX(BGCalc1!$G$4:$G$28,A503)-INDEX(BGCalc1!$F$4:$F$28,A503))/50*B503</f>
        <v>#N/A</v>
      </c>
      <c r="D503" t="e">
        <f t="shared" ca="1" si="78"/>
        <v>#N/A</v>
      </c>
      <c r="E503" t="e">
        <f t="shared" ca="1" si="78"/>
        <v>#N/A</v>
      </c>
      <c r="F503" t="e">
        <f t="shared" ca="1" si="78"/>
        <v>#N/A</v>
      </c>
      <c r="G503" t="e">
        <f t="shared" ca="1" si="78"/>
        <v>#N/A</v>
      </c>
      <c r="H503" s="14" t="e" cm="1">
        <f t="array" aca="1" ref="H503" ca="1">INDEX(BGCalc1!$L$4:$L$28,A503)*$C503^3+INDEX(BGCalc1!$M$4:$M$28,A503)*$C503^2+INDEX(BGCalc1!$N$4:$N$28,A503)*$C503+INDEX(BGCalc1!$O$4:$O$28,A503)+INDEX('Bulk Graph'!$E$6:$E$30,A503)</f>
        <v>#N/A</v>
      </c>
      <c r="I503" s="14" t="e" cm="1">
        <f t="array" aca="1" ref="I503" ca="1">INDEX(BGCalc1!$H$4:$H$28,A503)*$C503^3+INDEX(BGCalc1!$I$4:$I$28,A503)*$C503^2+INDEX(BGCalc1!$J$4:$J$28,A503)*$C503+INDEX(BGCalc1!$K$4:$K$28,A503)</f>
        <v>#N/A</v>
      </c>
      <c r="J503" s="9" t="e">
        <f t="shared" ca="1" si="70"/>
        <v>#N/A</v>
      </c>
      <c r="K503" s="12" t="e">
        <f t="shared" ca="1" si="71"/>
        <v>#N/A</v>
      </c>
      <c r="L503" s="12" t="e">
        <f t="shared" ca="1" si="72"/>
        <v>#N/A</v>
      </c>
      <c r="M503" s="12" t="e" cm="1">
        <f t="array" aca="1" ref="M503" ca="1">I503*S503*INDEX(BGCalc1!$B$4:$B$28,A503)</f>
        <v>#N/A</v>
      </c>
      <c r="N503" s="12" t="e">
        <f t="shared" ca="1" si="75"/>
        <v>#N/A</v>
      </c>
      <c r="O503" s="12" t="e">
        <f t="shared" ca="1" si="74"/>
        <v>#N/A</v>
      </c>
      <c r="P503" s="12" t="e">
        <f ca="1">CHOOSE(BGCalc1!$C$1,BGCalc1!$D$1,BGCalc1!$D$1+R503*G503)</f>
        <v>#N/A</v>
      </c>
      <c r="Q503" s="85">
        <f>CHOOSE(BGCalc1!$C$1,NA(),BGCalc1!$D$1)</f>
        <v>25</v>
      </c>
      <c r="R503" s="3" t="e">
        <f ca="1">C503*(H503+(BGCalc1!$D$1-E503)*F503)</f>
        <v>#N/A</v>
      </c>
      <c r="S503" s="3" t="e">
        <f t="shared" ca="1" si="73"/>
        <v>#N/A</v>
      </c>
    </row>
    <row r="504" spans="1:19">
      <c r="A504" s="384">
        <v>10</v>
      </c>
      <c r="B504" s="384">
        <v>42</v>
      </c>
      <c r="C504" s="9" t="e" cm="1">
        <f t="array" aca="1" ref="C504" ca="1">INDEX(BGCalc1!$F$4:$F$28,A504)+(INDEX(BGCalc1!$G$4:$G$28,A504)-INDEX(BGCalc1!$F$4:$F$28,A504))/50*B504</f>
        <v>#N/A</v>
      </c>
      <c r="D504" t="e">
        <f t="shared" ca="1" si="78"/>
        <v>#N/A</v>
      </c>
      <c r="E504" t="e">
        <f t="shared" ca="1" si="78"/>
        <v>#N/A</v>
      </c>
      <c r="F504" t="e">
        <f t="shared" ca="1" si="78"/>
        <v>#N/A</v>
      </c>
      <c r="G504" t="e">
        <f t="shared" ca="1" si="78"/>
        <v>#N/A</v>
      </c>
      <c r="H504" s="14" t="e" cm="1">
        <f t="array" aca="1" ref="H504" ca="1">INDEX(BGCalc1!$L$4:$L$28,A504)*$C504^3+INDEX(BGCalc1!$M$4:$M$28,A504)*$C504^2+INDEX(BGCalc1!$N$4:$N$28,A504)*$C504+INDEX(BGCalc1!$O$4:$O$28,A504)+INDEX('Bulk Graph'!$E$6:$E$30,A504)</f>
        <v>#N/A</v>
      </c>
      <c r="I504" s="14" t="e" cm="1">
        <f t="array" aca="1" ref="I504" ca="1">INDEX(BGCalc1!$H$4:$H$28,A504)*$C504^3+INDEX(BGCalc1!$I$4:$I$28,A504)*$C504^2+INDEX(BGCalc1!$J$4:$J$28,A504)*$C504+INDEX(BGCalc1!$K$4:$K$28,A504)</f>
        <v>#N/A</v>
      </c>
      <c r="J504" s="9" t="e">
        <f t="shared" ca="1" si="70"/>
        <v>#N/A</v>
      </c>
      <c r="K504" s="12" t="e">
        <f t="shared" ca="1" si="71"/>
        <v>#N/A</v>
      </c>
      <c r="L504" s="12" t="e">
        <f t="shared" ca="1" si="72"/>
        <v>#N/A</v>
      </c>
      <c r="M504" s="12" t="e" cm="1">
        <f t="array" aca="1" ref="M504" ca="1">I504*S504*INDEX(BGCalc1!$B$4:$B$28,A504)</f>
        <v>#N/A</v>
      </c>
      <c r="N504" s="12" t="e">
        <f t="shared" ca="1" si="75"/>
        <v>#N/A</v>
      </c>
      <c r="O504" s="12" t="e">
        <f t="shared" ca="1" si="74"/>
        <v>#N/A</v>
      </c>
      <c r="P504" s="12" t="e">
        <f ca="1">CHOOSE(BGCalc1!$C$1,BGCalc1!$D$1,BGCalc1!$D$1+R504*G504)</f>
        <v>#N/A</v>
      </c>
      <c r="Q504" s="85">
        <f>CHOOSE(BGCalc1!$C$1,NA(),BGCalc1!$D$1)</f>
        <v>25</v>
      </c>
      <c r="R504" s="3" t="e">
        <f ca="1">C504*(H504+(BGCalc1!$D$1-E504)*F504)</f>
        <v>#N/A</v>
      </c>
      <c r="S504" s="3" t="e">
        <f t="shared" ca="1" si="73"/>
        <v>#N/A</v>
      </c>
    </row>
    <row r="505" spans="1:19">
      <c r="A505" s="384">
        <v>10</v>
      </c>
      <c r="B505" s="384">
        <v>43</v>
      </c>
      <c r="C505" s="9" t="e" cm="1">
        <f t="array" aca="1" ref="C505" ca="1">INDEX(BGCalc1!$F$4:$F$28,A505)+(INDEX(BGCalc1!$G$4:$G$28,A505)-INDEX(BGCalc1!$F$4:$F$28,A505))/50*B505</f>
        <v>#N/A</v>
      </c>
      <c r="D505" t="e">
        <f t="shared" ca="1" si="78"/>
        <v>#N/A</v>
      </c>
      <c r="E505" t="e">
        <f t="shared" ca="1" si="78"/>
        <v>#N/A</v>
      </c>
      <c r="F505" t="e">
        <f t="shared" ca="1" si="78"/>
        <v>#N/A</v>
      </c>
      <c r="G505" t="e">
        <f t="shared" ca="1" si="78"/>
        <v>#N/A</v>
      </c>
      <c r="H505" s="14" t="e" cm="1">
        <f t="array" aca="1" ref="H505" ca="1">INDEX(BGCalc1!$L$4:$L$28,A505)*$C505^3+INDEX(BGCalc1!$M$4:$M$28,A505)*$C505^2+INDEX(BGCalc1!$N$4:$N$28,A505)*$C505+INDEX(BGCalc1!$O$4:$O$28,A505)+INDEX('Bulk Graph'!$E$6:$E$30,A505)</f>
        <v>#N/A</v>
      </c>
      <c r="I505" s="14" t="e" cm="1">
        <f t="array" aca="1" ref="I505" ca="1">INDEX(BGCalc1!$H$4:$H$28,A505)*$C505^3+INDEX(BGCalc1!$I$4:$I$28,A505)*$C505^2+INDEX(BGCalc1!$J$4:$J$28,A505)*$C505+INDEX(BGCalc1!$K$4:$K$28,A505)</f>
        <v>#N/A</v>
      </c>
      <c r="J505" s="9" t="e">
        <f t="shared" ca="1" si="70"/>
        <v>#N/A</v>
      </c>
      <c r="K505" s="12" t="e">
        <f t="shared" ca="1" si="71"/>
        <v>#N/A</v>
      </c>
      <c r="L505" s="12" t="e">
        <f t="shared" ca="1" si="72"/>
        <v>#N/A</v>
      </c>
      <c r="M505" s="12" t="e" cm="1">
        <f t="array" aca="1" ref="M505" ca="1">I505*S505*INDEX(BGCalc1!$B$4:$B$28,A505)</f>
        <v>#N/A</v>
      </c>
      <c r="N505" s="12" t="e">
        <f t="shared" ca="1" si="75"/>
        <v>#N/A</v>
      </c>
      <c r="O505" s="12" t="e">
        <f t="shared" ca="1" si="74"/>
        <v>#N/A</v>
      </c>
      <c r="P505" s="12" t="e">
        <f ca="1">CHOOSE(BGCalc1!$C$1,BGCalc1!$D$1,BGCalc1!$D$1+R505*G505)</f>
        <v>#N/A</v>
      </c>
      <c r="Q505" s="85">
        <f>CHOOSE(BGCalc1!$C$1,NA(),BGCalc1!$D$1)</f>
        <v>25</v>
      </c>
      <c r="R505" s="3" t="e">
        <f ca="1">C505*(H505+(BGCalc1!$D$1-E505)*F505)</f>
        <v>#N/A</v>
      </c>
      <c r="S505" s="3" t="e">
        <f t="shared" ca="1" si="73"/>
        <v>#N/A</v>
      </c>
    </row>
    <row r="506" spans="1:19">
      <c r="A506" s="384">
        <v>10</v>
      </c>
      <c r="B506" s="384">
        <v>44</v>
      </c>
      <c r="C506" s="9" t="e" cm="1">
        <f t="array" aca="1" ref="C506" ca="1">INDEX(BGCalc1!$F$4:$F$28,A506)+(INDEX(BGCalc1!$G$4:$G$28,A506)-INDEX(BGCalc1!$F$4:$F$28,A506))/50*B506</f>
        <v>#N/A</v>
      </c>
      <c r="D506" t="e">
        <f t="shared" ca="1" si="78"/>
        <v>#N/A</v>
      </c>
      <c r="E506" t="e">
        <f t="shared" ca="1" si="78"/>
        <v>#N/A</v>
      </c>
      <c r="F506" t="e">
        <f t="shared" ca="1" si="78"/>
        <v>#N/A</v>
      </c>
      <c r="G506" t="e">
        <f t="shared" ca="1" si="78"/>
        <v>#N/A</v>
      </c>
      <c r="H506" s="14" t="e" cm="1">
        <f t="array" aca="1" ref="H506" ca="1">INDEX(BGCalc1!$L$4:$L$28,A506)*$C506^3+INDEX(BGCalc1!$M$4:$M$28,A506)*$C506^2+INDEX(BGCalc1!$N$4:$N$28,A506)*$C506+INDEX(BGCalc1!$O$4:$O$28,A506)+INDEX('Bulk Graph'!$E$6:$E$30,A506)</f>
        <v>#N/A</v>
      </c>
      <c r="I506" s="14" t="e" cm="1">
        <f t="array" aca="1" ref="I506" ca="1">INDEX(BGCalc1!$H$4:$H$28,A506)*$C506^3+INDEX(BGCalc1!$I$4:$I$28,A506)*$C506^2+INDEX(BGCalc1!$J$4:$J$28,A506)*$C506+INDEX(BGCalc1!$K$4:$K$28,A506)</f>
        <v>#N/A</v>
      </c>
      <c r="J506" s="9" t="e">
        <f t="shared" ca="1" si="70"/>
        <v>#N/A</v>
      </c>
      <c r="K506" s="12" t="e">
        <f t="shared" ca="1" si="71"/>
        <v>#N/A</v>
      </c>
      <c r="L506" s="12" t="e">
        <f t="shared" ca="1" si="72"/>
        <v>#N/A</v>
      </c>
      <c r="M506" s="12" t="e" cm="1">
        <f t="array" aca="1" ref="M506" ca="1">I506*S506*INDEX(BGCalc1!$B$4:$B$28,A506)</f>
        <v>#N/A</v>
      </c>
      <c r="N506" s="12" t="e">
        <f t="shared" ca="1" si="75"/>
        <v>#N/A</v>
      </c>
      <c r="O506" s="12" t="e">
        <f t="shared" ca="1" si="74"/>
        <v>#N/A</v>
      </c>
      <c r="P506" s="12" t="e">
        <f ca="1">CHOOSE(BGCalc1!$C$1,BGCalc1!$D$1,BGCalc1!$D$1+R506*G506)</f>
        <v>#N/A</v>
      </c>
      <c r="Q506" s="85">
        <f>CHOOSE(BGCalc1!$C$1,NA(),BGCalc1!$D$1)</f>
        <v>25</v>
      </c>
      <c r="R506" s="3" t="e">
        <f ca="1">C506*(H506+(BGCalc1!$D$1-E506)*F506)</f>
        <v>#N/A</v>
      </c>
      <c r="S506" s="3" t="e">
        <f t="shared" ca="1" si="73"/>
        <v>#N/A</v>
      </c>
    </row>
    <row r="507" spans="1:19">
      <c r="A507" s="384">
        <v>10</v>
      </c>
      <c r="B507" s="384">
        <v>45</v>
      </c>
      <c r="C507" s="9" t="e" cm="1">
        <f t="array" aca="1" ref="C507" ca="1">INDEX(BGCalc1!$F$4:$F$28,A507)+(INDEX(BGCalc1!$G$4:$G$28,A507)-INDEX(BGCalc1!$F$4:$F$28,A507))/50*B507</f>
        <v>#N/A</v>
      </c>
      <c r="D507" t="e">
        <f t="shared" ca="1" si="78"/>
        <v>#N/A</v>
      </c>
      <c r="E507" t="e">
        <f t="shared" ca="1" si="78"/>
        <v>#N/A</v>
      </c>
      <c r="F507" t="e">
        <f t="shared" ca="1" si="78"/>
        <v>#N/A</v>
      </c>
      <c r="G507" t="e">
        <f t="shared" ca="1" si="78"/>
        <v>#N/A</v>
      </c>
      <c r="H507" s="14" t="e" cm="1">
        <f t="array" aca="1" ref="H507" ca="1">INDEX(BGCalc1!$L$4:$L$28,A507)*$C507^3+INDEX(BGCalc1!$M$4:$M$28,A507)*$C507^2+INDEX(BGCalc1!$N$4:$N$28,A507)*$C507+INDEX(BGCalc1!$O$4:$O$28,A507)+INDEX('Bulk Graph'!$E$6:$E$30,A507)</f>
        <v>#N/A</v>
      </c>
      <c r="I507" s="14" t="e" cm="1">
        <f t="array" aca="1" ref="I507" ca="1">INDEX(BGCalc1!$H$4:$H$28,A507)*$C507^3+INDEX(BGCalc1!$I$4:$I$28,A507)*$C507^2+INDEX(BGCalc1!$J$4:$J$28,A507)*$C507+INDEX(BGCalc1!$K$4:$K$28,A507)</f>
        <v>#N/A</v>
      </c>
      <c r="J507" s="9" t="e">
        <f t="shared" ca="1" si="70"/>
        <v>#N/A</v>
      </c>
      <c r="K507" s="12" t="e">
        <f t="shared" ca="1" si="71"/>
        <v>#N/A</v>
      </c>
      <c r="L507" s="12" t="e">
        <f t="shared" ca="1" si="72"/>
        <v>#N/A</v>
      </c>
      <c r="M507" s="12" t="e" cm="1">
        <f t="array" aca="1" ref="M507" ca="1">I507*S507*INDEX(BGCalc1!$B$4:$B$28,A507)</f>
        <v>#N/A</v>
      </c>
      <c r="N507" s="12" t="e">
        <f t="shared" ca="1" si="75"/>
        <v>#N/A</v>
      </c>
      <c r="O507" s="12" t="e">
        <f t="shared" ca="1" si="74"/>
        <v>#N/A</v>
      </c>
      <c r="P507" s="12" t="e">
        <f ca="1">CHOOSE(BGCalc1!$C$1,BGCalc1!$D$1,BGCalc1!$D$1+R507*G507)</f>
        <v>#N/A</v>
      </c>
      <c r="Q507" s="85">
        <f>CHOOSE(BGCalc1!$C$1,NA(),BGCalc1!$D$1)</f>
        <v>25</v>
      </c>
      <c r="R507" s="3" t="e">
        <f ca="1">C507*(H507+(BGCalc1!$D$1-E507)*F507)</f>
        <v>#N/A</v>
      </c>
      <c r="S507" s="3" t="e">
        <f t="shared" ca="1" si="73"/>
        <v>#N/A</v>
      </c>
    </row>
    <row r="508" spans="1:19">
      <c r="A508" s="384">
        <v>10</v>
      </c>
      <c r="B508" s="384">
        <v>46</v>
      </c>
      <c r="C508" s="9" t="e" cm="1">
        <f t="array" aca="1" ref="C508" ca="1">INDEX(BGCalc1!$F$4:$F$28,A508)+(INDEX(BGCalc1!$G$4:$G$28,A508)-INDEX(BGCalc1!$F$4:$F$28,A508))/50*B508</f>
        <v>#N/A</v>
      </c>
      <c r="D508" t="e">
        <f t="shared" ca="1" si="78"/>
        <v>#N/A</v>
      </c>
      <c r="E508" t="e">
        <f t="shared" ca="1" si="78"/>
        <v>#N/A</v>
      </c>
      <c r="F508" t="e">
        <f t="shared" ca="1" si="78"/>
        <v>#N/A</v>
      </c>
      <c r="G508" t="e">
        <f t="shared" ca="1" si="78"/>
        <v>#N/A</v>
      </c>
      <c r="H508" s="14" t="e" cm="1">
        <f t="array" aca="1" ref="H508" ca="1">INDEX(BGCalc1!$L$4:$L$28,A508)*$C508^3+INDEX(BGCalc1!$M$4:$M$28,A508)*$C508^2+INDEX(BGCalc1!$N$4:$N$28,A508)*$C508+INDEX(BGCalc1!$O$4:$O$28,A508)+INDEX('Bulk Graph'!$E$6:$E$30,A508)</f>
        <v>#N/A</v>
      </c>
      <c r="I508" s="14" t="e" cm="1">
        <f t="array" aca="1" ref="I508" ca="1">INDEX(BGCalc1!$H$4:$H$28,A508)*$C508^3+INDEX(BGCalc1!$I$4:$I$28,A508)*$C508^2+INDEX(BGCalc1!$J$4:$J$28,A508)*$C508+INDEX(BGCalc1!$K$4:$K$28,A508)</f>
        <v>#N/A</v>
      </c>
      <c r="J508" s="9" t="e">
        <f t="shared" ca="1" si="70"/>
        <v>#N/A</v>
      </c>
      <c r="K508" s="12" t="e">
        <f t="shared" ca="1" si="71"/>
        <v>#N/A</v>
      </c>
      <c r="L508" s="12" t="e">
        <f t="shared" ca="1" si="72"/>
        <v>#N/A</v>
      </c>
      <c r="M508" s="12" t="e" cm="1">
        <f t="array" aca="1" ref="M508" ca="1">I508*S508*INDEX(BGCalc1!$B$4:$B$28,A508)</f>
        <v>#N/A</v>
      </c>
      <c r="N508" s="12" t="e">
        <f t="shared" ca="1" si="75"/>
        <v>#N/A</v>
      </c>
      <c r="O508" s="12" t="e">
        <f t="shared" ca="1" si="74"/>
        <v>#N/A</v>
      </c>
      <c r="P508" s="12" t="e">
        <f ca="1">CHOOSE(BGCalc1!$C$1,BGCalc1!$D$1,BGCalc1!$D$1+R508*G508)</f>
        <v>#N/A</v>
      </c>
      <c r="Q508" s="85">
        <f>CHOOSE(BGCalc1!$C$1,NA(),BGCalc1!$D$1)</f>
        <v>25</v>
      </c>
      <c r="R508" s="3" t="e">
        <f ca="1">C508*(H508+(BGCalc1!$D$1-E508)*F508)</f>
        <v>#N/A</v>
      </c>
      <c r="S508" s="3" t="e">
        <f t="shared" ca="1" si="73"/>
        <v>#N/A</v>
      </c>
    </row>
    <row r="509" spans="1:19">
      <c r="A509" s="384">
        <v>10</v>
      </c>
      <c r="B509" s="384">
        <v>47</v>
      </c>
      <c r="C509" s="9" t="e" cm="1">
        <f t="array" aca="1" ref="C509" ca="1">INDEX(BGCalc1!$F$4:$F$28,A509)+(INDEX(BGCalc1!$G$4:$G$28,A509)-INDEX(BGCalc1!$F$4:$F$28,A509))/50*B509</f>
        <v>#N/A</v>
      </c>
      <c r="D509" t="e">
        <f t="shared" ca="1" si="78"/>
        <v>#N/A</v>
      </c>
      <c r="E509" t="e">
        <f t="shared" ca="1" si="78"/>
        <v>#N/A</v>
      </c>
      <c r="F509" t="e">
        <f t="shared" ca="1" si="78"/>
        <v>#N/A</v>
      </c>
      <c r="G509" t="e">
        <f t="shared" ca="1" si="78"/>
        <v>#N/A</v>
      </c>
      <c r="H509" s="14" t="e" cm="1">
        <f t="array" aca="1" ref="H509" ca="1">INDEX(BGCalc1!$L$4:$L$28,A509)*$C509^3+INDEX(BGCalc1!$M$4:$M$28,A509)*$C509^2+INDEX(BGCalc1!$N$4:$N$28,A509)*$C509+INDEX(BGCalc1!$O$4:$O$28,A509)+INDEX('Bulk Graph'!$E$6:$E$30,A509)</f>
        <v>#N/A</v>
      </c>
      <c r="I509" s="14" t="e" cm="1">
        <f t="array" aca="1" ref="I509" ca="1">INDEX(BGCalc1!$H$4:$H$28,A509)*$C509^3+INDEX(BGCalc1!$I$4:$I$28,A509)*$C509^2+INDEX(BGCalc1!$J$4:$J$28,A509)*$C509+INDEX(BGCalc1!$K$4:$K$28,A509)</f>
        <v>#N/A</v>
      </c>
      <c r="J509" s="9" t="e">
        <f t="shared" ca="1" si="70"/>
        <v>#N/A</v>
      </c>
      <c r="K509" s="12" t="e">
        <f t="shared" ca="1" si="71"/>
        <v>#N/A</v>
      </c>
      <c r="L509" s="12" t="e">
        <f t="shared" ca="1" si="72"/>
        <v>#N/A</v>
      </c>
      <c r="M509" s="12" t="e" cm="1">
        <f t="array" aca="1" ref="M509" ca="1">I509*S509*INDEX(BGCalc1!$B$4:$B$28,A509)</f>
        <v>#N/A</v>
      </c>
      <c r="N509" s="12" t="e">
        <f t="shared" ca="1" si="75"/>
        <v>#N/A</v>
      </c>
      <c r="O509" s="12" t="e">
        <f t="shared" ca="1" si="74"/>
        <v>#N/A</v>
      </c>
      <c r="P509" s="12" t="e">
        <f ca="1">CHOOSE(BGCalc1!$C$1,BGCalc1!$D$1,BGCalc1!$D$1+R509*G509)</f>
        <v>#N/A</v>
      </c>
      <c r="Q509" s="85">
        <f>CHOOSE(BGCalc1!$C$1,NA(),BGCalc1!$D$1)</f>
        <v>25</v>
      </c>
      <c r="R509" s="3" t="e">
        <f ca="1">C509*(H509+(BGCalc1!$D$1-E509)*F509)</f>
        <v>#N/A</v>
      </c>
      <c r="S509" s="3" t="e">
        <f t="shared" ca="1" si="73"/>
        <v>#N/A</v>
      </c>
    </row>
    <row r="510" spans="1:19">
      <c r="A510" s="384">
        <v>10</v>
      </c>
      <c r="B510" s="384">
        <v>48</v>
      </c>
      <c r="C510" s="9" t="e" cm="1">
        <f t="array" aca="1" ref="C510" ca="1">INDEX(BGCalc1!$F$4:$F$28,A510)+(INDEX(BGCalc1!$G$4:$G$28,A510)-INDEX(BGCalc1!$F$4:$F$28,A510))/50*B510</f>
        <v>#N/A</v>
      </c>
      <c r="D510" t="e">
        <f t="shared" ca="1" si="78"/>
        <v>#N/A</v>
      </c>
      <c r="E510" t="e">
        <f t="shared" ca="1" si="78"/>
        <v>#N/A</v>
      </c>
      <c r="F510" t="e">
        <f t="shared" ca="1" si="78"/>
        <v>#N/A</v>
      </c>
      <c r="G510" t="e">
        <f t="shared" ca="1" si="78"/>
        <v>#N/A</v>
      </c>
      <c r="H510" s="14" t="e" cm="1">
        <f t="array" aca="1" ref="H510" ca="1">INDEX(BGCalc1!$L$4:$L$28,A510)*$C510^3+INDEX(BGCalc1!$M$4:$M$28,A510)*$C510^2+INDEX(BGCalc1!$N$4:$N$28,A510)*$C510+INDEX(BGCalc1!$O$4:$O$28,A510)+INDEX('Bulk Graph'!$E$6:$E$30,A510)</f>
        <v>#N/A</v>
      </c>
      <c r="I510" s="14" t="e" cm="1">
        <f t="array" aca="1" ref="I510" ca="1">INDEX(BGCalc1!$H$4:$H$28,A510)*$C510^3+INDEX(BGCalc1!$I$4:$I$28,A510)*$C510^2+INDEX(BGCalc1!$J$4:$J$28,A510)*$C510+INDEX(BGCalc1!$K$4:$K$28,A510)</f>
        <v>#N/A</v>
      </c>
      <c r="J510" s="9" t="e">
        <f t="shared" ca="1" si="70"/>
        <v>#N/A</v>
      </c>
      <c r="K510" s="12" t="e">
        <f t="shared" ca="1" si="71"/>
        <v>#N/A</v>
      </c>
      <c r="L510" s="12" t="e">
        <f t="shared" ca="1" si="72"/>
        <v>#N/A</v>
      </c>
      <c r="M510" s="12" t="e" cm="1">
        <f t="array" aca="1" ref="M510" ca="1">I510*S510*INDEX(BGCalc1!$B$4:$B$28,A510)</f>
        <v>#N/A</v>
      </c>
      <c r="N510" s="12" t="e">
        <f t="shared" ca="1" si="75"/>
        <v>#N/A</v>
      </c>
      <c r="O510" s="12" t="e">
        <f t="shared" ca="1" si="74"/>
        <v>#N/A</v>
      </c>
      <c r="P510" s="12" t="e">
        <f ca="1">CHOOSE(BGCalc1!$C$1,BGCalc1!$D$1,BGCalc1!$D$1+R510*G510)</f>
        <v>#N/A</v>
      </c>
      <c r="Q510" s="85">
        <f>CHOOSE(BGCalc1!$C$1,NA(),BGCalc1!$D$1)</f>
        <v>25</v>
      </c>
      <c r="R510" s="3" t="e">
        <f ca="1">C510*(H510+(BGCalc1!$D$1-E510)*F510)</f>
        <v>#N/A</v>
      </c>
      <c r="S510" s="3" t="e">
        <f t="shared" ca="1" si="73"/>
        <v>#N/A</v>
      </c>
    </row>
    <row r="511" spans="1:19">
      <c r="A511" s="384">
        <v>10</v>
      </c>
      <c r="B511" s="384">
        <v>49</v>
      </c>
      <c r="C511" s="9" t="e" cm="1">
        <f t="array" aca="1" ref="C511" ca="1">INDEX(BGCalc1!$F$4:$F$28,A511)+(INDEX(BGCalc1!$G$4:$G$28,A511)-INDEX(BGCalc1!$F$4:$F$28,A511))/50*B511</f>
        <v>#N/A</v>
      </c>
      <c r="D511" t="e">
        <f t="shared" ca="1" si="78"/>
        <v>#N/A</v>
      </c>
      <c r="E511" t="e">
        <f t="shared" ca="1" si="78"/>
        <v>#N/A</v>
      </c>
      <c r="F511" t="e">
        <f t="shared" ca="1" si="78"/>
        <v>#N/A</v>
      </c>
      <c r="G511" t="e">
        <f t="shared" ca="1" si="78"/>
        <v>#N/A</v>
      </c>
      <c r="H511" s="14" t="e" cm="1">
        <f t="array" aca="1" ref="H511" ca="1">INDEX(BGCalc1!$L$4:$L$28,A511)*$C511^3+INDEX(BGCalc1!$M$4:$M$28,A511)*$C511^2+INDEX(BGCalc1!$N$4:$N$28,A511)*$C511+INDEX(BGCalc1!$O$4:$O$28,A511)+INDEX('Bulk Graph'!$E$6:$E$30,A511)</f>
        <v>#N/A</v>
      </c>
      <c r="I511" s="14" t="e" cm="1">
        <f t="array" aca="1" ref="I511" ca="1">INDEX(BGCalc1!$H$4:$H$28,A511)*$C511^3+INDEX(BGCalc1!$I$4:$I$28,A511)*$C511^2+INDEX(BGCalc1!$J$4:$J$28,A511)*$C511+INDEX(BGCalc1!$K$4:$K$28,A511)</f>
        <v>#N/A</v>
      </c>
      <c r="J511" s="9" t="e">
        <f t="shared" ca="1" si="70"/>
        <v>#N/A</v>
      </c>
      <c r="K511" s="12" t="e">
        <f t="shared" ca="1" si="71"/>
        <v>#N/A</v>
      </c>
      <c r="L511" s="12" t="e">
        <f t="shared" ca="1" si="72"/>
        <v>#N/A</v>
      </c>
      <c r="M511" s="12" t="e" cm="1">
        <f t="array" aca="1" ref="M511" ca="1">I511*S511*INDEX(BGCalc1!$B$4:$B$28,A511)</f>
        <v>#N/A</v>
      </c>
      <c r="N511" s="12" t="e">
        <f t="shared" ca="1" si="75"/>
        <v>#N/A</v>
      </c>
      <c r="O511" s="12" t="e">
        <f t="shared" ca="1" si="74"/>
        <v>#N/A</v>
      </c>
      <c r="P511" s="12" t="e">
        <f ca="1">CHOOSE(BGCalc1!$C$1,BGCalc1!$D$1,BGCalc1!$D$1+R511*G511)</f>
        <v>#N/A</v>
      </c>
      <c r="Q511" s="85">
        <f>CHOOSE(BGCalc1!$C$1,NA(),BGCalc1!$D$1)</f>
        <v>25</v>
      </c>
      <c r="R511" s="3" t="e">
        <f ca="1">C511*(H511+(BGCalc1!$D$1-E511)*F511)</f>
        <v>#N/A</v>
      </c>
      <c r="S511" s="3" t="e">
        <f t="shared" ca="1" si="73"/>
        <v>#N/A</v>
      </c>
    </row>
    <row r="512" spans="1:19" ht="13.5" thickBot="1">
      <c r="A512" s="385">
        <v>10</v>
      </c>
      <c r="B512" s="385">
        <v>50</v>
      </c>
      <c r="C512" s="89" t="e" cm="1">
        <f t="array" aca="1" ref="C512" ca="1">INDEX(BGCalc1!$F$4:$F$28,A512)+(INDEX(BGCalc1!$G$4:$G$28,A512)-INDEX(BGCalc1!$F$4:$F$28,A512))/50*B512</f>
        <v>#N/A</v>
      </c>
      <c r="D512" s="87" t="e">
        <f t="shared" ref="D512:G512" ca="1" si="79">D511</f>
        <v>#N/A</v>
      </c>
      <c r="E512" s="87" t="e">
        <f t="shared" ca="1" si="79"/>
        <v>#N/A</v>
      </c>
      <c r="F512" s="87" t="e">
        <f t="shared" ca="1" si="79"/>
        <v>#N/A</v>
      </c>
      <c r="G512" s="87" t="e">
        <f t="shared" ca="1" si="79"/>
        <v>#N/A</v>
      </c>
      <c r="H512" s="347" t="e" cm="1">
        <f t="array" aca="1" ref="H512" ca="1">INDEX(BGCalc1!$L$4:$L$28,A512)*$C512^3+INDEX(BGCalc1!$M$4:$M$28,A512)*$C512^2+INDEX(BGCalc1!$N$4:$N$28,A512)*$C512+INDEX(BGCalc1!$O$4:$O$28,A512)+INDEX('Bulk Graph'!$E$6:$E$30,A512)</f>
        <v>#N/A</v>
      </c>
      <c r="I512" s="347" t="e" cm="1">
        <f t="array" aca="1" ref="I512" ca="1">INDEX(BGCalc1!$H$4:$H$28,A512)*$C512^3+INDEX(BGCalc1!$I$4:$I$28,A512)*$C512^2+INDEX(BGCalc1!$J$4:$J$28,A512)*$C512+INDEX(BGCalc1!$K$4:$K$28,A512)</f>
        <v>#N/A</v>
      </c>
      <c r="J512" s="9" t="e">
        <f t="shared" ca="1" si="70"/>
        <v>#N/A</v>
      </c>
      <c r="K512" s="348" t="e">
        <f t="shared" ca="1" si="71"/>
        <v>#N/A</v>
      </c>
      <c r="L512" s="348" t="e">
        <f t="shared" ca="1" si="72"/>
        <v>#N/A</v>
      </c>
      <c r="M512" s="348" t="e" cm="1">
        <f t="array" aca="1" ref="M512" ca="1">I512*S512*INDEX(BGCalc1!$B$4:$B$28,A512)</f>
        <v>#N/A</v>
      </c>
      <c r="N512" s="348" t="e">
        <f t="shared" ca="1" si="75"/>
        <v>#N/A</v>
      </c>
      <c r="O512" s="348" t="e">
        <f t="shared" ca="1" si="74"/>
        <v>#N/A</v>
      </c>
      <c r="P512" s="348" t="e">
        <f ca="1">CHOOSE(BGCalc1!$C$1,BGCalc1!$D$1,BGCalc1!$D$1+R512*G512)</f>
        <v>#N/A</v>
      </c>
      <c r="Q512" s="349">
        <f>CHOOSE(BGCalc1!$C$1,NA(),BGCalc1!$D$1)</f>
        <v>25</v>
      </c>
      <c r="R512" s="350" t="e">
        <f ca="1">C512*(H512+(BGCalc1!$D$1-E512)*F512)</f>
        <v>#N/A</v>
      </c>
      <c r="S512" s="350" t="e">
        <f t="shared" ca="1" si="73"/>
        <v>#N/A</v>
      </c>
    </row>
    <row r="513" spans="1:19">
      <c r="A513" s="386">
        <v>11</v>
      </c>
      <c r="B513" s="386">
        <v>0</v>
      </c>
      <c r="C513" s="9" t="e" cm="1">
        <f t="array" aca="1" ref="C513" ca="1">INDEX(BGCalc1!$F$4:$F$28,A513)+(INDEX(BGCalc1!$G$4:$G$28,A513)-INDEX(BGCalc1!$F$4:$F$28,A513))/50*B513</f>
        <v>#N/A</v>
      </c>
      <c r="D513" t="e" cm="1">
        <f t="array" aca="1" ref="D513" ca="1">INDEX(BGCalc1!$P$4:$P$28,A513)</f>
        <v>#N/A</v>
      </c>
      <c r="E513" t="e" cm="1">
        <f t="array" aca="1" ref="E513" ca="1">INDEX(BGCalc1!$Q$4:$Q$28,A513)</f>
        <v>#N/A</v>
      </c>
      <c r="F513" t="e" cm="1">
        <f t="array" aca="1" ref="F513" ca="1">INDEX(BGCalc1!$R$4:$R$28,A513)</f>
        <v>#N/A</v>
      </c>
      <c r="G513" t="e" cm="1">
        <f t="array" aca="1" ref="G513" ca="1">INDEX(BGCalc1!$S$4:$S$28,A513)</f>
        <v>#N/A</v>
      </c>
      <c r="H513" s="343" t="e" cm="1">
        <f t="array" aca="1" ref="H513" ca="1">INDEX(BGCalc1!$L$4:$L$28,A513)*$C513^3+INDEX(BGCalc1!$M$4:$M$28,A513)*$C513^2+INDEX(BGCalc1!$N$4:$N$28,A513)*$C513+INDEX(BGCalc1!$O$4:$O$28,A513)+INDEX('Bulk Graph'!$E$6:$E$30,A513)</f>
        <v>#N/A</v>
      </c>
      <c r="I513" s="343" t="e" cm="1">
        <f t="array" aca="1" ref="I513" ca="1">INDEX(BGCalc1!$H$4:$H$28,A513)*$C513^3+INDEX(BGCalc1!$I$4:$I$28,A513)*$C513^2+INDEX(BGCalc1!$J$4:$J$28,A513)*$C513+INDEX(BGCalc1!$K$4:$K$28,A513)</f>
        <v>#N/A</v>
      </c>
      <c r="J513" s="9" t="e">
        <f t="shared" ca="1" si="70"/>
        <v>#N/A</v>
      </c>
      <c r="K513" s="344" t="e">
        <f t="shared" ca="1" si="71"/>
        <v>#N/A</v>
      </c>
      <c r="L513" s="344" t="e">
        <f t="shared" ca="1" si="72"/>
        <v>#N/A</v>
      </c>
      <c r="M513" s="344" t="e" cm="1">
        <f t="array" aca="1" ref="M513" ca="1">I513*S513*INDEX(BGCalc1!$B$4:$B$28,A513)</f>
        <v>#N/A</v>
      </c>
      <c r="N513" s="344" t="e">
        <f ca="1">M513/L513</f>
        <v>#N/A</v>
      </c>
      <c r="O513" s="344" t="e">
        <f t="shared" ref="O513:O563" ca="1" si="80">I513*S513</f>
        <v>#N/A</v>
      </c>
      <c r="P513" s="344" t="e">
        <f ca="1">CHOOSE(BGCalc1!$C$1,BGCalc1!$D$1,BGCalc1!$D$1+R513*G513)</f>
        <v>#N/A</v>
      </c>
      <c r="Q513" s="345">
        <f>CHOOSE(BGCalc1!$C$1,NA(),BGCalc1!$D$1)</f>
        <v>25</v>
      </c>
      <c r="R513" s="3" t="e">
        <f ca="1">C513*(H513+(BGCalc1!$D$1-E513)*F513)</f>
        <v>#N/A</v>
      </c>
      <c r="S513" s="3" t="e">
        <f t="shared" ca="1" si="73"/>
        <v>#N/A</v>
      </c>
    </row>
    <row r="514" spans="1:19">
      <c r="A514" s="386">
        <v>11</v>
      </c>
      <c r="B514" s="386">
        <v>1</v>
      </c>
      <c r="C514" s="9" t="e" cm="1">
        <f t="array" aca="1" ref="C514" ca="1">INDEX(BGCalc1!$F$4:$F$28,A514)+(INDEX(BGCalc1!$G$4:$G$28,A514)-INDEX(BGCalc1!$F$4:$F$28,A514))/50*B514</f>
        <v>#N/A</v>
      </c>
      <c r="D514" t="e">
        <f ca="1">D513</f>
        <v>#N/A</v>
      </c>
      <c r="E514" t="e">
        <f t="shared" ref="E514:G518" ca="1" si="81">E513</f>
        <v>#N/A</v>
      </c>
      <c r="F514" t="e">
        <f t="shared" ca="1" si="81"/>
        <v>#N/A</v>
      </c>
      <c r="G514" t="e">
        <f t="shared" ca="1" si="81"/>
        <v>#N/A</v>
      </c>
      <c r="H514" s="14" t="e" cm="1">
        <f t="array" aca="1" ref="H514" ca="1">INDEX(BGCalc1!$L$4:$L$28,A514)*$C514^3+INDEX(BGCalc1!$M$4:$M$28,A514)*$C514^2+INDEX(BGCalc1!$N$4:$N$28,A514)*$C514+INDEX(BGCalc1!$O$4:$O$28,A514)+INDEX('Bulk Graph'!$E$6:$E$30,A514)</f>
        <v>#N/A</v>
      </c>
      <c r="I514" s="14" t="e" cm="1">
        <f t="array" aca="1" ref="I514" ca="1">INDEX(BGCalc1!$H$4:$H$28,A514)*$C514^3+INDEX(BGCalc1!$I$4:$I$28,A514)*$C514^2+INDEX(BGCalc1!$J$4:$J$28,A514)*$C514+INDEX(BGCalc1!$K$4:$K$28,A514)</f>
        <v>#N/A</v>
      </c>
      <c r="J514" s="9" t="e">
        <f t="shared" ca="1" si="70"/>
        <v>#N/A</v>
      </c>
      <c r="K514" s="12" t="e">
        <f t="shared" ca="1" si="71"/>
        <v>#N/A</v>
      </c>
      <c r="L514" s="12" t="e">
        <f t="shared" ca="1" si="72"/>
        <v>#N/A</v>
      </c>
      <c r="M514" s="12" t="e" cm="1">
        <f t="array" aca="1" ref="M514" ca="1">I514*S514*INDEX(BGCalc1!$B$4:$B$28,A514)</f>
        <v>#N/A</v>
      </c>
      <c r="N514" s="12" t="e">
        <f t="shared" ref="N514:N563" ca="1" si="82">M514/L514</f>
        <v>#N/A</v>
      </c>
      <c r="O514" s="12" t="e">
        <f t="shared" ca="1" si="80"/>
        <v>#N/A</v>
      </c>
      <c r="P514" s="12" t="e">
        <f ca="1">CHOOSE(BGCalc1!$C$1,BGCalc1!$D$1,BGCalc1!$D$1+R514*G514)</f>
        <v>#N/A</v>
      </c>
      <c r="Q514" s="85">
        <f>CHOOSE(BGCalc1!$C$1,NA(),BGCalc1!$D$1)</f>
        <v>25</v>
      </c>
      <c r="R514" s="3" t="e">
        <f ca="1">C514*(H514+(BGCalc1!$D$1-E514)*F514)</f>
        <v>#N/A</v>
      </c>
      <c r="S514" s="3" t="e">
        <f t="shared" ca="1" si="73"/>
        <v>#N/A</v>
      </c>
    </row>
    <row r="515" spans="1:19">
      <c r="A515" s="386">
        <v>11</v>
      </c>
      <c r="B515" s="386">
        <v>2</v>
      </c>
      <c r="C515" s="9" t="e" cm="1">
        <f t="array" aca="1" ref="C515" ca="1">INDEX(BGCalc1!$F$4:$F$28,A515)+(INDEX(BGCalc1!$G$4:$G$28,A515)-INDEX(BGCalc1!$F$4:$F$28,A515))/50*B515</f>
        <v>#N/A</v>
      </c>
      <c r="D515" t="e">
        <f t="shared" ref="D515" ca="1" si="83">D514</f>
        <v>#N/A</v>
      </c>
      <c r="E515" t="e">
        <f t="shared" ca="1" si="81"/>
        <v>#N/A</v>
      </c>
      <c r="F515" t="e">
        <f t="shared" ca="1" si="81"/>
        <v>#N/A</v>
      </c>
      <c r="G515" t="e">
        <f t="shared" ca="1" si="81"/>
        <v>#N/A</v>
      </c>
      <c r="H515" s="14" t="e" cm="1">
        <f t="array" aca="1" ref="H515" ca="1">INDEX(BGCalc1!$L$4:$L$28,A515)*$C515^3+INDEX(BGCalc1!$M$4:$M$28,A515)*$C515^2+INDEX(BGCalc1!$N$4:$N$28,A515)*$C515+INDEX(BGCalc1!$O$4:$O$28,A515)+INDEX('Bulk Graph'!$E$6:$E$30,A515)</f>
        <v>#N/A</v>
      </c>
      <c r="I515" s="14" t="e" cm="1">
        <f t="array" aca="1" ref="I515" ca="1">INDEX(BGCalc1!$H$4:$H$28,A515)*$C515^3+INDEX(BGCalc1!$I$4:$I$28,A515)*$C515^2+INDEX(BGCalc1!$J$4:$J$28,A515)*$C515+INDEX(BGCalc1!$K$4:$K$28,A515)</f>
        <v>#N/A</v>
      </c>
      <c r="J515" s="9" t="e">
        <f t="shared" ref="J515:J578" ca="1" si="84">C515</f>
        <v>#N/A</v>
      </c>
      <c r="K515" s="12" t="e">
        <f t="shared" ref="K515:K578" ca="1" si="85">H515+(P515-E515)*F515</f>
        <v>#N/A</v>
      </c>
      <c r="L515" s="12" t="e">
        <f t="shared" ref="L515:L578" ca="1" si="86">C515*K515</f>
        <v>#N/A</v>
      </c>
      <c r="M515" s="12" t="e" cm="1">
        <f t="array" aca="1" ref="M515" ca="1">I515*S515*INDEX(BGCalc1!$B$4:$B$28,A515)</f>
        <v>#N/A</v>
      </c>
      <c r="N515" s="12" t="e">
        <f t="shared" ca="1" si="82"/>
        <v>#N/A</v>
      </c>
      <c r="O515" s="12" t="e">
        <f t="shared" ca="1" si="80"/>
        <v>#N/A</v>
      </c>
      <c r="P515" s="12" t="e">
        <f ca="1">CHOOSE(BGCalc1!$C$1,BGCalc1!$D$1,BGCalc1!$D$1+R515*G515)</f>
        <v>#N/A</v>
      </c>
      <c r="Q515" s="85">
        <f>CHOOSE(BGCalc1!$C$1,NA(),BGCalc1!$D$1)</f>
        <v>25</v>
      </c>
      <c r="R515" s="3" t="e">
        <f ca="1">C515*(H515+(BGCalc1!$D$1-E515)*F515)</f>
        <v>#N/A</v>
      </c>
      <c r="S515" s="3" t="e">
        <f t="shared" ref="S515:S578" ca="1" si="87">1+(P515-E515)*D515</f>
        <v>#N/A</v>
      </c>
    </row>
    <row r="516" spans="1:19">
      <c r="A516" s="386">
        <v>11</v>
      </c>
      <c r="B516" s="386">
        <v>3</v>
      </c>
      <c r="C516" s="9" t="e" cm="1">
        <f t="array" aca="1" ref="C516" ca="1">INDEX(BGCalc1!$F$4:$F$28,A516)+(INDEX(BGCalc1!$G$4:$G$28,A516)-INDEX(BGCalc1!$F$4:$F$28,A516))/50*B516</f>
        <v>#N/A</v>
      </c>
      <c r="D516" t="e">
        <f t="shared" ref="D516" ca="1" si="88">D515</f>
        <v>#N/A</v>
      </c>
      <c r="E516" t="e">
        <f t="shared" ca="1" si="81"/>
        <v>#N/A</v>
      </c>
      <c r="F516" t="e">
        <f t="shared" ca="1" si="81"/>
        <v>#N/A</v>
      </c>
      <c r="G516" t="e">
        <f t="shared" ca="1" si="81"/>
        <v>#N/A</v>
      </c>
      <c r="H516" s="14" t="e" cm="1">
        <f t="array" aca="1" ref="H516" ca="1">INDEX(BGCalc1!$L$4:$L$28,A516)*$C516^3+INDEX(BGCalc1!$M$4:$M$28,A516)*$C516^2+INDEX(BGCalc1!$N$4:$N$28,A516)*$C516+INDEX(BGCalc1!$O$4:$O$28,A516)+INDEX('Bulk Graph'!$E$6:$E$30,A516)</f>
        <v>#N/A</v>
      </c>
      <c r="I516" s="14" t="e" cm="1">
        <f t="array" aca="1" ref="I516" ca="1">INDEX(BGCalc1!$H$4:$H$28,A516)*$C516^3+INDEX(BGCalc1!$I$4:$I$28,A516)*$C516^2+INDEX(BGCalc1!$J$4:$J$28,A516)*$C516+INDEX(BGCalc1!$K$4:$K$28,A516)</f>
        <v>#N/A</v>
      </c>
      <c r="J516" s="9" t="e">
        <f t="shared" ca="1" si="84"/>
        <v>#N/A</v>
      </c>
      <c r="K516" s="12" t="e">
        <f t="shared" ca="1" si="85"/>
        <v>#N/A</v>
      </c>
      <c r="L516" s="12" t="e">
        <f t="shared" ca="1" si="86"/>
        <v>#N/A</v>
      </c>
      <c r="M516" s="12" t="e" cm="1">
        <f t="array" aca="1" ref="M516" ca="1">I516*S516*INDEX(BGCalc1!$B$4:$B$28,A516)</f>
        <v>#N/A</v>
      </c>
      <c r="N516" s="12" t="e">
        <f t="shared" ca="1" si="82"/>
        <v>#N/A</v>
      </c>
      <c r="O516" s="12" t="e">
        <f t="shared" ca="1" si="80"/>
        <v>#N/A</v>
      </c>
      <c r="P516" s="12" t="e">
        <f ca="1">CHOOSE(BGCalc1!$C$1,BGCalc1!$D$1,BGCalc1!$D$1+R516*G516)</f>
        <v>#N/A</v>
      </c>
      <c r="Q516" s="85">
        <f>CHOOSE(BGCalc1!$C$1,NA(),BGCalc1!$D$1)</f>
        <v>25</v>
      </c>
      <c r="R516" s="3" t="e">
        <f ca="1">C516*(H516+(BGCalc1!$D$1-E516)*F516)</f>
        <v>#N/A</v>
      </c>
      <c r="S516" s="3" t="e">
        <f t="shared" ca="1" si="87"/>
        <v>#N/A</v>
      </c>
    </row>
    <row r="517" spans="1:19">
      <c r="A517" s="386">
        <v>11</v>
      </c>
      <c r="B517" s="386">
        <v>4</v>
      </c>
      <c r="C517" s="9" t="e" cm="1">
        <f t="array" aca="1" ref="C517" ca="1">INDEX(BGCalc1!$F$4:$F$28,A517)+(INDEX(BGCalc1!$G$4:$G$28,A517)-INDEX(BGCalc1!$F$4:$F$28,A517))/50*B517</f>
        <v>#N/A</v>
      </c>
      <c r="D517" t="e">
        <f t="shared" ref="D517" ca="1" si="89">D516</f>
        <v>#N/A</v>
      </c>
      <c r="E517" t="e">
        <f t="shared" ca="1" si="81"/>
        <v>#N/A</v>
      </c>
      <c r="F517" t="e">
        <f t="shared" ca="1" si="81"/>
        <v>#N/A</v>
      </c>
      <c r="G517" t="e">
        <f t="shared" ca="1" si="81"/>
        <v>#N/A</v>
      </c>
      <c r="H517" s="14" t="e" cm="1">
        <f t="array" aca="1" ref="H517" ca="1">INDEX(BGCalc1!$L$4:$L$28,A517)*$C517^3+INDEX(BGCalc1!$M$4:$M$28,A517)*$C517^2+INDEX(BGCalc1!$N$4:$N$28,A517)*$C517+INDEX(BGCalc1!$O$4:$O$28,A517)+INDEX('Bulk Graph'!$E$6:$E$30,A517)</f>
        <v>#N/A</v>
      </c>
      <c r="I517" s="14" t="e" cm="1">
        <f t="array" aca="1" ref="I517" ca="1">INDEX(BGCalc1!$H$4:$H$28,A517)*$C517^3+INDEX(BGCalc1!$I$4:$I$28,A517)*$C517^2+INDEX(BGCalc1!$J$4:$J$28,A517)*$C517+INDEX(BGCalc1!$K$4:$K$28,A517)</f>
        <v>#N/A</v>
      </c>
      <c r="J517" s="9" t="e">
        <f t="shared" ca="1" si="84"/>
        <v>#N/A</v>
      </c>
      <c r="K517" s="12" t="e">
        <f t="shared" ca="1" si="85"/>
        <v>#N/A</v>
      </c>
      <c r="L517" s="12" t="e">
        <f t="shared" ca="1" si="86"/>
        <v>#N/A</v>
      </c>
      <c r="M517" s="12" t="e" cm="1">
        <f t="array" aca="1" ref="M517" ca="1">I517*S517*INDEX(BGCalc1!$B$4:$B$28,A517)</f>
        <v>#N/A</v>
      </c>
      <c r="N517" s="12" t="e">
        <f t="shared" ca="1" si="82"/>
        <v>#N/A</v>
      </c>
      <c r="O517" s="12" t="e">
        <f t="shared" ca="1" si="80"/>
        <v>#N/A</v>
      </c>
      <c r="P517" s="12" t="e">
        <f ca="1">CHOOSE(BGCalc1!$C$1,BGCalc1!$D$1,BGCalc1!$D$1+R517*G517)</f>
        <v>#N/A</v>
      </c>
      <c r="Q517" s="85">
        <f>CHOOSE(BGCalc1!$C$1,NA(),BGCalc1!$D$1)</f>
        <v>25</v>
      </c>
      <c r="R517" s="3" t="e">
        <f ca="1">C517*(H517+(BGCalc1!$D$1-E517)*F517)</f>
        <v>#N/A</v>
      </c>
      <c r="S517" s="3" t="e">
        <f t="shared" ca="1" si="87"/>
        <v>#N/A</v>
      </c>
    </row>
    <row r="518" spans="1:19">
      <c r="A518" s="386">
        <v>11</v>
      </c>
      <c r="B518" s="386">
        <v>5</v>
      </c>
      <c r="C518" s="9" t="e" cm="1">
        <f t="array" aca="1" ref="C518" ca="1">INDEX(BGCalc1!$F$4:$F$28,A518)+(INDEX(BGCalc1!$G$4:$G$28,A518)-INDEX(BGCalc1!$F$4:$F$28,A518))/50*B518</f>
        <v>#N/A</v>
      </c>
      <c r="D518" t="e">
        <f t="shared" ref="D518" ca="1" si="90">D517</f>
        <v>#N/A</v>
      </c>
      <c r="E518" t="e">
        <f t="shared" ca="1" si="81"/>
        <v>#N/A</v>
      </c>
      <c r="F518" t="e">
        <f t="shared" ca="1" si="81"/>
        <v>#N/A</v>
      </c>
      <c r="G518" t="e">
        <f t="shared" ca="1" si="81"/>
        <v>#N/A</v>
      </c>
      <c r="H518" s="14" t="e" cm="1">
        <f t="array" aca="1" ref="H518" ca="1">INDEX(BGCalc1!$L$4:$L$28,A518)*$C518^3+INDEX(BGCalc1!$M$4:$M$28,A518)*$C518^2+INDEX(BGCalc1!$N$4:$N$28,A518)*$C518+INDEX(BGCalc1!$O$4:$O$28,A518)+INDEX('Bulk Graph'!$E$6:$E$30,A518)</f>
        <v>#N/A</v>
      </c>
      <c r="I518" s="14" t="e" cm="1">
        <f t="array" aca="1" ref="I518" ca="1">INDEX(BGCalc1!$H$4:$H$28,A518)*$C518^3+INDEX(BGCalc1!$I$4:$I$28,A518)*$C518^2+INDEX(BGCalc1!$J$4:$J$28,A518)*$C518+INDEX(BGCalc1!$K$4:$K$28,A518)</f>
        <v>#N/A</v>
      </c>
      <c r="J518" s="9" t="e">
        <f t="shared" ca="1" si="84"/>
        <v>#N/A</v>
      </c>
      <c r="K518" s="12" t="e">
        <f t="shared" ca="1" si="85"/>
        <v>#N/A</v>
      </c>
      <c r="L518" s="12" t="e">
        <f t="shared" ca="1" si="86"/>
        <v>#N/A</v>
      </c>
      <c r="M518" s="12" t="e" cm="1">
        <f t="array" aca="1" ref="M518" ca="1">I518*S518*INDEX(BGCalc1!$B$4:$B$28,A518)</f>
        <v>#N/A</v>
      </c>
      <c r="N518" s="12" t="e">
        <f t="shared" ca="1" si="82"/>
        <v>#N/A</v>
      </c>
      <c r="O518" s="12" t="e">
        <f t="shared" ca="1" si="80"/>
        <v>#N/A</v>
      </c>
      <c r="P518" s="12" t="e">
        <f ca="1">CHOOSE(BGCalc1!$C$1,BGCalc1!$D$1,BGCalc1!$D$1+R518*G518)</f>
        <v>#N/A</v>
      </c>
      <c r="Q518" s="85">
        <f>CHOOSE(BGCalc1!$C$1,NA(),BGCalc1!$D$1)</f>
        <v>25</v>
      </c>
      <c r="R518" s="3" t="e">
        <f ca="1">C518*(H518+(BGCalc1!$D$1-E518)*F518)</f>
        <v>#N/A</v>
      </c>
      <c r="S518" s="3" t="e">
        <f t="shared" ca="1" si="87"/>
        <v>#N/A</v>
      </c>
    </row>
    <row r="519" spans="1:19">
      <c r="A519" s="386">
        <v>11</v>
      </c>
      <c r="B519" s="386">
        <v>6</v>
      </c>
      <c r="C519" s="9" t="e" cm="1">
        <f t="array" aca="1" ref="C519" ca="1">INDEX(BGCalc1!$F$4:$F$28,A519)+(INDEX(BGCalc1!$G$4:$G$28,A519)-INDEX(BGCalc1!$F$4:$F$28,A519))/50*B519</f>
        <v>#N/A</v>
      </c>
      <c r="D519" t="e">
        <f t="shared" ref="D519:G519" ca="1" si="91">D518</f>
        <v>#N/A</v>
      </c>
      <c r="E519" t="e">
        <f t="shared" ca="1" si="91"/>
        <v>#N/A</v>
      </c>
      <c r="F519" t="e">
        <f t="shared" ca="1" si="91"/>
        <v>#N/A</v>
      </c>
      <c r="G519" t="e">
        <f t="shared" ca="1" si="91"/>
        <v>#N/A</v>
      </c>
      <c r="H519" s="14" t="e" cm="1">
        <f t="array" aca="1" ref="H519" ca="1">INDEX(BGCalc1!$L$4:$L$28,A519)*$C519^3+INDEX(BGCalc1!$M$4:$M$28,A519)*$C519^2+INDEX(BGCalc1!$N$4:$N$28,A519)*$C519+INDEX(BGCalc1!$O$4:$O$28,A519)+INDEX('Bulk Graph'!$E$6:$E$30,A519)</f>
        <v>#N/A</v>
      </c>
      <c r="I519" s="14" t="e" cm="1">
        <f t="array" aca="1" ref="I519" ca="1">INDEX(BGCalc1!$H$4:$H$28,A519)*$C519^3+INDEX(BGCalc1!$I$4:$I$28,A519)*$C519^2+INDEX(BGCalc1!$J$4:$J$28,A519)*$C519+INDEX(BGCalc1!$K$4:$K$28,A519)</f>
        <v>#N/A</v>
      </c>
      <c r="J519" s="9" t="e">
        <f t="shared" ca="1" si="84"/>
        <v>#N/A</v>
      </c>
      <c r="K519" s="12" t="e">
        <f t="shared" ca="1" si="85"/>
        <v>#N/A</v>
      </c>
      <c r="L519" s="12" t="e">
        <f t="shared" ca="1" si="86"/>
        <v>#N/A</v>
      </c>
      <c r="M519" s="12" t="e" cm="1">
        <f t="array" aca="1" ref="M519" ca="1">I519*S519*INDEX(BGCalc1!$B$4:$B$28,A519)</f>
        <v>#N/A</v>
      </c>
      <c r="N519" s="12" t="e">
        <f t="shared" ca="1" si="82"/>
        <v>#N/A</v>
      </c>
      <c r="O519" s="12" t="e">
        <f t="shared" ca="1" si="80"/>
        <v>#N/A</v>
      </c>
      <c r="P519" s="12" t="e">
        <f ca="1">CHOOSE(BGCalc1!$C$1,BGCalc1!$D$1,BGCalc1!$D$1+R519*G519)</f>
        <v>#N/A</v>
      </c>
      <c r="Q519" s="85">
        <f>CHOOSE(BGCalc1!$C$1,NA(),BGCalc1!$D$1)</f>
        <v>25</v>
      </c>
      <c r="R519" s="3" t="e">
        <f ca="1">C519*(H519+(BGCalc1!$D$1-E519)*F519)</f>
        <v>#N/A</v>
      </c>
      <c r="S519" s="3" t="e">
        <f t="shared" ca="1" si="87"/>
        <v>#N/A</v>
      </c>
    </row>
    <row r="520" spans="1:19">
      <c r="A520" s="386">
        <v>11</v>
      </c>
      <c r="B520" s="386">
        <v>7</v>
      </c>
      <c r="C520" s="9" t="e" cm="1">
        <f t="array" aca="1" ref="C520" ca="1">INDEX(BGCalc1!$F$4:$F$28,A520)+(INDEX(BGCalc1!$G$4:$G$28,A520)-INDEX(BGCalc1!$F$4:$F$28,A520))/50*B520</f>
        <v>#N/A</v>
      </c>
      <c r="D520" t="e">
        <f t="shared" ref="D520:G520" ca="1" si="92">D519</f>
        <v>#N/A</v>
      </c>
      <c r="E520" t="e">
        <f t="shared" ca="1" si="92"/>
        <v>#N/A</v>
      </c>
      <c r="F520" t="e">
        <f t="shared" ca="1" si="92"/>
        <v>#N/A</v>
      </c>
      <c r="G520" t="e">
        <f t="shared" ca="1" si="92"/>
        <v>#N/A</v>
      </c>
      <c r="H520" s="14" t="e" cm="1">
        <f t="array" aca="1" ref="H520" ca="1">INDEX(BGCalc1!$L$4:$L$28,A520)*$C520^3+INDEX(BGCalc1!$M$4:$M$28,A520)*$C520^2+INDEX(BGCalc1!$N$4:$N$28,A520)*$C520+INDEX(BGCalc1!$O$4:$O$28,A520)+INDEX('Bulk Graph'!$E$6:$E$30,A520)</f>
        <v>#N/A</v>
      </c>
      <c r="I520" s="14" t="e" cm="1">
        <f t="array" aca="1" ref="I520" ca="1">INDEX(BGCalc1!$H$4:$H$28,A520)*$C520^3+INDEX(BGCalc1!$I$4:$I$28,A520)*$C520^2+INDEX(BGCalc1!$J$4:$J$28,A520)*$C520+INDEX(BGCalc1!$K$4:$K$28,A520)</f>
        <v>#N/A</v>
      </c>
      <c r="J520" s="9" t="e">
        <f t="shared" ca="1" si="84"/>
        <v>#N/A</v>
      </c>
      <c r="K520" s="12" t="e">
        <f t="shared" ca="1" si="85"/>
        <v>#N/A</v>
      </c>
      <c r="L520" s="12" t="e">
        <f t="shared" ca="1" si="86"/>
        <v>#N/A</v>
      </c>
      <c r="M520" s="12" t="e" cm="1">
        <f t="array" aca="1" ref="M520" ca="1">I520*S520*INDEX(BGCalc1!$B$4:$B$28,A520)</f>
        <v>#N/A</v>
      </c>
      <c r="N520" s="12" t="e">
        <f t="shared" ca="1" si="82"/>
        <v>#N/A</v>
      </c>
      <c r="O520" s="12" t="e">
        <f t="shared" ca="1" si="80"/>
        <v>#N/A</v>
      </c>
      <c r="P520" s="12" t="e">
        <f ca="1">CHOOSE(BGCalc1!$C$1,BGCalc1!$D$1,BGCalc1!$D$1+R520*G520)</f>
        <v>#N/A</v>
      </c>
      <c r="Q520" s="85">
        <f>CHOOSE(BGCalc1!$C$1,NA(),BGCalc1!$D$1)</f>
        <v>25</v>
      </c>
      <c r="R520" s="3" t="e">
        <f ca="1">C520*(H520+(BGCalc1!$D$1-E520)*F520)</f>
        <v>#N/A</v>
      </c>
      <c r="S520" s="3" t="e">
        <f t="shared" ca="1" si="87"/>
        <v>#N/A</v>
      </c>
    </row>
    <row r="521" spans="1:19">
      <c r="A521" s="386">
        <v>11</v>
      </c>
      <c r="B521" s="386">
        <v>8</v>
      </c>
      <c r="C521" s="9" t="e" cm="1">
        <f t="array" aca="1" ref="C521" ca="1">INDEX(BGCalc1!$F$4:$F$28,A521)+(INDEX(BGCalc1!$G$4:$G$28,A521)-INDEX(BGCalc1!$F$4:$F$28,A521))/50*B521</f>
        <v>#N/A</v>
      </c>
      <c r="D521" t="e">
        <f t="shared" ref="D521:G521" ca="1" si="93">D520</f>
        <v>#N/A</v>
      </c>
      <c r="E521" t="e">
        <f t="shared" ca="1" si="93"/>
        <v>#N/A</v>
      </c>
      <c r="F521" t="e">
        <f t="shared" ca="1" si="93"/>
        <v>#N/A</v>
      </c>
      <c r="G521" t="e">
        <f t="shared" ca="1" si="93"/>
        <v>#N/A</v>
      </c>
      <c r="H521" s="14" t="e" cm="1">
        <f t="array" aca="1" ref="H521" ca="1">INDEX(BGCalc1!$L$4:$L$28,A521)*$C521^3+INDEX(BGCalc1!$M$4:$M$28,A521)*$C521^2+INDEX(BGCalc1!$N$4:$N$28,A521)*$C521+INDEX(BGCalc1!$O$4:$O$28,A521)+INDEX('Bulk Graph'!$E$6:$E$30,A521)</f>
        <v>#N/A</v>
      </c>
      <c r="I521" s="14" t="e" cm="1">
        <f t="array" aca="1" ref="I521" ca="1">INDEX(BGCalc1!$H$4:$H$28,A521)*$C521^3+INDEX(BGCalc1!$I$4:$I$28,A521)*$C521^2+INDEX(BGCalc1!$J$4:$J$28,A521)*$C521+INDEX(BGCalc1!$K$4:$K$28,A521)</f>
        <v>#N/A</v>
      </c>
      <c r="J521" s="9" t="e">
        <f t="shared" ca="1" si="84"/>
        <v>#N/A</v>
      </c>
      <c r="K521" s="12" t="e">
        <f t="shared" ca="1" si="85"/>
        <v>#N/A</v>
      </c>
      <c r="L521" s="12" t="e">
        <f t="shared" ca="1" si="86"/>
        <v>#N/A</v>
      </c>
      <c r="M521" s="12" t="e" cm="1">
        <f t="array" aca="1" ref="M521" ca="1">I521*S521*INDEX(BGCalc1!$B$4:$B$28,A521)</f>
        <v>#N/A</v>
      </c>
      <c r="N521" s="12" t="e">
        <f t="shared" ca="1" si="82"/>
        <v>#N/A</v>
      </c>
      <c r="O521" s="12" t="e">
        <f t="shared" ca="1" si="80"/>
        <v>#N/A</v>
      </c>
      <c r="P521" s="12" t="e">
        <f ca="1">CHOOSE(BGCalc1!$C$1,BGCalc1!$D$1,BGCalc1!$D$1+R521*G521)</f>
        <v>#N/A</v>
      </c>
      <c r="Q521" s="85">
        <f>CHOOSE(BGCalc1!$C$1,NA(),BGCalc1!$D$1)</f>
        <v>25</v>
      </c>
      <c r="R521" s="3" t="e">
        <f ca="1">C521*(H521+(BGCalc1!$D$1-E521)*F521)</f>
        <v>#N/A</v>
      </c>
      <c r="S521" s="3" t="e">
        <f t="shared" ca="1" si="87"/>
        <v>#N/A</v>
      </c>
    </row>
    <row r="522" spans="1:19">
      <c r="A522" s="386">
        <v>11</v>
      </c>
      <c r="B522" s="386">
        <v>9</v>
      </c>
      <c r="C522" s="9" t="e" cm="1">
        <f t="array" aca="1" ref="C522" ca="1">INDEX(BGCalc1!$F$4:$F$28,A522)+(INDEX(BGCalc1!$G$4:$G$28,A522)-INDEX(BGCalc1!$F$4:$F$28,A522))/50*B522</f>
        <v>#N/A</v>
      </c>
      <c r="D522" t="e">
        <f t="shared" ref="D522:G522" ca="1" si="94">D521</f>
        <v>#N/A</v>
      </c>
      <c r="E522" t="e">
        <f t="shared" ca="1" si="94"/>
        <v>#N/A</v>
      </c>
      <c r="F522" t="e">
        <f t="shared" ca="1" si="94"/>
        <v>#N/A</v>
      </c>
      <c r="G522" t="e">
        <f t="shared" ca="1" si="94"/>
        <v>#N/A</v>
      </c>
      <c r="H522" s="14" t="e" cm="1">
        <f t="array" aca="1" ref="H522" ca="1">INDEX(BGCalc1!$L$4:$L$28,A522)*$C522^3+INDEX(BGCalc1!$M$4:$M$28,A522)*$C522^2+INDEX(BGCalc1!$N$4:$N$28,A522)*$C522+INDEX(BGCalc1!$O$4:$O$28,A522)+INDEX('Bulk Graph'!$E$6:$E$30,A522)</f>
        <v>#N/A</v>
      </c>
      <c r="I522" s="14" t="e" cm="1">
        <f t="array" aca="1" ref="I522" ca="1">INDEX(BGCalc1!$H$4:$H$28,A522)*$C522^3+INDEX(BGCalc1!$I$4:$I$28,A522)*$C522^2+INDEX(BGCalc1!$J$4:$J$28,A522)*$C522+INDEX(BGCalc1!$K$4:$K$28,A522)</f>
        <v>#N/A</v>
      </c>
      <c r="J522" s="9" t="e">
        <f t="shared" ca="1" si="84"/>
        <v>#N/A</v>
      </c>
      <c r="K522" s="12" t="e">
        <f t="shared" ca="1" si="85"/>
        <v>#N/A</v>
      </c>
      <c r="L522" s="12" t="e">
        <f t="shared" ca="1" si="86"/>
        <v>#N/A</v>
      </c>
      <c r="M522" s="12" t="e" cm="1">
        <f t="array" aca="1" ref="M522" ca="1">I522*S522*INDEX(BGCalc1!$B$4:$B$28,A522)</f>
        <v>#N/A</v>
      </c>
      <c r="N522" s="12" t="e">
        <f t="shared" ca="1" si="82"/>
        <v>#N/A</v>
      </c>
      <c r="O522" s="12" t="e">
        <f t="shared" ca="1" si="80"/>
        <v>#N/A</v>
      </c>
      <c r="P522" s="12" t="e">
        <f ca="1">CHOOSE(BGCalc1!$C$1,BGCalc1!$D$1,BGCalc1!$D$1+R522*G522)</f>
        <v>#N/A</v>
      </c>
      <c r="Q522" s="85">
        <f>CHOOSE(BGCalc1!$C$1,NA(),BGCalc1!$D$1)</f>
        <v>25</v>
      </c>
      <c r="R522" s="3" t="e">
        <f ca="1">C522*(H522+(BGCalc1!$D$1-E522)*F522)</f>
        <v>#N/A</v>
      </c>
      <c r="S522" s="3" t="e">
        <f t="shared" ca="1" si="87"/>
        <v>#N/A</v>
      </c>
    </row>
    <row r="523" spans="1:19">
      <c r="A523" s="386">
        <v>11</v>
      </c>
      <c r="B523" s="386">
        <v>10</v>
      </c>
      <c r="C523" s="9" t="e" cm="1">
        <f t="array" aca="1" ref="C523" ca="1">INDEX(BGCalc1!$F$4:$F$28,A523)+(INDEX(BGCalc1!$G$4:$G$28,A523)-INDEX(BGCalc1!$F$4:$F$28,A523))/50*B523</f>
        <v>#N/A</v>
      </c>
      <c r="D523" t="e">
        <f t="shared" ref="D523:G523" ca="1" si="95">D522</f>
        <v>#N/A</v>
      </c>
      <c r="E523" t="e">
        <f t="shared" ca="1" si="95"/>
        <v>#N/A</v>
      </c>
      <c r="F523" t="e">
        <f t="shared" ca="1" si="95"/>
        <v>#N/A</v>
      </c>
      <c r="G523" t="e">
        <f t="shared" ca="1" si="95"/>
        <v>#N/A</v>
      </c>
      <c r="H523" s="14" t="e" cm="1">
        <f t="array" aca="1" ref="H523" ca="1">INDEX(BGCalc1!$L$4:$L$28,A523)*$C523^3+INDEX(BGCalc1!$M$4:$M$28,A523)*$C523^2+INDEX(BGCalc1!$N$4:$N$28,A523)*$C523+INDEX(BGCalc1!$O$4:$O$28,A523)+INDEX('Bulk Graph'!$E$6:$E$30,A523)</f>
        <v>#N/A</v>
      </c>
      <c r="I523" s="14" t="e" cm="1">
        <f t="array" aca="1" ref="I523" ca="1">INDEX(BGCalc1!$H$4:$H$28,A523)*$C523^3+INDEX(BGCalc1!$I$4:$I$28,A523)*$C523^2+INDEX(BGCalc1!$J$4:$J$28,A523)*$C523+INDEX(BGCalc1!$K$4:$K$28,A523)</f>
        <v>#N/A</v>
      </c>
      <c r="J523" s="9" t="e">
        <f t="shared" ca="1" si="84"/>
        <v>#N/A</v>
      </c>
      <c r="K523" s="12" t="e">
        <f t="shared" ca="1" si="85"/>
        <v>#N/A</v>
      </c>
      <c r="L523" s="12" t="e">
        <f t="shared" ca="1" si="86"/>
        <v>#N/A</v>
      </c>
      <c r="M523" s="12" t="e" cm="1">
        <f t="array" aca="1" ref="M523" ca="1">I523*S523*INDEX(BGCalc1!$B$4:$B$28,A523)</f>
        <v>#N/A</v>
      </c>
      <c r="N523" s="12" t="e">
        <f t="shared" ca="1" si="82"/>
        <v>#N/A</v>
      </c>
      <c r="O523" s="12" t="e">
        <f t="shared" ca="1" si="80"/>
        <v>#N/A</v>
      </c>
      <c r="P523" s="12" t="e">
        <f ca="1">CHOOSE(BGCalc1!$C$1,BGCalc1!$D$1,BGCalc1!$D$1+R523*G523)</f>
        <v>#N/A</v>
      </c>
      <c r="Q523" s="85">
        <f>CHOOSE(BGCalc1!$C$1,NA(),BGCalc1!$D$1)</f>
        <v>25</v>
      </c>
      <c r="R523" s="3" t="e">
        <f ca="1">C523*(H523+(BGCalc1!$D$1-E523)*F523)</f>
        <v>#N/A</v>
      </c>
      <c r="S523" s="3" t="e">
        <f t="shared" ca="1" si="87"/>
        <v>#N/A</v>
      </c>
    </row>
    <row r="524" spans="1:19">
      <c r="A524" s="386">
        <v>11</v>
      </c>
      <c r="B524" s="386">
        <v>11</v>
      </c>
      <c r="C524" s="9" t="e" cm="1">
        <f t="array" aca="1" ref="C524" ca="1">INDEX(BGCalc1!$F$4:$F$28,A524)+(INDEX(BGCalc1!$G$4:$G$28,A524)-INDEX(BGCalc1!$F$4:$F$28,A524))/50*B524</f>
        <v>#N/A</v>
      </c>
      <c r="D524" t="e">
        <f t="shared" ref="D524:G524" ca="1" si="96">D523</f>
        <v>#N/A</v>
      </c>
      <c r="E524" t="e">
        <f t="shared" ca="1" si="96"/>
        <v>#N/A</v>
      </c>
      <c r="F524" t="e">
        <f t="shared" ca="1" si="96"/>
        <v>#N/A</v>
      </c>
      <c r="G524" t="e">
        <f t="shared" ca="1" si="96"/>
        <v>#N/A</v>
      </c>
      <c r="H524" s="14" t="e" cm="1">
        <f t="array" aca="1" ref="H524" ca="1">INDEX(BGCalc1!$L$4:$L$28,A524)*$C524^3+INDEX(BGCalc1!$M$4:$M$28,A524)*$C524^2+INDEX(BGCalc1!$N$4:$N$28,A524)*$C524+INDEX(BGCalc1!$O$4:$O$28,A524)+INDEX('Bulk Graph'!$E$6:$E$30,A524)</f>
        <v>#N/A</v>
      </c>
      <c r="I524" s="14" t="e" cm="1">
        <f t="array" aca="1" ref="I524" ca="1">INDEX(BGCalc1!$H$4:$H$28,A524)*$C524^3+INDEX(BGCalc1!$I$4:$I$28,A524)*$C524^2+INDEX(BGCalc1!$J$4:$J$28,A524)*$C524+INDEX(BGCalc1!$K$4:$K$28,A524)</f>
        <v>#N/A</v>
      </c>
      <c r="J524" s="9" t="e">
        <f t="shared" ca="1" si="84"/>
        <v>#N/A</v>
      </c>
      <c r="K524" s="12" t="e">
        <f t="shared" ca="1" si="85"/>
        <v>#N/A</v>
      </c>
      <c r="L524" s="12" t="e">
        <f t="shared" ca="1" si="86"/>
        <v>#N/A</v>
      </c>
      <c r="M524" s="12" t="e" cm="1">
        <f t="array" aca="1" ref="M524" ca="1">I524*S524*INDEX(BGCalc1!$B$4:$B$28,A524)</f>
        <v>#N/A</v>
      </c>
      <c r="N524" s="12" t="e">
        <f t="shared" ca="1" si="82"/>
        <v>#N/A</v>
      </c>
      <c r="O524" s="12" t="e">
        <f t="shared" ca="1" si="80"/>
        <v>#N/A</v>
      </c>
      <c r="P524" s="12" t="e">
        <f ca="1">CHOOSE(BGCalc1!$C$1,BGCalc1!$D$1,BGCalc1!$D$1+R524*G524)</f>
        <v>#N/A</v>
      </c>
      <c r="Q524" s="85">
        <f>CHOOSE(BGCalc1!$C$1,NA(),BGCalc1!$D$1)</f>
        <v>25</v>
      </c>
      <c r="R524" s="3" t="e">
        <f ca="1">C524*(H524+(BGCalc1!$D$1-E524)*F524)</f>
        <v>#N/A</v>
      </c>
      <c r="S524" s="3" t="e">
        <f t="shared" ca="1" si="87"/>
        <v>#N/A</v>
      </c>
    </row>
    <row r="525" spans="1:19">
      <c r="A525" s="386">
        <v>11</v>
      </c>
      <c r="B525" s="386">
        <v>12</v>
      </c>
      <c r="C525" s="9" t="e" cm="1">
        <f t="array" aca="1" ref="C525" ca="1">INDEX(BGCalc1!$F$4:$F$28,A525)+(INDEX(BGCalc1!$G$4:$G$28,A525)-INDEX(BGCalc1!$F$4:$F$28,A525))/50*B525</f>
        <v>#N/A</v>
      </c>
      <c r="D525" t="e">
        <f t="shared" ref="D525:G525" ca="1" si="97">D524</f>
        <v>#N/A</v>
      </c>
      <c r="E525" t="e">
        <f t="shared" ca="1" si="97"/>
        <v>#N/A</v>
      </c>
      <c r="F525" t="e">
        <f t="shared" ca="1" si="97"/>
        <v>#N/A</v>
      </c>
      <c r="G525" t="e">
        <f t="shared" ca="1" si="97"/>
        <v>#N/A</v>
      </c>
      <c r="H525" s="14" t="e" cm="1">
        <f t="array" aca="1" ref="H525" ca="1">INDEX(BGCalc1!$L$4:$L$28,A525)*$C525^3+INDEX(BGCalc1!$M$4:$M$28,A525)*$C525^2+INDEX(BGCalc1!$N$4:$N$28,A525)*$C525+INDEX(BGCalc1!$O$4:$O$28,A525)+INDEX('Bulk Graph'!$E$6:$E$30,A525)</f>
        <v>#N/A</v>
      </c>
      <c r="I525" s="14" t="e" cm="1">
        <f t="array" aca="1" ref="I525" ca="1">INDEX(BGCalc1!$H$4:$H$28,A525)*$C525^3+INDEX(BGCalc1!$I$4:$I$28,A525)*$C525^2+INDEX(BGCalc1!$J$4:$J$28,A525)*$C525+INDEX(BGCalc1!$K$4:$K$28,A525)</f>
        <v>#N/A</v>
      </c>
      <c r="J525" s="9" t="e">
        <f t="shared" ca="1" si="84"/>
        <v>#N/A</v>
      </c>
      <c r="K525" s="12" t="e">
        <f t="shared" ca="1" si="85"/>
        <v>#N/A</v>
      </c>
      <c r="L525" s="12" t="e">
        <f t="shared" ca="1" si="86"/>
        <v>#N/A</v>
      </c>
      <c r="M525" s="12" t="e" cm="1">
        <f t="array" aca="1" ref="M525" ca="1">I525*S525*INDEX(BGCalc1!$B$4:$B$28,A525)</f>
        <v>#N/A</v>
      </c>
      <c r="N525" s="12" t="e">
        <f t="shared" ca="1" si="82"/>
        <v>#N/A</v>
      </c>
      <c r="O525" s="12" t="e">
        <f t="shared" ca="1" si="80"/>
        <v>#N/A</v>
      </c>
      <c r="P525" s="12" t="e">
        <f ca="1">CHOOSE(BGCalc1!$C$1,BGCalc1!$D$1,BGCalc1!$D$1+R525*G525)</f>
        <v>#N/A</v>
      </c>
      <c r="Q525" s="85">
        <f>CHOOSE(BGCalc1!$C$1,NA(),BGCalc1!$D$1)</f>
        <v>25</v>
      </c>
      <c r="R525" s="3" t="e">
        <f ca="1">C525*(H525+(BGCalc1!$D$1-E525)*F525)</f>
        <v>#N/A</v>
      </c>
      <c r="S525" s="3" t="e">
        <f t="shared" ca="1" si="87"/>
        <v>#N/A</v>
      </c>
    </row>
    <row r="526" spans="1:19">
      <c r="A526" s="386">
        <v>11</v>
      </c>
      <c r="B526" s="386">
        <v>13</v>
      </c>
      <c r="C526" s="9" t="e" cm="1">
        <f t="array" aca="1" ref="C526" ca="1">INDEX(BGCalc1!$F$4:$F$28,A526)+(INDEX(BGCalc1!$G$4:$G$28,A526)-INDEX(BGCalc1!$F$4:$F$28,A526))/50*B526</f>
        <v>#N/A</v>
      </c>
      <c r="D526" t="e">
        <f t="shared" ref="D526:G526" ca="1" si="98">D525</f>
        <v>#N/A</v>
      </c>
      <c r="E526" t="e">
        <f t="shared" ca="1" si="98"/>
        <v>#N/A</v>
      </c>
      <c r="F526" t="e">
        <f t="shared" ca="1" si="98"/>
        <v>#N/A</v>
      </c>
      <c r="G526" t="e">
        <f t="shared" ca="1" si="98"/>
        <v>#N/A</v>
      </c>
      <c r="H526" s="14" t="e" cm="1">
        <f t="array" aca="1" ref="H526" ca="1">INDEX(BGCalc1!$L$4:$L$28,A526)*$C526^3+INDEX(BGCalc1!$M$4:$M$28,A526)*$C526^2+INDEX(BGCalc1!$N$4:$N$28,A526)*$C526+INDEX(BGCalc1!$O$4:$O$28,A526)+INDEX('Bulk Graph'!$E$6:$E$30,A526)</f>
        <v>#N/A</v>
      </c>
      <c r="I526" s="14" t="e" cm="1">
        <f t="array" aca="1" ref="I526" ca="1">INDEX(BGCalc1!$H$4:$H$28,A526)*$C526^3+INDEX(BGCalc1!$I$4:$I$28,A526)*$C526^2+INDEX(BGCalc1!$J$4:$J$28,A526)*$C526+INDEX(BGCalc1!$K$4:$K$28,A526)</f>
        <v>#N/A</v>
      </c>
      <c r="J526" s="9" t="e">
        <f t="shared" ca="1" si="84"/>
        <v>#N/A</v>
      </c>
      <c r="K526" s="12" t="e">
        <f t="shared" ca="1" si="85"/>
        <v>#N/A</v>
      </c>
      <c r="L526" s="12" t="e">
        <f t="shared" ca="1" si="86"/>
        <v>#N/A</v>
      </c>
      <c r="M526" s="12" t="e" cm="1">
        <f t="array" aca="1" ref="M526" ca="1">I526*S526*INDEX(BGCalc1!$B$4:$B$28,A526)</f>
        <v>#N/A</v>
      </c>
      <c r="N526" s="12" t="e">
        <f t="shared" ca="1" si="82"/>
        <v>#N/A</v>
      </c>
      <c r="O526" s="12" t="e">
        <f t="shared" ca="1" si="80"/>
        <v>#N/A</v>
      </c>
      <c r="P526" s="12" t="e">
        <f ca="1">CHOOSE(BGCalc1!$C$1,BGCalc1!$D$1,BGCalc1!$D$1+R526*G526)</f>
        <v>#N/A</v>
      </c>
      <c r="Q526" s="85">
        <f>CHOOSE(BGCalc1!$C$1,NA(),BGCalc1!$D$1)</f>
        <v>25</v>
      </c>
      <c r="R526" s="3" t="e">
        <f ca="1">C526*(H526+(BGCalc1!$D$1-E526)*F526)</f>
        <v>#N/A</v>
      </c>
      <c r="S526" s="3" t="e">
        <f t="shared" ca="1" si="87"/>
        <v>#N/A</v>
      </c>
    </row>
    <row r="527" spans="1:19">
      <c r="A527" s="386">
        <v>11</v>
      </c>
      <c r="B527" s="386">
        <v>14</v>
      </c>
      <c r="C527" s="9" t="e" cm="1">
        <f t="array" aca="1" ref="C527" ca="1">INDEX(BGCalc1!$F$4:$F$28,A527)+(INDEX(BGCalc1!$G$4:$G$28,A527)-INDEX(BGCalc1!$F$4:$F$28,A527))/50*B527</f>
        <v>#N/A</v>
      </c>
      <c r="D527" t="e">
        <f t="shared" ref="D527:G527" ca="1" si="99">D526</f>
        <v>#N/A</v>
      </c>
      <c r="E527" t="e">
        <f t="shared" ca="1" si="99"/>
        <v>#N/A</v>
      </c>
      <c r="F527" t="e">
        <f t="shared" ca="1" si="99"/>
        <v>#N/A</v>
      </c>
      <c r="G527" t="e">
        <f t="shared" ca="1" si="99"/>
        <v>#N/A</v>
      </c>
      <c r="H527" s="14" t="e" cm="1">
        <f t="array" aca="1" ref="H527" ca="1">INDEX(BGCalc1!$L$4:$L$28,A527)*$C527^3+INDEX(BGCalc1!$M$4:$M$28,A527)*$C527^2+INDEX(BGCalc1!$N$4:$N$28,A527)*$C527+INDEX(BGCalc1!$O$4:$O$28,A527)+INDEX('Bulk Graph'!$E$6:$E$30,A527)</f>
        <v>#N/A</v>
      </c>
      <c r="I527" s="14" t="e" cm="1">
        <f t="array" aca="1" ref="I527" ca="1">INDEX(BGCalc1!$H$4:$H$28,A527)*$C527^3+INDEX(BGCalc1!$I$4:$I$28,A527)*$C527^2+INDEX(BGCalc1!$J$4:$J$28,A527)*$C527+INDEX(BGCalc1!$K$4:$K$28,A527)</f>
        <v>#N/A</v>
      </c>
      <c r="J527" s="9" t="e">
        <f t="shared" ca="1" si="84"/>
        <v>#N/A</v>
      </c>
      <c r="K527" s="12" t="e">
        <f t="shared" ca="1" si="85"/>
        <v>#N/A</v>
      </c>
      <c r="L527" s="12" t="e">
        <f t="shared" ca="1" si="86"/>
        <v>#N/A</v>
      </c>
      <c r="M527" s="12" t="e" cm="1">
        <f t="array" aca="1" ref="M527" ca="1">I527*S527*INDEX(BGCalc1!$B$4:$B$28,A527)</f>
        <v>#N/A</v>
      </c>
      <c r="N527" s="12" t="e">
        <f t="shared" ca="1" si="82"/>
        <v>#N/A</v>
      </c>
      <c r="O527" s="12" t="e">
        <f t="shared" ca="1" si="80"/>
        <v>#N/A</v>
      </c>
      <c r="P527" s="12" t="e">
        <f ca="1">CHOOSE(BGCalc1!$C$1,BGCalc1!$D$1,BGCalc1!$D$1+R527*G527)</f>
        <v>#N/A</v>
      </c>
      <c r="Q527" s="85">
        <f>CHOOSE(BGCalc1!$C$1,NA(),BGCalc1!$D$1)</f>
        <v>25</v>
      </c>
      <c r="R527" s="3" t="e">
        <f ca="1">C527*(H527+(BGCalc1!$D$1-E527)*F527)</f>
        <v>#N/A</v>
      </c>
      <c r="S527" s="3" t="e">
        <f t="shared" ca="1" si="87"/>
        <v>#N/A</v>
      </c>
    </row>
    <row r="528" spans="1:19">
      <c r="A528" s="386">
        <v>11</v>
      </c>
      <c r="B528" s="386">
        <v>15</v>
      </c>
      <c r="C528" s="9" t="e" cm="1">
        <f t="array" aca="1" ref="C528" ca="1">INDEX(BGCalc1!$F$4:$F$28,A528)+(INDEX(BGCalc1!$G$4:$G$28,A528)-INDEX(BGCalc1!$F$4:$F$28,A528))/50*B528</f>
        <v>#N/A</v>
      </c>
      <c r="D528" t="e">
        <f t="shared" ref="D528:G528" ca="1" si="100">D527</f>
        <v>#N/A</v>
      </c>
      <c r="E528" t="e">
        <f t="shared" ca="1" si="100"/>
        <v>#N/A</v>
      </c>
      <c r="F528" t="e">
        <f t="shared" ca="1" si="100"/>
        <v>#N/A</v>
      </c>
      <c r="G528" t="e">
        <f t="shared" ca="1" si="100"/>
        <v>#N/A</v>
      </c>
      <c r="H528" s="14" t="e" cm="1">
        <f t="array" aca="1" ref="H528" ca="1">INDEX(BGCalc1!$L$4:$L$28,A528)*$C528^3+INDEX(BGCalc1!$M$4:$M$28,A528)*$C528^2+INDEX(BGCalc1!$N$4:$N$28,A528)*$C528+INDEX(BGCalc1!$O$4:$O$28,A528)+INDEX('Bulk Graph'!$E$6:$E$30,A528)</f>
        <v>#N/A</v>
      </c>
      <c r="I528" s="14" t="e" cm="1">
        <f t="array" aca="1" ref="I528" ca="1">INDEX(BGCalc1!$H$4:$H$28,A528)*$C528^3+INDEX(BGCalc1!$I$4:$I$28,A528)*$C528^2+INDEX(BGCalc1!$J$4:$J$28,A528)*$C528+INDEX(BGCalc1!$K$4:$K$28,A528)</f>
        <v>#N/A</v>
      </c>
      <c r="J528" s="9" t="e">
        <f t="shared" ca="1" si="84"/>
        <v>#N/A</v>
      </c>
      <c r="K528" s="12" t="e">
        <f t="shared" ca="1" si="85"/>
        <v>#N/A</v>
      </c>
      <c r="L528" s="12" t="e">
        <f t="shared" ca="1" si="86"/>
        <v>#N/A</v>
      </c>
      <c r="M528" s="12" t="e" cm="1">
        <f t="array" aca="1" ref="M528" ca="1">I528*S528*INDEX(BGCalc1!$B$4:$B$28,A528)</f>
        <v>#N/A</v>
      </c>
      <c r="N528" s="12" t="e">
        <f t="shared" ca="1" si="82"/>
        <v>#N/A</v>
      </c>
      <c r="O528" s="12" t="e">
        <f t="shared" ca="1" si="80"/>
        <v>#N/A</v>
      </c>
      <c r="P528" s="12" t="e">
        <f ca="1">CHOOSE(BGCalc1!$C$1,BGCalc1!$D$1,BGCalc1!$D$1+R528*G528)</f>
        <v>#N/A</v>
      </c>
      <c r="Q528" s="85">
        <f>CHOOSE(BGCalc1!$C$1,NA(),BGCalc1!$D$1)</f>
        <v>25</v>
      </c>
      <c r="R528" s="3" t="e">
        <f ca="1">C528*(H528+(BGCalc1!$D$1-E528)*F528)</f>
        <v>#N/A</v>
      </c>
      <c r="S528" s="3" t="e">
        <f t="shared" ca="1" si="87"/>
        <v>#N/A</v>
      </c>
    </row>
    <row r="529" spans="1:19">
      <c r="A529" s="386">
        <v>11</v>
      </c>
      <c r="B529" s="386">
        <v>16</v>
      </c>
      <c r="C529" s="9" t="e" cm="1">
        <f t="array" aca="1" ref="C529" ca="1">INDEX(BGCalc1!$F$4:$F$28,A529)+(INDEX(BGCalc1!$G$4:$G$28,A529)-INDEX(BGCalc1!$F$4:$F$28,A529))/50*B529</f>
        <v>#N/A</v>
      </c>
      <c r="D529" t="e">
        <f t="shared" ref="D529:G529" ca="1" si="101">D528</f>
        <v>#N/A</v>
      </c>
      <c r="E529" t="e">
        <f t="shared" ca="1" si="101"/>
        <v>#N/A</v>
      </c>
      <c r="F529" t="e">
        <f t="shared" ca="1" si="101"/>
        <v>#N/A</v>
      </c>
      <c r="G529" t="e">
        <f t="shared" ca="1" si="101"/>
        <v>#N/A</v>
      </c>
      <c r="H529" s="14" t="e" cm="1">
        <f t="array" aca="1" ref="H529" ca="1">INDEX(BGCalc1!$L$4:$L$28,A529)*$C529^3+INDEX(BGCalc1!$M$4:$M$28,A529)*$C529^2+INDEX(BGCalc1!$N$4:$N$28,A529)*$C529+INDEX(BGCalc1!$O$4:$O$28,A529)+INDEX('Bulk Graph'!$E$6:$E$30,A529)</f>
        <v>#N/A</v>
      </c>
      <c r="I529" s="14" t="e" cm="1">
        <f t="array" aca="1" ref="I529" ca="1">INDEX(BGCalc1!$H$4:$H$28,A529)*$C529^3+INDEX(BGCalc1!$I$4:$I$28,A529)*$C529^2+INDEX(BGCalc1!$J$4:$J$28,A529)*$C529+INDEX(BGCalc1!$K$4:$K$28,A529)</f>
        <v>#N/A</v>
      </c>
      <c r="J529" s="9" t="e">
        <f t="shared" ca="1" si="84"/>
        <v>#N/A</v>
      </c>
      <c r="K529" s="12" t="e">
        <f t="shared" ca="1" si="85"/>
        <v>#N/A</v>
      </c>
      <c r="L529" s="12" t="e">
        <f t="shared" ca="1" si="86"/>
        <v>#N/A</v>
      </c>
      <c r="M529" s="12" t="e" cm="1">
        <f t="array" aca="1" ref="M529" ca="1">I529*S529*INDEX(BGCalc1!$B$4:$B$28,A529)</f>
        <v>#N/A</v>
      </c>
      <c r="N529" s="12" t="e">
        <f t="shared" ca="1" si="82"/>
        <v>#N/A</v>
      </c>
      <c r="O529" s="12" t="e">
        <f t="shared" ca="1" si="80"/>
        <v>#N/A</v>
      </c>
      <c r="P529" s="12" t="e">
        <f ca="1">CHOOSE(BGCalc1!$C$1,BGCalc1!$D$1,BGCalc1!$D$1+R529*G529)</f>
        <v>#N/A</v>
      </c>
      <c r="Q529" s="85">
        <f>CHOOSE(BGCalc1!$C$1,NA(),BGCalc1!$D$1)</f>
        <v>25</v>
      </c>
      <c r="R529" s="3" t="e">
        <f ca="1">C529*(H529+(BGCalc1!$D$1-E529)*F529)</f>
        <v>#N/A</v>
      </c>
      <c r="S529" s="3" t="e">
        <f t="shared" ca="1" si="87"/>
        <v>#N/A</v>
      </c>
    </row>
    <row r="530" spans="1:19">
      <c r="A530" s="386">
        <v>11</v>
      </c>
      <c r="B530" s="386">
        <v>17</v>
      </c>
      <c r="C530" s="9" t="e" cm="1">
        <f t="array" aca="1" ref="C530" ca="1">INDEX(BGCalc1!$F$4:$F$28,A530)+(INDEX(BGCalc1!$G$4:$G$28,A530)-INDEX(BGCalc1!$F$4:$F$28,A530))/50*B530</f>
        <v>#N/A</v>
      </c>
      <c r="D530" t="e">
        <f t="shared" ref="D530:G530" ca="1" si="102">D529</f>
        <v>#N/A</v>
      </c>
      <c r="E530" t="e">
        <f t="shared" ca="1" si="102"/>
        <v>#N/A</v>
      </c>
      <c r="F530" t="e">
        <f t="shared" ca="1" si="102"/>
        <v>#N/A</v>
      </c>
      <c r="G530" t="e">
        <f t="shared" ca="1" si="102"/>
        <v>#N/A</v>
      </c>
      <c r="H530" s="14" t="e" cm="1">
        <f t="array" aca="1" ref="H530" ca="1">INDEX(BGCalc1!$L$4:$L$28,A530)*$C530^3+INDEX(BGCalc1!$M$4:$M$28,A530)*$C530^2+INDEX(BGCalc1!$N$4:$N$28,A530)*$C530+INDEX(BGCalc1!$O$4:$O$28,A530)+INDEX('Bulk Graph'!$E$6:$E$30,A530)</f>
        <v>#N/A</v>
      </c>
      <c r="I530" s="14" t="e" cm="1">
        <f t="array" aca="1" ref="I530" ca="1">INDEX(BGCalc1!$H$4:$H$28,A530)*$C530^3+INDEX(BGCalc1!$I$4:$I$28,A530)*$C530^2+INDEX(BGCalc1!$J$4:$J$28,A530)*$C530+INDEX(BGCalc1!$K$4:$K$28,A530)</f>
        <v>#N/A</v>
      </c>
      <c r="J530" s="9" t="e">
        <f t="shared" ca="1" si="84"/>
        <v>#N/A</v>
      </c>
      <c r="K530" s="12" t="e">
        <f t="shared" ca="1" si="85"/>
        <v>#N/A</v>
      </c>
      <c r="L530" s="12" t="e">
        <f t="shared" ca="1" si="86"/>
        <v>#N/A</v>
      </c>
      <c r="M530" s="12" t="e" cm="1">
        <f t="array" aca="1" ref="M530" ca="1">I530*S530*INDEX(BGCalc1!$B$4:$B$28,A530)</f>
        <v>#N/A</v>
      </c>
      <c r="N530" s="12" t="e">
        <f t="shared" ca="1" si="82"/>
        <v>#N/A</v>
      </c>
      <c r="O530" s="12" t="e">
        <f t="shared" ca="1" si="80"/>
        <v>#N/A</v>
      </c>
      <c r="P530" s="12" t="e">
        <f ca="1">CHOOSE(BGCalc1!$C$1,BGCalc1!$D$1,BGCalc1!$D$1+R530*G530)</f>
        <v>#N/A</v>
      </c>
      <c r="Q530" s="85">
        <f>CHOOSE(BGCalc1!$C$1,NA(),BGCalc1!$D$1)</f>
        <v>25</v>
      </c>
      <c r="R530" s="3" t="e">
        <f ca="1">C530*(H530+(BGCalc1!$D$1-E530)*F530)</f>
        <v>#N/A</v>
      </c>
      <c r="S530" s="3" t="e">
        <f t="shared" ca="1" si="87"/>
        <v>#N/A</v>
      </c>
    </row>
    <row r="531" spans="1:19">
      <c r="A531" s="386">
        <v>11</v>
      </c>
      <c r="B531" s="386">
        <v>18</v>
      </c>
      <c r="C531" s="9" t="e" cm="1">
        <f t="array" aca="1" ref="C531" ca="1">INDEX(BGCalc1!$F$4:$F$28,A531)+(INDEX(BGCalc1!$G$4:$G$28,A531)-INDEX(BGCalc1!$F$4:$F$28,A531))/50*B531</f>
        <v>#N/A</v>
      </c>
      <c r="D531" t="e">
        <f t="shared" ref="D531:G531" ca="1" si="103">D530</f>
        <v>#N/A</v>
      </c>
      <c r="E531" t="e">
        <f t="shared" ca="1" si="103"/>
        <v>#N/A</v>
      </c>
      <c r="F531" t="e">
        <f t="shared" ca="1" si="103"/>
        <v>#N/A</v>
      </c>
      <c r="G531" t="e">
        <f t="shared" ca="1" si="103"/>
        <v>#N/A</v>
      </c>
      <c r="H531" s="14" t="e" cm="1">
        <f t="array" aca="1" ref="H531" ca="1">INDEX(BGCalc1!$L$4:$L$28,A531)*$C531^3+INDEX(BGCalc1!$M$4:$M$28,A531)*$C531^2+INDEX(BGCalc1!$N$4:$N$28,A531)*$C531+INDEX(BGCalc1!$O$4:$O$28,A531)+INDEX('Bulk Graph'!$E$6:$E$30,A531)</f>
        <v>#N/A</v>
      </c>
      <c r="I531" s="14" t="e" cm="1">
        <f t="array" aca="1" ref="I531" ca="1">INDEX(BGCalc1!$H$4:$H$28,A531)*$C531^3+INDEX(BGCalc1!$I$4:$I$28,A531)*$C531^2+INDEX(BGCalc1!$J$4:$J$28,A531)*$C531+INDEX(BGCalc1!$K$4:$K$28,A531)</f>
        <v>#N/A</v>
      </c>
      <c r="J531" s="9" t="e">
        <f t="shared" ca="1" si="84"/>
        <v>#N/A</v>
      </c>
      <c r="K531" s="12" t="e">
        <f t="shared" ca="1" si="85"/>
        <v>#N/A</v>
      </c>
      <c r="L531" s="12" t="e">
        <f t="shared" ca="1" si="86"/>
        <v>#N/A</v>
      </c>
      <c r="M531" s="12" t="e" cm="1">
        <f t="array" aca="1" ref="M531" ca="1">I531*S531*INDEX(BGCalc1!$B$4:$B$28,A531)</f>
        <v>#N/A</v>
      </c>
      <c r="N531" s="12" t="e">
        <f t="shared" ca="1" si="82"/>
        <v>#N/A</v>
      </c>
      <c r="O531" s="12" t="e">
        <f t="shared" ca="1" si="80"/>
        <v>#N/A</v>
      </c>
      <c r="P531" s="12" t="e">
        <f ca="1">CHOOSE(BGCalc1!$C$1,BGCalc1!$D$1,BGCalc1!$D$1+R531*G531)</f>
        <v>#N/A</v>
      </c>
      <c r="Q531" s="85">
        <f>CHOOSE(BGCalc1!$C$1,NA(),BGCalc1!$D$1)</f>
        <v>25</v>
      </c>
      <c r="R531" s="3" t="e">
        <f ca="1">C531*(H531+(BGCalc1!$D$1-E531)*F531)</f>
        <v>#N/A</v>
      </c>
      <c r="S531" s="3" t="e">
        <f t="shared" ca="1" si="87"/>
        <v>#N/A</v>
      </c>
    </row>
    <row r="532" spans="1:19">
      <c r="A532" s="386">
        <v>11</v>
      </c>
      <c r="B532" s="386">
        <v>19</v>
      </c>
      <c r="C532" s="9" t="e" cm="1">
        <f t="array" aca="1" ref="C532" ca="1">INDEX(BGCalc1!$F$4:$F$28,A532)+(INDEX(BGCalc1!$G$4:$G$28,A532)-INDEX(BGCalc1!$F$4:$F$28,A532))/50*B532</f>
        <v>#N/A</v>
      </c>
      <c r="D532" t="e">
        <f t="shared" ref="D532:G532" ca="1" si="104">D531</f>
        <v>#N/A</v>
      </c>
      <c r="E532" t="e">
        <f t="shared" ca="1" si="104"/>
        <v>#N/A</v>
      </c>
      <c r="F532" t="e">
        <f t="shared" ca="1" si="104"/>
        <v>#N/A</v>
      </c>
      <c r="G532" t="e">
        <f t="shared" ca="1" si="104"/>
        <v>#N/A</v>
      </c>
      <c r="H532" s="14" t="e" cm="1">
        <f t="array" aca="1" ref="H532" ca="1">INDEX(BGCalc1!$L$4:$L$28,A532)*$C532^3+INDEX(BGCalc1!$M$4:$M$28,A532)*$C532^2+INDEX(BGCalc1!$N$4:$N$28,A532)*$C532+INDEX(BGCalc1!$O$4:$O$28,A532)+INDEX('Bulk Graph'!$E$6:$E$30,A532)</f>
        <v>#N/A</v>
      </c>
      <c r="I532" s="14" t="e" cm="1">
        <f t="array" aca="1" ref="I532" ca="1">INDEX(BGCalc1!$H$4:$H$28,A532)*$C532^3+INDEX(BGCalc1!$I$4:$I$28,A532)*$C532^2+INDEX(BGCalc1!$J$4:$J$28,A532)*$C532+INDEX(BGCalc1!$K$4:$K$28,A532)</f>
        <v>#N/A</v>
      </c>
      <c r="J532" s="9" t="e">
        <f t="shared" ca="1" si="84"/>
        <v>#N/A</v>
      </c>
      <c r="K532" s="12" t="e">
        <f t="shared" ca="1" si="85"/>
        <v>#N/A</v>
      </c>
      <c r="L532" s="12" t="e">
        <f t="shared" ca="1" si="86"/>
        <v>#N/A</v>
      </c>
      <c r="M532" s="12" t="e" cm="1">
        <f t="array" aca="1" ref="M532" ca="1">I532*S532*INDEX(BGCalc1!$B$4:$B$28,A532)</f>
        <v>#N/A</v>
      </c>
      <c r="N532" s="12" t="e">
        <f t="shared" ca="1" si="82"/>
        <v>#N/A</v>
      </c>
      <c r="O532" s="12" t="e">
        <f t="shared" ca="1" si="80"/>
        <v>#N/A</v>
      </c>
      <c r="P532" s="12" t="e">
        <f ca="1">CHOOSE(BGCalc1!$C$1,BGCalc1!$D$1,BGCalc1!$D$1+R532*G532)</f>
        <v>#N/A</v>
      </c>
      <c r="Q532" s="85">
        <f>CHOOSE(BGCalc1!$C$1,NA(),BGCalc1!$D$1)</f>
        <v>25</v>
      </c>
      <c r="R532" s="3" t="e">
        <f ca="1">C532*(H532+(BGCalc1!$D$1-E532)*F532)</f>
        <v>#N/A</v>
      </c>
      <c r="S532" s="3" t="e">
        <f t="shared" ca="1" si="87"/>
        <v>#N/A</v>
      </c>
    </row>
    <row r="533" spans="1:19">
      <c r="A533" s="386">
        <v>11</v>
      </c>
      <c r="B533" s="386">
        <v>20</v>
      </c>
      <c r="C533" s="9" t="e" cm="1">
        <f t="array" aca="1" ref="C533" ca="1">INDEX(BGCalc1!$F$4:$F$28,A533)+(INDEX(BGCalc1!$G$4:$G$28,A533)-INDEX(BGCalc1!$F$4:$F$28,A533))/50*B533</f>
        <v>#N/A</v>
      </c>
      <c r="D533" t="e">
        <f t="shared" ref="D533:G533" ca="1" si="105">D532</f>
        <v>#N/A</v>
      </c>
      <c r="E533" t="e">
        <f t="shared" ca="1" si="105"/>
        <v>#N/A</v>
      </c>
      <c r="F533" t="e">
        <f t="shared" ca="1" si="105"/>
        <v>#N/A</v>
      </c>
      <c r="G533" t="e">
        <f t="shared" ca="1" si="105"/>
        <v>#N/A</v>
      </c>
      <c r="H533" s="14" t="e" cm="1">
        <f t="array" aca="1" ref="H533" ca="1">INDEX(BGCalc1!$L$4:$L$28,A533)*$C533^3+INDEX(BGCalc1!$M$4:$M$28,A533)*$C533^2+INDEX(BGCalc1!$N$4:$N$28,A533)*$C533+INDEX(BGCalc1!$O$4:$O$28,A533)+INDEX('Bulk Graph'!$E$6:$E$30,A533)</f>
        <v>#N/A</v>
      </c>
      <c r="I533" s="14" t="e" cm="1">
        <f t="array" aca="1" ref="I533" ca="1">INDEX(BGCalc1!$H$4:$H$28,A533)*$C533^3+INDEX(BGCalc1!$I$4:$I$28,A533)*$C533^2+INDEX(BGCalc1!$J$4:$J$28,A533)*$C533+INDEX(BGCalc1!$K$4:$K$28,A533)</f>
        <v>#N/A</v>
      </c>
      <c r="J533" s="9" t="e">
        <f t="shared" ca="1" si="84"/>
        <v>#N/A</v>
      </c>
      <c r="K533" s="12" t="e">
        <f t="shared" ca="1" si="85"/>
        <v>#N/A</v>
      </c>
      <c r="L533" s="12" t="e">
        <f t="shared" ca="1" si="86"/>
        <v>#N/A</v>
      </c>
      <c r="M533" s="12" t="e" cm="1">
        <f t="array" aca="1" ref="M533" ca="1">I533*S533*INDEX(BGCalc1!$B$4:$B$28,A533)</f>
        <v>#N/A</v>
      </c>
      <c r="N533" s="12" t="e">
        <f t="shared" ca="1" si="82"/>
        <v>#N/A</v>
      </c>
      <c r="O533" s="12" t="e">
        <f t="shared" ca="1" si="80"/>
        <v>#N/A</v>
      </c>
      <c r="P533" s="12" t="e">
        <f ca="1">CHOOSE(BGCalc1!$C$1,BGCalc1!$D$1,BGCalc1!$D$1+R533*G533)</f>
        <v>#N/A</v>
      </c>
      <c r="Q533" s="85">
        <f>CHOOSE(BGCalc1!$C$1,NA(),BGCalc1!$D$1)</f>
        <v>25</v>
      </c>
      <c r="R533" s="3" t="e">
        <f ca="1">C533*(H533+(BGCalc1!$D$1-E533)*F533)</f>
        <v>#N/A</v>
      </c>
      <c r="S533" s="3" t="e">
        <f t="shared" ca="1" si="87"/>
        <v>#N/A</v>
      </c>
    </row>
    <row r="534" spans="1:19">
      <c r="A534" s="386">
        <v>11</v>
      </c>
      <c r="B534" s="386">
        <v>21</v>
      </c>
      <c r="C534" s="9" t="e" cm="1">
        <f t="array" aca="1" ref="C534" ca="1">INDEX(BGCalc1!$F$4:$F$28,A534)+(INDEX(BGCalc1!$G$4:$G$28,A534)-INDEX(BGCalc1!$F$4:$F$28,A534))/50*B534</f>
        <v>#N/A</v>
      </c>
      <c r="D534" t="e">
        <f t="shared" ref="D534:G534" ca="1" si="106">D533</f>
        <v>#N/A</v>
      </c>
      <c r="E534" t="e">
        <f t="shared" ca="1" si="106"/>
        <v>#N/A</v>
      </c>
      <c r="F534" t="e">
        <f t="shared" ca="1" si="106"/>
        <v>#N/A</v>
      </c>
      <c r="G534" t="e">
        <f t="shared" ca="1" si="106"/>
        <v>#N/A</v>
      </c>
      <c r="H534" s="14" t="e" cm="1">
        <f t="array" aca="1" ref="H534" ca="1">INDEX(BGCalc1!$L$4:$L$28,A534)*$C534^3+INDEX(BGCalc1!$M$4:$M$28,A534)*$C534^2+INDEX(BGCalc1!$N$4:$N$28,A534)*$C534+INDEX(BGCalc1!$O$4:$O$28,A534)+INDEX('Bulk Graph'!$E$6:$E$30,A534)</f>
        <v>#N/A</v>
      </c>
      <c r="I534" s="14" t="e" cm="1">
        <f t="array" aca="1" ref="I534" ca="1">INDEX(BGCalc1!$H$4:$H$28,A534)*$C534^3+INDEX(BGCalc1!$I$4:$I$28,A534)*$C534^2+INDEX(BGCalc1!$J$4:$J$28,A534)*$C534+INDEX(BGCalc1!$K$4:$K$28,A534)</f>
        <v>#N/A</v>
      </c>
      <c r="J534" s="9" t="e">
        <f t="shared" ca="1" si="84"/>
        <v>#N/A</v>
      </c>
      <c r="K534" s="12" t="e">
        <f t="shared" ca="1" si="85"/>
        <v>#N/A</v>
      </c>
      <c r="L534" s="12" t="e">
        <f t="shared" ca="1" si="86"/>
        <v>#N/A</v>
      </c>
      <c r="M534" s="12" t="e" cm="1">
        <f t="array" aca="1" ref="M534" ca="1">I534*S534*INDEX(BGCalc1!$B$4:$B$28,A534)</f>
        <v>#N/A</v>
      </c>
      <c r="N534" s="12" t="e">
        <f t="shared" ca="1" si="82"/>
        <v>#N/A</v>
      </c>
      <c r="O534" s="12" t="e">
        <f t="shared" ca="1" si="80"/>
        <v>#N/A</v>
      </c>
      <c r="P534" s="12" t="e">
        <f ca="1">CHOOSE(BGCalc1!$C$1,BGCalc1!$D$1,BGCalc1!$D$1+R534*G534)</f>
        <v>#N/A</v>
      </c>
      <c r="Q534" s="85">
        <f>CHOOSE(BGCalc1!$C$1,NA(),BGCalc1!$D$1)</f>
        <v>25</v>
      </c>
      <c r="R534" s="3" t="e">
        <f ca="1">C534*(H534+(BGCalc1!$D$1-E534)*F534)</f>
        <v>#N/A</v>
      </c>
      <c r="S534" s="3" t="e">
        <f t="shared" ca="1" si="87"/>
        <v>#N/A</v>
      </c>
    </row>
    <row r="535" spans="1:19">
      <c r="A535" s="386">
        <v>11</v>
      </c>
      <c r="B535" s="386">
        <v>22</v>
      </c>
      <c r="C535" s="9" t="e" cm="1">
        <f t="array" aca="1" ref="C535" ca="1">INDEX(BGCalc1!$F$4:$F$28,A535)+(INDEX(BGCalc1!$G$4:$G$28,A535)-INDEX(BGCalc1!$F$4:$F$28,A535))/50*B535</f>
        <v>#N/A</v>
      </c>
      <c r="D535" t="e">
        <f t="shared" ref="D535:G535" ca="1" si="107">D534</f>
        <v>#N/A</v>
      </c>
      <c r="E535" t="e">
        <f t="shared" ca="1" si="107"/>
        <v>#N/A</v>
      </c>
      <c r="F535" t="e">
        <f t="shared" ca="1" si="107"/>
        <v>#N/A</v>
      </c>
      <c r="G535" t="e">
        <f t="shared" ca="1" si="107"/>
        <v>#N/A</v>
      </c>
      <c r="H535" s="14" t="e" cm="1">
        <f t="array" aca="1" ref="H535" ca="1">INDEX(BGCalc1!$L$4:$L$28,A535)*$C535^3+INDEX(BGCalc1!$M$4:$M$28,A535)*$C535^2+INDEX(BGCalc1!$N$4:$N$28,A535)*$C535+INDEX(BGCalc1!$O$4:$O$28,A535)+INDEX('Bulk Graph'!$E$6:$E$30,A535)</f>
        <v>#N/A</v>
      </c>
      <c r="I535" s="14" t="e" cm="1">
        <f t="array" aca="1" ref="I535" ca="1">INDEX(BGCalc1!$H$4:$H$28,A535)*$C535^3+INDEX(BGCalc1!$I$4:$I$28,A535)*$C535^2+INDEX(BGCalc1!$J$4:$J$28,A535)*$C535+INDEX(BGCalc1!$K$4:$K$28,A535)</f>
        <v>#N/A</v>
      </c>
      <c r="J535" s="9" t="e">
        <f t="shared" ca="1" si="84"/>
        <v>#N/A</v>
      </c>
      <c r="K535" s="12" t="e">
        <f t="shared" ca="1" si="85"/>
        <v>#N/A</v>
      </c>
      <c r="L535" s="12" t="e">
        <f t="shared" ca="1" si="86"/>
        <v>#N/A</v>
      </c>
      <c r="M535" s="12" t="e" cm="1">
        <f t="array" aca="1" ref="M535" ca="1">I535*S535*INDEX(BGCalc1!$B$4:$B$28,A535)</f>
        <v>#N/A</v>
      </c>
      <c r="N535" s="12" t="e">
        <f t="shared" ca="1" si="82"/>
        <v>#N/A</v>
      </c>
      <c r="O535" s="12" t="e">
        <f t="shared" ca="1" si="80"/>
        <v>#N/A</v>
      </c>
      <c r="P535" s="12" t="e">
        <f ca="1">CHOOSE(BGCalc1!$C$1,BGCalc1!$D$1,BGCalc1!$D$1+R535*G535)</f>
        <v>#N/A</v>
      </c>
      <c r="Q535" s="85">
        <f>CHOOSE(BGCalc1!$C$1,NA(),BGCalc1!$D$1)</f>
        <v>25</v>
      </c>
      <c r="R535" s="3" t="e">
        <f ca="1">C535*(H535+(BGCalc1!$D$1-E535)*F535)</f>
        <v>#N/A</v>
      </c>
      <c r="S535" s="3" t="e">
        <f t="shared" ca="1" si="87"/>
        <v>#N/A</v>
      </c>
    </row>
    <row r="536" spans="1:19">
      <c r="A536" s="386">
        <v>11</v>
      </c>
      <c r="B536" s="386">
        <v>23</v>
      </c>
      <c r="C536" s="9" t="e" cm="1">
        <f t="array" aca="1" ref="C536" ca="1">INDEX(BGCalc1!$F$4:$F$28,A536)+(INDEX(BGCalc1!$G$4:$G$28,A536)-INDEX(BGCalc1!$F$4:$F$28,A536))/50*B536</f>
        <v>#N/A</v>
      </c>
      <c r="D536" t="e">
        <f t="shared" ref="D536:G536" ca="1" si="108">D535</f>
        <v>#N/A</v>
      </c>
      <c r="E536" t="e">
        <f t="shared" ca="1" si="108"/>
        <v>#N/A</v>
      </c>
      <c r="F536" t="e">
        <f t="shared" ca="1" si="108"/>
        <v>#N/A</v>
      </c>
      <c r="G536" t="e">
        <f t="shared" ca="1" si="108"/>
        <v>#N/A</v>
      </c>
      <c r="H536" s="14" t="e" cm="1">
        <f t="array" aca="1" ref="H536" ca="1">INDEX(BGCalc1!$L$4:$L$28,A536)*$C536^3+INDEX(BGCalc1!$M$4:$M$28,A536)*$C536^2+INDEX(BGCalc1!$N$4:$N$28,A536)*$C536+INDEX(BGCalc1!$O$4:$O$28,A536)+INDEX('Bulk Graph'!$E$6:$E$30,A536)</f>
        <v>#N/A</v>
      </c>
      <c r="I536" s="14" t="e" cm="1">
        <f t="array" aca="1" ref="I536" ca="1">INDEX(BGCalc1!$H$4:$H$28,A536)*$C536^3+INDEX(BGCalc1!$I$4:$I$28,A536)*$C536^2+INDEX(BGCalc1!$J$4:$J$28,A536)*$C536+INDEX(BGCalc1!$K$4:$K$28,A536)</f>
        <v>#N/A</v>
      </c>
      <c r="J536" s="9" t="e">
        <f t="shared" ca="1" si="84"/>
        <v>#N/A</v>
      </c>
      <c r="K536" s="12" t="e">
        <f t="shared" ca="1" si="85"/>
        <v>#N/A</v>
      </c>
      <c r="L536" s="12" t="e">
        <f t="shared" ca="1" si="86"/>
        <v>#N/A</v>
      </c>
      <c r="M536" s="12" t="e" cm="1">
        <f t="array" aca="1" ref="M536" ca="1">I536*S536*INDEX(BGCalc1!$B$4:$B$28,A536)</f>
        <v>#N/A</v>
      </c>
      <c r="N536" s="12" t="e">
        <f t="shared" ca="1" si="82"/>
        <v>#N/A</v>
      </c>
      <c r="O536" s="12" t="e">
        <f t="shared" ca="1" si="80"/>
        <v>#N/A</v>
      </c>
      <c r="P536" s="12" t="e">
        <f ca="1">CHOOSE(BGCalc1!$C$1,BGCalc1!$D$1,BGCalc1!$D$1+R536*G536)</f>
        <v>#N/A</v>
      </c>
      <c r="Q536" s="85">
        <f>CHOOSE(BGCalc1!$C$1,NA(),BGCalc1!$D$1)</f>
        <v>25</v>
      </c>
      <c r="R536" s="3" t="e">
        <f ca="1">C536*(H536+(BGCalc1!$D$1-E536)*F536)</f>
        <v>#N/A</v>
      </c>
      <c r="S536" s="3" t="e">
        <f t="shared" ca="1" si="87"/>
        <v>#N/A</v>
      </c>
    </row>
    <row r="537" spans="1:19">
      <c r="A537" s="386">
        <v>11</v>
      </c>
      <c r="B537" s="386">
        <v>24</v>
      </c>
      <c r="C537" s="9" t="e" cm="1">
        <f t="array" aca="1" ref="C537" ca="1">INDEX(BGCalc1!$F$4:$F$28,A537)+(INDEX(BGCalc1!$G$4:$G$28,A537)-INDEX(BGCalc1!$F$4:$F$28,A537))/50*B537</f>
        <v>#N/A</v>
      </c>
      <c r="D537" t="e">
        <f t="shared" ref="D537:G537" ca="1" si="109">D536</f>
        <v>#N/A</v>
      </c>
      <c r="E537" t="e">
        <f t="shared" ca="1" si="109"/>
        <v>#N/A</v>
      </c>
      <c r="F537" t="e">
        <f t="shared" ca="1" si="109"/>
        <v>#N/A</v>
      </c>
      <c r="G537" t="e">
        <f t="shared" ca="1" si="109"/>
        <v>#N/A</v>
      </c>
      <c r="H537" s="14" t="e" cm="1">
        <f t="array" aca="1" ref="H537" ca="1">INDEX(BGCalc1!$L$4:$L$28,A537)*$C537^3+INDEX(BGCalc1!$M$4:$M$28,A537)*$C537^2+INDEX(BGCalc1!$N$4:$N$28,A537)*$C537+INDEX(BGCalc1!$O$4:$O$28,A537)+INDEX('Bulk Graph'!$E$6:$E$30,A537)</f>
        <v>#N/A</v>
      </c>
      <c r="I537" s="14" t="e" cm="1">
        <f t="array" aca="1" ref="I537" ca="1">INDEX(BGCalc1!$H$4:$H$28,A537)*$C537^3+INDEX(BGCalc1!$I$4:$I$28,A537)*$C537^2+INDEX(BGCalc1!$J$4:$J$28,A537)*$C537+INDEX(BGCalc1!$K$4:$K$28,A537)</f>
        <v>#N/A</v>
      </c>
      <c r="J537" s="9" t="e">
        <f t="shared" ca="1" si="84"/>
        <v>#N/A</v>
      </c>
      <c r="K537" s="12" t="e">
        <f t="shared" ca="1" si="85"/>
        <v>#N/A</v>
      </c>
      <c r="L537" s="12" t="e">
        <f t="shared" ca="1" si="86"/>
        <v>#N/A</v>
      </c>
      <c r="M537" s="12" t="e" cm="1">
        <f t="array" aca="1" ref="M537" ca="1">I537*S537*INDEX(BGCalc1!$B$4:$B$28,A537)</f>
        <v>#N/A</v>
      </c>
      <c r="N537" s="12" t="e">
        <f t="shared" ca="1" si="82"/>
        <v>#N/A</v>
      </c>
      <c r="O537" s="12" t="e">
        <f t="shared" ca="1" si="80"/>
        <v>#N/A</v>
      </c>
      <c r="P537" s="12" t="e">
        <f ca="1">CHOOSE(BGCalc1!$C$1,BGCalc1!$D$1,BGCalc1!$D$1+R537*G537)</f>
        <v>#N/A</v>
      </c>
      <c r="Q537" s="85">
        <f>CHOOSE(BGCalc1!$C$1,NA(),BGCalc1!$D$1)</f>
        <v>25</v>
      </c>
      <c r="R537" s="3" t="e">
        <f ca="1">C537*(H537+(BGCalc1!$D$1-E537)*F537)</f>
        <v>#N/A</v>
      </c>
      <c r="S537" s="3" t="e">
        <f t="shared" ca="1" si="87"/>
        <v>#N/A</v>
      </c>
    </row>
    <row r="538" spans="1:19">
      <c r="A538" s="386">
        <v>11</v>
      </c>
      <c r="B538" s="386">
        <v>25</v>
      </c>
      <c r="C538" s="9" t="e" cm="1">
        <f t="array" aca="1" ref="C538" ca="1">INDEX(BGCalc1!$F$4:$F$28,A538)+(INDEX(BGCalc1!$G$4:$G$28,A538)-INDEX(BGCalc1!$F$4:$F$28,A538))/50*B538</f>
        <v>#N/A</v>
      </c>
      <c r="D538" t="e">
        <f t="shared" ref="D538:G538" ca="1" si="110">D537</f>
        <v>#N/A</v>
      </c>
      <c r="E538" t="e">
        <f t="shared" ca="1" si="110"/>
        <v>#N/A</v>
      </c>
      <c r="F538" t="e">
        <f t="shared" ca="1" si="110"/>
        <v>#N/A</v>
      </c>
      <c r="G538" t="e">
        <f t="shared" ca="1" si="110"/>
        <v>#N/A</v>
      </c>
      <c r="H538" s="14" t="e" cm="1">
        <f t="array" aca="1" ref="H538" ca="1">INDEX(BGCalc1!$L$4:$L$28,A538)*$C538^3+INDEX(BGCalc1!$M$4:$M$28,A538)*$C538^2+INDEX(BGCalc1!$N$4:$N$28,A538)*$C538+INDEX(BGCalc1!$O$4:$O$28,A538)+INDEX('Bulk Graph'!$E$6:$E$30,A538)</f>
        <v>#N/A</v>
      </c>
      <c r="I538" s="14" t="e" cm="1">
        <f t="array" aca="1" ref="I538" ca="1">INDEX(BGCalc1!$H$4:$H$28,A538)*$C538^3+INDEX(BGCalc1!$I$4:$I$28,A538)*$C538^2+INDEX(BGCalc1!$J$4:$J$28,A538)*$C538+INDEX(BGCalc1!$K$4:$K$28,A538)</f>
        <v>#N/A</v>
      </c>
      <c r="J538" s="9" t="e">
        <f t="shared" ca="1" si="84"/>
        <v>#N/A</v>
      </c>
      <c r="K538" s="12" t="e">
        <f t="shared" ca="1" si="85"/>
        <v>#N/A</v>
      </c>
      <c r="L538" s="12" t="e">
        <f t="shared" ca="1" si="86"/>
        <v>#N/A</v>
      </c>
      <c r="M538" s="12" t="e" cm="1">
        <f t="array" aca="1" ref="M538" ca="1">I538*S538*INDEX(BGCalc1!$B$4:$B$28,A538)</f>
        <v>#N/A</v>
      </c>
      <c r="N538" s="12" t="e">
        <f t="shared" ca="1" si="82"/>
        <v>#N/A</v>
      </c>
      <c r="O538" s="12" t="e">
        <f t="shared" ca="1" si="80"/>
        <v>#N/A</v>
      </c>
      <c r="P538" s="12" t="e">
        <f ca="1">CHOOSE(BGCalc1!$C$1,BGCalc1!$D$1,BGCalc1!$D$1+R538*G538)</f>
        <v>#N/A</v>
      </c>
      <c r="Q538" s="85">
        <f>CHOOSE(BGCalc1!$C$1,NA(),BGCalc1!$D$1)</f>
        <v>25</v>
      </c>
      <c r="R538" s="3" t="e">
        <f ca="1">C538*(H538+(BGCalc1!$D$1-E538)*F538)</f>
        <v>#N/A</v>
      </c>
      <c r="S538" s="3" t="e">
        <f t="shared" ca="1" si="87"/>
        <v>#N/A</v>
      </c>
    </row>
    <row r="539" spans="1:19">
      <c r="A539" s="386">
        <v>11</v>
      </c>
      <c r="B539" s="386">
        <v>26</v>
      </c>
      <c r="C539" s="9" t="e" cm="1">
        <f t="array" aca="1" ref="C539" ca="1">INDEX(BGCalc1!$F$4:$F$28,A539)+(INDEX(BGCalc1!$G$4:$G$28,A539)-INDEX(BGCalc1!$F$4:$F$28,A539))/50*B539</f>
        <v>#N/A</v>
      </c>
      <c r="D539" t="e">
        <f t="shared" ref="D539:G539" ca="1" si="111">D538</f>
        <v>#N/A</v>
      </c>
      <c r="E539" t="e">
        <f t="shared" ca="1" si="111"/>
        <v>#N/A</v>
      </c>
      <c r="F539" t="e">
        <f t="shared" ca="1" si="111"/>
        <v>#N/A</v>
      </c>
      <c r="G539" t="e">
        <f t="shared" ca="1" si="111"/>
        <v>#N/A</v>
      </c>
      <c r="H539" s="14" t="e" cm="1">
        <f t="array" aca="1" ref="H539" ca="1">INDEX(BGCalc1!$L$4:$L$28,A539)*$C539^3+INDEX(BGCalc1!$M$4:$M$28,A539)*$C539^2+INDEX(BGCalc1!$N$4:$N$28,A539)*$C539+INDEX(BGCalc1!$O$4:$O$28,A539)+INDEX('Bulk Graph'!$E$6:$E$30,A539)</f>
        <v>#N/A</v>
      </c>
      <c r="I539" s="14" t="e" cm="1">
        <f t="array" aca="1" ref="I539" ca="1">INDEX(BGCalc1!$H$4:$H$28,A539)*$C539^3+INDEX(BGCalc1!$I$4:$I$28,A539)*$C539^2+INDEX(BGCalc1!$J$4:$J$28,A539)*$C539+INDEX(BGCalc1!$K$4:$K$28,A539)</f>
        <v>#N/A</v>
      </c>
      <c r="J539" s="9" t="e">
        <f t="shared" ca="1" si="84"/>
        <v>#N/A</v>
      </c>
      <c r="K539" s="12" t="e">
        <f t="shared" ca="1" si="85"/>
        <v>#N/A</v>
      </c>
      <c r="L539" s="12" t="e">
        <f t="shared" ca="1" si="86"/>
        <v>#N/A</v>
      </c>
      <c r="M539" s="12" t="e" cm="1">
        <f t="array" aca="1" ref="M539" ca="1">I539*S539*INDEX(BGCalc1!$B$4:$B$28,A539)</f>
        <v>#N/A</v>
      </c>
      <c r="N539" s="12" t="e">
        <f t="shared" ca="1" si="82"/>
        <v>#N/A</v>
      </c>
      <c r="O539" s="12" t="e">
        <f t="shared" ca="1" si="80"/>
        <v>#N/A</v>
      </c>
      <c r="P539" s="12" t="e">
        <f ca="1">CHOOSE(BGCalc1!$C$1,BGCalc1!$D$1,BGCalc1!$D$1+R539*G539)</f>
        <v>#N/A</v>
      </c>
      <c r="Q539" s="85">
        <f>CHOOSE(BGCalc1!$C$1,NA(),BGCalc1!$D$1)</f>
        <v>25</v>
      </c>
      <c r="R539" s="3" t="e">
        <f ca="1">C539*(H539+(BGCalc1!$D$1-E539)*F539)</f>
        <v>#N/A</v>
      </c>
      <c r="S539" s="3" t="e">
        <f t="shared" ca="1" si="87"/>
        <v>#N/A</v>
      </c>
    </row>
    <row r="540" spans="1:19">
      <c r="A540" s="386">
        <v>11</v>
      </c>
      <c r="B540" s="386">
        <v>27</v>
      </c>
      <c r="C540" s="9" t="e" cm="1">
        <f t="array" aca="1" ref="C540" ca="1">INDEX(BGCalc1!$F$4:$F$28,A540)+(INDEX(BGCalc1!$G$4:$G$28,A540)-INDEX(BGCalc1!$F$4:$F$28,A540))/50*B540</f>
        <v>#N/A</v>
      </c>
      <c r="D540" t="e">
        <f t="shared" ref="D540:G540" ca="1" si="112">D539</f>
        <v>#N/A</v>
      </c>
      <c r="E540" t="e">
        <f t="shared" ca="1" si="112"/>
        <v>#N/A</v>
      </c>
      <c r="F540" t="e">
        <f t="shared" ca="1" si="112"/>
        <v>#N/A</v>
      </c>
      <c r="G540" t="e">
        <f t="shared" ca="1" si="112"/>
        <v>#N/A</v>
      </c>
      <c r="H540" s="14" t="e" cm="1">
        <f t="array" aca="1" ref="H540" ca="1">INDEX(BGCalc1!$L$4:$L$28,A540)*$C540^3+INDEX(BGCalc1!$M$4:$M$28,A540)*$C540^2+INDEX(BGCalc1!$N$4:$N$28,A540)*$C540+INDEX(BGCalc1!$O$4:$O$28,A540)+INDEX('Bulk Graph'!$E$6:$E$30,A540)</f>
        <v>#N/A</v>
      </c>
      <c r="I540" s="14" t="e" cm="1">
        <f t="array" aca="1" ref="I540" ca="1">INDEX(BGCalc1!$H$4:$H$28,A540)*$C540^3+INDEX(BGCalc1!$I$4:$I$28,A540)*$C540^2+INDEX(BGCalc1!$J$4:$J$28,A540)*$C540+INDEX(BGCalc1!$K$4:$K$28,A540)</f>
        <v>#N/A</v>
      </c>
      <c r="J540" s="9" t="e">
        <f t="shared" ca="1" si="84"/>
        <v>#N/A</v>
      </c>
      <c r="K540" s="12" t="e">
        <f t="shared" ca="1" si="85"/>
        <v>#N/A</v>
      </c>
      <c r="L540" s="12" t="e">
        <f t="shared" ca="1" si="86"/>
        <v>#N/A</v>
      </c>
      <c r="M540" s="12" t="e" cm="1">
        <f t="array" aca="1" ref="M540" ca="1">I540*S540*INDEX(BGCalc1!$B$4:$B$28,A540)</f>
        <v>#N/A</v>
      </c>
      <c r="N540" s="12" t="e">
        <f t="shared" ca="1" si="82"/>
        <v>#N/A</v>
      </c>
      <c r="O540" s="12" t="e">
        <f t="shared" ca="1" si="80"/>
        <v>#N/A</v>
      </c>
      <c r="P540" s="12" t="e">
        <f ca="1">CHOOSE(BGCalc1!$C$1,BGCalc1!$D$1,BGCalc1!$D$1+R540*G540)</f>
        <v>#N/A</v>
      </c>
      <c r="Q540" s="85">
        <f>CHOOSE(BGCalc1!$C$1,NA(),BGCalc1!$D$1)</f>
        <v>25</v>
      </c>
      <c r="R540" s="3" t="e">
        <f ca="1">C540*(H540+(BGCalc1!$D$1-E540)*F540)</f>
        <v>#N/A</v>
      </c>
      <c r="S540" s="3" t="e">
        <f t="shared" ca="1" si="87"/>
        <v>#N/A</v>
      </c>
    </row>
    <row r="541" spans="1:19">
      <c r="A541" s="386">
        <v>11</v>
      </c>
      <c r="B541" s="386">
        <v>28</v>
      </c>
      <c r="C541" s="9" t="e" cm="1">
        <f t="array" aca="1" ref="C541" ca="1">INDEX(BGCalc1!$F$4:$F$28,A541)+(INDEX(BGCalc1!$G$4:$G$28,A541)-INDEX(BGCalc1!$F$4:$F$28,A541))/50*B541</f>
        <v>#N/A</v>
      </c>
      <c r="D541" t="e">
        <f t="shared" ref="D541:G541" ca="1" si="113">D540</f>
        <v>#N/A</v>
      </c>
      <c r="E541" t="e">
        <f t="shared" ca="1" si="113"/>
        <v>#N/A</v>
      </c>
      <c r="F541" t="e">
        <f t="shared" ca="1" si="113"/>
        <v>#N/A</v>
      </c>
      <c r="G541" t="e">
        <f t="shared" ca="1" si="113"/>
        <v>#N/A</v>
      </c>
      <c r="H541" s="14" t="e" cm="1">
        <f t="array" aca="1" ref="H541" ca="1">INDEX(BGCalc1!$L$4:$L$28,A541)*$C541^3+INDEX(BGCalc1!$M$4:$M$28,A541)*$C541^2+INDEX(BGCalc1!$N$4:$N$28,A541)*$C541+INDEX(BGCalc1!$O$4:$O$28,A541)+INDEX('Bulk Graph'!$E$6:$E$30,A541)</f>
        <v>#N/A</v>
      </c>
      <c r="I541" s="14" t="e" cm="1">
        <f t="array" aca="1" ref="I541" ca="1">INDEX(BGCalc1!$H$4:$H$28,A541)*$C541^3+INDEX(BGCalc1!$I$4:$I$28,A541)*$C541^2+INDEX(BGCalc1!$J$4:$J$28,A541)*$C541+INDEX(BGCalc1!$K$4:$K$28,A541)</f>
        <v>#N/A</v>
      </c>
      <c r="J541" s="9" t="e">
        <f t="shared" ca="1" si="84"/>
        <v>#N/A</v>
      </c>
      <c r="K541" s="12" t="e">
        <f t="shared" ca="1" si="85"/>
        <v>#N/A</v>
      </c>
      <c r="L541" s="12" t="e">
        <f t="shared" ca="1" si="86"/>
        <v>#N/A</v>
      </c>
      <c r="M541" s="12" t="e" cm="1">
        <f t="array" aca="1" ref="M541" ca="1">I541*S541*INDEX(BGCalc1!$B$4:$B$28,A541)</f>
        <v>#N/A</v>
      </c>
      <c r="N541" s="12" t="e">
        <f t="shared" ca="1" si="82"/>
        <v>#N/A</v>
      </c>
      <c r="O541" s="12" t="e">
        <f t="shared" ca="1" si="80"/>
        <v>#N/A</v>
      </c>
      <c r="P541" s="12" t="e">
        <f ca="1">CHOOSE(BGCalc1!$C$1,BGCalc1!$D$1,BGCalc1!$D$1+R541*G541)</f>
        <v>#N/A</v>
      </c>
      <c r="Q541" s="85">
        <f>CHOOSE(BGCalc1!$C$1,NA(),BGCalc1!$D$1)</f>
        <v>25</v>
      </c>
      <c r="R541" s="3" t="e">
        <f ca="1">C541*(H541+(BGCalc1!$D$1-E541)*F541)</f>
        <v>#N/A</v>
      </c>
      <c r="S541" s="3" t="e">
        <f t="shared" ca="1" si="87"/>
        <v>#N/A</v>
      </c>
    </row>
    <row r="542" spans="1:19">
      <c r="A542" s="386">
        <v>11</v>
      </c>
      <c r="B542" s="386">
        <v>29</v>
      </c>
      <c r="C542" s="9" t="e" cm="1">
        <f t="array" aca="1" ref="C542" ca="1">INDEX(BGCalc1!$F$4:$F$28,A542)+(INDEX(BGCalc1!$G$4:$G$28,A542)-INDEX(BGCalc1!$F$4:$F$28,A542))/50*B542</f>
        <v>#N/A</v>
      </c>
      <c r="D542" t="e">
        <f t="shared" ref="D542:G542" ca="1" si="114">D541</f>
        <v>#N/A</v>
      </c>
      <c r="E542" t="e">
        <f t="shared" ca="1" si="114"/>
        <v>#N/A</v>
      </c>
      <c r="F542" t="e">
        <f t="shared" ca="1" si="114"/>
        <v>#N/A</v>
      </c>
      <c r="G542" t="e">
        <f t="shared" ca="1" si="114"/>
        <v>#N/A</v>
      </c>
      <c r="H542" s="14" t="e" cm="1">
        <f t="array" aca="1" ref="H542" ca="1">INDEX(BGCalc1!$L$4:$L$28,A542)*$C542^3+INDEX(BGCalc1!$M$4:$M$28,A542)*$C542^2+INDEX(BGCalc1!$N$4:$N$28,A542)*$C542+INDEX(BGCalc1!$O$4:$O$28,A542)+INDEX('Bulk Graph'!$E$6:$E$30,A542)</f>
        <v>#N/A</v>
      </c>
      <c r="I542" s="14" t="e" cm="1">
        <f t="array" aca="1" ref="I542" ca="1">INDEX(BGCalc1!$H$4:$H$28,A542)*$C542^3+INDEX(BGCalc1!$I$4:$I$28,A542)*$C542^2+INDEX(BGCalc1!$J$4:$J$28,A542)*$C542+INDEX(BGCalc1!$K$4:$K$28,A542)</f>
        <v>#N/A</v>
      </c>
      <c r="J542" s="9" t="e">
        <f t="shared" ca="1" si="84"/>
        <v>#N/A</v>
      </c>
      <c r="K542" s="12" t="e">
        <f t="shared" ca="1" si="85"/>
        <v>#N/A</v>
      </c>
      <c r="L542" s="12" t="e">
        <f t="shared" ca="1" si="86"/>
        <v>#N/A</v>
      </c>
      <c r="M542" s="12" t="e" cm="1">
        <f t="array" aca="1" ref="M542" ca="1">I542*S542*INDEX(BGCalc1!$B$4:$B$28,A542)</f>
        <v>#N/A</v>
      </c>
      <c r="N542" s="12" t="e">
        <f t="shared" ca="1" si="82"/>
        <v>#N/A</v>
      </c>
      <c r="O542" s="12" t="e">
        <f t="shared" ca="1" si="80"/>
        <v>#N/A</v>
      </c>
      <c r="P542" s="12" t="e">
        <f ca="1">CHOOSE(BGCalc1!$C$1,BGCalc1!$D$1,BGCalc1!$D$1+R542*G542)</f>
        <v>#N/A</v>
      </c>
      <c r="Q542" s="85">
        <f>CHOOSE(BGCalc1!$C$1,NA(),BGCalc1!$D$1)</f>
        <v>25</v>
      </c>
      <c r="R542" s="3" t="e">
        <f ca="1">C542*(H542+(BGCalc1!$D$1-E542)*F542)</f>
        <v>#N/A</v>
      </c>
      <c r="S542" s="3" t="e">
        <f t="shared" ca="1" si="87"/>
        <v>#N/A</v>
      </c>
    </row>
    <row r="543" spans="1:19">
      <c r="A543" s="386">
        <v>11</v>
      </c>
      <c r="B543" s="386">
        <v>30</v>
      </c>
      <c r="C543" s="9" t="e" cm="1">
        <f t="array" aca="1" ref="C543" ca="1">INDEX(BGCalc1!$F$4:$F$28,A543)+(INDEX(BGCalc1!$G$4:$G$28,A543)-INDEX(BGCalc1!$F$4:$F$28,A543))/50*B543</f>
        <v>#N/A</v>
      </c>
      <c r="D543" t="e">
        <f t="shared" ref="D543:G543" ca="1" si="115">D542</f>
        <v>#N/A</v>
      </c>
      <c r="E543" t="e">
        <f t="shared" ca="1" si="115"/>
        <v>#N/A</v>
      </c>
      <c r="F543" t="e">
        <f t="shared" ca="1" si="115"/>
        <v>#N/A</v>
      </c>
      <c r="G543" t="e">
        <f t="shared" ca="1" si="115"/>
        <v>#N/A</v>
      </c>
      <c r="H543" s="14" t="e" cm="1">
        <f t="array" aca="1" ref="H543" ca="1">INDEX(BGCalc1!$L$4:$L$28,A543)*$C543^3+INDEX(BGCalc1!$M$4:$M$28,A543)*$C543^2+INDEX(BGCalc1!$N$4:$N$28,A543)*$C543+INDEX(BGCalc1!$O$4:$O$28,A543)+INDEX('Bulk Graph'!$E$6:$E$30,A543)</f>
        <v>#N/A</v>
      </c>
      <c r="I543" s="14" t="e" cm="1">
        <f t="array" aca="1" ref="I543" ca="1">INDEX(BGCalc1!$H$4:$H$28,A543)*$C543^3+INDEX(BGCalc1!$I$4:$I$28,A543)*$C543^2+INDEX(BGCalc1!$J$4:$J$28,A543)*$C543+INDEX(BGCalc1!$K$4:$K$28,A543)</f>
        <v>#N/A</v>
      </c>
      <c r="J543" s="9" t="e">
        <f t="shared" ca="1" si="84"/>
        <v>#N/A</v>
      </c>
      <c r="K543" s="12" t="e">
        <f t="shared" ca="1" si="85"/>
        <v>#N/A</v>
      </c>
      <c r="L543" s="12" t="e">
        <f t="shared" ca="1" si="86"/>
        <v>#N/A</v>
      </c>
      <c r="M543" s="12" t="e" cm="1">
        <f t="array" aca="1" ref="M543" ca="1">I543*S543*INDEX(BGCalc1!$B$4:$B$28,A543)</f>
        <v>#N/A</v>
      </c>
      <c r="N543" s="12" t="e">
        <f t="shared" ca="1" si="82"/>
        <v>#N/A</v>
      </c>
      <c r="O543" s="12" t="e">
        <f t="shared" ca="1" si="80"/>
        <v>#N/A</v>
      </c>
      <c r="P543" s="12" t="e">
        <f ca="1">CHOOSE(BGCalc1!$C$1,BGCalc1!$D$1,BGCalc1!$D$1+R543*G543)</f>
        <v>#N/A</v>
      </c>
      <c r="Q543" s="85">
        <f>CHOOSE(BGCalc1!$C$1,NA(),BGCalc1!$D$1)</f>
        <v>25</v>
      </c>
      <c r="R543" s="3" t="e">
        <f ca="1">C543*(H543+(BGCalc1!$D$1-E543)*F543)</f>
        <v>#N/A</v>
      </c>
      <c r="S543" s="3" t="e">
        <f t="shared" ca="1" si="87"/>
        <v>#N/A</v>
      </c>
    </row>
    <row r="544" spans="1:19">
      <c r="A544" s="386">
        <v>11</v>
      </c>
      <c r="B544" s="386">
        <v>31</v>
      </c>
      <c r="C544" s="9" t="e" cm="1">
        <f t="array" aca="1" ref="C544" ca="1">INDEX(BGCalc1!$F$4:$F$28,A544)+(INDEX(BGCalc1!$G$4:$G$28,A544)-INDEX(BGCalc1!$F$4:$F$28,A544))/50*B544</f>
        <v>#N/A</v>
      </c>
      <c r="D544" t="e">
        <f t="shared" ref="D544:G544" ca="1" si="116">D543</f>
        <v>#N/A</v>
      </c>
      <c r="E544" t="e">
        <f t="shared" ca="1" si="116"/>
        <v>#N/A</v>
      </c>
      <c r="F544" t="e">
        <f t="shared" ca="1" si="116"/>
        <v>#N/A</v>
      </c>
      <c r="G544" t="e">
        <f t="shared" ca="1" si="116"/>
        <v>#N/A</v>
      </c>
      <c r="H544" s="14" t="e" cm="1">
        <f t="array" aca="1" ref="H544" ca="1">INDEX(BGCalc1!$L$4:$L$28,A544)*$C544^3+INDEX(BGCalc1!$M$4:$M$28,A544)*$C544^2+INDEX(BGCalc1!$N$4:$N$28,A544)*$C544+INDEX(BGCalc1!$O$4:$O$28,A544)+INDEX('Bulk Graph'!$E$6:$E$30,A544)</f>
        <v>#N/A</v>
      </c>
      <c r="I544" s="14" t="e" cm="1">
        <f t="array" aca="1" ref="I544" ca="1">INDEX(BGCalc1!$H$4:$H$28,A544)*$C544^3+INDEX(BGCalc1!$I$4:$I$28,A544)*$C544^2+INDEX(BGCalc1!$J$4:$J$28,A544)*$C544+INDEX(BGCalc1!$K$4:$K$28,A544)</f>
        <v>#N/A</v>
      </c>
      <c r="J544" s="9" t="e">
        <f t="shared" ca="1" si="84"/>
        <v>#N/A</v>
      </c>
      <c r="K544" s="12" t="e">
        <f t="shared" ca="1" si="85"/>
        <v>#N/A</v>
      </c>
      <c r="L544" s="12" t="e">
        <f t="shared" ca="1" si="86"/>
        <v>#N/A</v>
      </c>
      <c r="M544" s="12" t="e" cm="1">
        <f t="array" aca="1" ref="M544" ca="1">I544*S544*INDEX(BGCalc1!$B$4:$B$28,A544)</f>
        <v>#N/A</v>
      </c>
      <c r="N544" s="12" t="e">
        <f t="shared" ca="1" si="82"/>
        <v>#N/A</v>
      </c>
      <c r="O544" s="12" t="e">
        <f t="shared" ca="1" si="80"/>
        <v>#N/A</v>
      </c>
      <c r="P544" s="12" t="e">
        <f ca="1">CHOOSE(BGCalc1!$C$1,BGCalc1!$D$1,BGCalc1!$D$1+R544*G544)</f>
        <v>#N/A</v>
      </c>
      <c r="Q544" s="85">
        <f>CHOOSE(BGCalc1!$C$1,NA(),BGCalc1!$D$1)</f>
        <v>25</v>
      </c>
      <c r="R544" s="3" t="e">
        <f ca="1">C544*(H544+(BGCalc1!$D$1-E544)*F544)</f>
        <v>#N/A</v>
      </c>
      <c r="S544" s="3" t="e">
        <f t="shared" ca="1" si="87"/>
        <v>#N/A</v>
      </c>
    </row>
    <row r="545" spans="1:19">
      <c r="A545" s="386">
        <v>11</v>
      </c>
      <c r="B545" s="386">
        <v>32</v>
      </c>
      <c r="C545" s="9" t="e" cm="1">
        <f t="array" aca="1" ref="C545" ca="1">INDEX(BGCalc1!$F$4:$F$28,A545)+(INDEX(BGCalc1!$G$4:$G$28,A545)-INDEX(BGCalc1!$F$4:$F$28,A545))/50*B545</f>
        <v>#N/A</v>
      </c>
      <c r="D545" t="e">
        <f t="shared" ref="D545:G545" ca="1" si="117">D544</f>
        <v>#N/A</v>
      </c>
      <c r="E545" t="e">
        <f t="shared" ca="1" si="117"/>
        <v>#N/A</v>
      </c>
      <c r="F545" t="e">
        <f t="shared" ca="1" si="117"/>
        <v>#N/A</v>
      </c>
      <c r="G545" t="e">
        <f t="shared" ca="1" si="117"/>
        <v>#N/A</v>
      </c>
      <c r="H545" s="14" t="e" cm="1">
        <f t="array" aca="1" ref="H545" ca="1">INDEX(BGCalc1!$L$4:$L$28,A545)*$C545^3+INDEX(BGCalc1!$M$4:$M$28,A545)*$C545^2+INDEX(BGCalc1!$N$4:$N$28,A545)*$C545+INDEX(BGCalc1!$O$4:$O$28,A545)+INDEX('Bulk Graph'!$E$6:$E$30,A545)</f>
        <v>#N/A</v>
      </c>
      <c r="I545" s="14" t="e" cm="1">
        <f t="array" aca="1" ref="I545" ca="1">INDEX(BGCalc1!$H$4:$H$28,A545)*$C545^3+INDEX(BGCalc1!$I$4:$I$28,A545)*$C545^2+INDEX(BGCalc1!$J$4:$J$28,A545)*$C545+INDEX(BGCalc1!$K$4:$K$28,A545)</f>
        <v>#N/A</v>
      </c>
      <c r="J545" s="9" t="e">
        <f t="shared" ca="1" si="84"/>
        <v>#N/A</v>
      </c>
      <c r="K545" s="12" t="e">
        <f t="shared" ca="1" si="85"/>
        <v>#N/A</v>
      </c>
      <c r="L545" s="12" t="e">
        <f t="shared" ca="1" si="86"/>
        <v>#N/A</v>
      </c>
      <c r="M545" s="12" t="e" cm="1">
        <f t="array" aca="1" ref="M545" ca="1">I545*S545*INDEX(BGCalc1!$B$4:$B$28,A545)</f>
        <v>#N/A</v>
      </c>
      <c r="N545" s="12" t="e">
        <f t="shared" ca="1" si="82"/>
        <v>#N/A</v>
      </c>
      <c r="O545" s="12" t="e">
        <f t="shared" ca="1" si="80"/>
        <v>#N/A</v>
      </c>
      <c r="P545" s="12" t="e">
        <f ca="1">CHOOSE(BGCalc1!$C$1,BGCalc1!$D$1,BGCalc1!$D$1+R545*G545)</f>
        <v>#N/A</v>
      </c>
      <c r="Q545" s="85">
        <f>CHOOSE(BGCalc1!$C$1,NA(),BGCalc1!$D$1)</f>
        <v>25</v>
      </c>
      <c r="R545" s="3" t="e">
        <f ca="1">C545*(H545+(BGCalc1!$D$1-E545)*F545)</f>
        <v>#N/A</v>
      </c>
      <c r="S545" s="3" t="e">
        <f t="shared" ca="1" si="87"/>
        <v>#N/A</v>
      </c>
    </row>
    <row r="546" spans="1:19">
      <c r="A546" s="386">
        <v>11</v>
      </c>
      <c r="B546" s="386">
        <v>33</v>
      </c>
      <c r="C546" s="9" t="e" cm="1">
        <f t="array" aca="1" ref="C546" ca="1">INDEX(BGCalc1!$F$4:$F$28,A546)+(INDEX(BGCalc1!$G$4:$G$28,A546)-INDEX(BGCalc1!$F$4:$F$28,A546))/50*B546</f>
        <v>#N/A</v>
      </c>
      <c r="D546" t="e">
        <f t="shared" ref="D546:G546" ca="1" si="118">D545</f>
        <v>#N/A</v>
      </c>
      <c r="E546" t="e">
        <f t="shared" ca="1" si="118"/>
        <v>#N/A</v>
      </c>
      <c r="F546" t="e">
        <f t="shared" ca="1" si="118"/>
        <v>#N/A</v>
      </c>
      <c r="G546" t="e">
        <f t="shared" ca="1" si="118"/>
        <v>#N/A</v>
      </c>
      <c r="H546" s="14" t="e" cm="1">
        <f t="array" aca="1" ref="H546" ca="1">INDEX(BGCalc1!$L$4:$L$28,A546)*$C546^3+INDEX(BGCalc1!$M$4:$M$28,A546)*$C546^2+INDEX(BGCalc1!$N$4:$N$28,A546)*$C546+INDEX(BGCalc1!$O$4:$O$28,A546)+INDEX('Bulk Graph'!$E$6:$E$30,A546)</f>
        <v>#N/A</v>
      </c>
      <c r="I546" s="14" t="e" cm="1">
        <f t="array" aca="1" ref="I546" ca="1">INDEX(BGCalc1!$H$4:$H$28,A546)*$C546^3+INDEX(BGCalc1!$I$4:$I$28,A546)*$C546^2+INDEX(BGCalc1!$J$4:$J$28,A546)*$C546+INDEX(BGCalc1!$K$4:$K$28,A546)</f>
        <v>#N/A</v>
      </c>
      <c r="J546" s="9" t="e">
        <f t="shared" ca="1" si="84"/>
        <v>#N/A</v>
      </c>
      <c r="K546" s="12" t="e">
        <f t="shared" ca="1" si="85"/>
        <v>#N/A</v>
      </c>
      <c r="L546" s="12" t="e">
        <f t="shared" ca="1" si="86"/>
        <v>#N/A</v>
      </c>
      <c r="M546" s="12" t="e" cm="1">
        <f t="array" aca="1" ref="M546" ca="1">I546*S546*INDEX(BGCalc1!$B$4:$B$28,A546)</f>
        <v>#N/A</v>
      </c>
      <c r="N546" s="12" t="e">
        <f t="shared" ca="1" si="82"/>
        <v>#N/A</v>
      </c>
      <c r="O546" s="12" t="e">
        <f t="shared" ca="1" si="80"/>
        <v>#N/A</v>
      </c>
      <c r="P546" s="12" t="e">
        <f ca="1">CHOOSE(BGCalc1!$C$1,BGCalc1!$D$1,BGCalc1!$D$1+R546*G546)</f>
        <v>#N/A</v>
      </c>
      <c r="Q546" s="85">
        <f>CHOOSE(BGCalc1!$C$1,NA(),BGCalc1!$D$1)</f>
        <v>25</v>
      </c>
      <c r="R546" s="3" t="e">
        <f ca="1">C546*(H546+(BGCalc1!$D$1-E546)*F546)</f>
        <v>#N/A</v>
      </c>
      <c r="S546" s="3" t="e">
        <f t="shared" ca="1" si="87"/>
        <v>#N/A</v>
      </c>
    </row>
    <row r="547" spans="1:19">
      <c r="A547" s="386">
        <v>11</v>
      </c>
      <c r="B547" s="386">
        <v>34</v>
      </c>
      <c r="C547" s="9" t="e" cm="1">
        <f t="array" aca="1" ref="C547" ca="1">INDEX(BGCalc1!$F$4:$F$28,A547)+(INDEX(BGCalc1!$G$4:$G$28,A547)-INDEX(BGCalc1!$F$4:$F$28,A547))/50*B547</f>
        <v>#N/A</v>
      </c>
      <c r="D547" t="e">
        <f t="shared" ref="D547:G547" ca="1" si="119">D546</f>
        <v>#N/A</v>
      </c>
      <c r="E547" t="e">
        <f t="shared" ca="1" si="119"/>
        <v>#N/A</v>
      </c>
      <c r="F547" t="e">
        <f t="shared" ca="1" si="119"/>
        <v>#N/A</v>
      </c>
      <c r="G547" t="e">
        <f t="shared" ca="1" si="119"/>
        <v>#N/A</v>
      </c>
      <c r="H547" s="14" t="e" cm="1">
        <f t="array" aca="1" ref="H547" ca="1">INDEX(BGCalc1!$L$4:$L$28,A547)*$C547^3+INDEX(BGCalc1!$M$4:$M$28,A547)*$C547^2+INDEX(BGCalc1!$N$4:$N$28,A547)*$C547+INDEX(BGCalc1!$O$4:$O$28,A547)+INDEX('Bulk Graph'!$E$6:$E$30,A547)</f>
        <v>#N/A</v>
      </c>
      <c r="I547" s="14" t="e" cm="1">
        <f t="array" aca="1" ref="I547" ca="1">INDEX(BGCalc1!$H$4:$H$28,A547)*$C547^3+INDEX(BGCalc1!$I$4:$I$28,A547)*$C547^2+INDEX(BGCalc1!$J$4:$J$28,A547)*$C547+INDEX(BGCalc1!$K$4:$K$28,A547)</f>
        <v>#N/A</v>
      </c>
      <c r="J547" s="9" t="e">
        <f t="shared" ca="1" si="84"/>
        <v>#N/A</v>
      </c>
      <c r="K547" s="12" t="e">
        <f t="shared" ca="1" si="85"/>
        <v>#N/A</v>
      </c>
      <c r="L547" s="12" t="e">
        <f t="shared" ca="1" si="86"/>
        <v>#N/A</v>
      </c>
      <c r="M547" s="12" t="e" cm="1">
        <f t="array" aca="1" ref="M547" ca="1">I547*S547*INDEX(BGCalc1!$B$4:$B$28,A547)</f>
        <v>#N/A</v>
      </c>
      <c r="N547" s="12" t="e">
        <f t="shared" ca="1" si="82"/>
        <v>#N/A</v>
      </c>
      <c r="O547" s="12" t="e">
        <f t="shared" ca="1" si="80"/>
        <v>#N/A</v>
      </c>
      <c r="P547" s="12" t="e">
        <f ca="1">CHOOSE(BGCalc1!$C$1,BGCalc1!$D$1,BGCalc1!$D$1+R547*G547)</f>
        <v>#N/A</v>
      </c>
      <c r="Q547" s="85">
        <f>CHOOSE(BGCalc1!$C$1,NA(),BGCalc1!$D$1)</f>
        <v>25</v>
      </c>
      <c r="R547" s="3" t="e">
        <f ca="1">C547*(H547+(BGCalc1!$D$1-E547)*F547)</f>
        <v>#N/A</v>
      </c>
      <c r="S547" s="3" t="e">
        <f t="shared" ca="1" si="87"/>
        <v>#N/A</v>
      </c>
    </row>
    <row r="548" spans="1:19">
      <c r="A548" s="386">
        <v>11</v>
      </c>
      <c r="B548" s="386">
        <v>35</v>
      </c>
      <c r="C548" s="9" t="e" cm="1">
        <f t="array" aca="1" ref="C548" ca="1">INDEX(BGCalc1!$F$4:$F$28,A548)+(INDEX(BGCalc1!$G$4:$G$28,A548)-INDEX(BGCalc1!$F$4:$F$28,A548))/50*B548</f>
        <v>#N/A</v>
      </c>
      <c r="D548" t="e">
        <f t="shared" ref="D548:G548" ca="1" si="120">D547</f>
        <v>#N/A</v>
      </c>
      <c r="E548" t="e">
        <f t="shared" ca="1" si="120"/>
        <v>#N/A</v>
      </c>
      <c r="F548" t="e">
        <f t="shared" ca="1" si="120"/>
        <v>#N/A</v>
      </c>
      <c r="G548" t="e">
        <f t="shared" ca="1" si="120"/>
        <v>#N/A</v>
      </c>
      <c r="H548" s="14" t="e" cm="1">
        <f t="array" aca="1" ref="H548" ca="1">INDEX(BGCalc1!$L$4:$L$28,A548)*$C548^3+INDEX(BGCalc1!$M$4:$M$28,A548)*$C548^2+INDEX(BGCalc1!$N$4:$N$28,A548)*$C548+INDEX(BGCalc1!$O$4:$O$28,A548)+INDEX('Bulk Graph'!$E$6:$E$30,A548)</f>
        <v>#N/A</v>
      </c>
      <c r="I548" s="14" t="e" cm="1">
        <f t="array" aca="1" ref="I548" ca="1">INDEX(BGCalc1!$H$4:$H$28,A548)*$C548^3+INDEX(BGCalc1!$I$4:$I$28,A548)*$C548^2+INDEX(BGCalc1!$J$4:$J$28,A548)*$C548+INDEX(BGCalc1!$K$4:$K$28,A548)</f>
        <v>#N/A</v>
      </c>
      <c r="J548" s="9" t="e">
        <f t="shared" ca="1" si="84"/>
        <v>#N/A</v>
      </c>
      <c r="K548" s="12" t="e">
        <f t="shared" ca="1" si="85"/>
        <v>#N/A</v>
      </c>
      <c r="L548" s="12" t="e">
        <f t="shared" ca="1" si="86"/>
        <v>#N/A</v>
      </c>
      <c r="M548" s="12" t="e" cm="1">
        <f t="array" aca="1" ref="M548" ca="1">I548*S548*INDEX(BGCalc1!$B$4:$B$28,A548)</f>
        <v>#N/A</v>
      </c>
      <c r="N548" s="12" t="e">
        <f t="shared" ca="1" si="82"/>
        <v>#N/A</v>
      </c>
      <c r="O548" s="12" t="e">
        <f t="shared" ca="1" si="80"/>
        <v>#N/A</v>
      </c>
      <c r="P548" s="12" t="e">
        <f ca="1">CHOOSE(BGCalc1!$C$1,BGCalc1!$D$1,BGCalc1!$D$1+R548*G548)</f>
        <v>#N/A</v>
      </c>
      <c r="Q548" s="85">
        <f>CHOOSE(BGCalc1!$C$1,NA(),BGCalc1!$D$1)</f>
        <v>25</v>
      </c>
      <c r="R548" s="3" t="e">
        <f ca="1">C548*(H548+(BGCalc1!$D$1-E548)*F548)</f>
        <v>#N/A</v>
      </c>
      <c r="S548" s="3" t="e">
        <f t="shared" ca="1" si="87"/>
        <v>#N/A</v>
      </c>
    </row>
    <row r="549" spans="1:19">
      <c r="A549" s="386">
        <v>11</v>
      </c>
      <c r="B549" s="386">
        <v>36</v>
      </c>
      <c r="C549" s="9" t="e" cm="1">
        <f t="array" aca="1" ref="C549" ca="1">INDEX(BGCalc1!$F$4:$F$28,A549)+(INDEX(BGCalc1!$G$4:$G$28,A549)-INDEX(BGCalc1!$F$4:$F$28,A549))/50*B549</f>
        <v>#N/A</v>
      </c>
      <c r="D549" t="e">
        <f t="shared" ref="D549:G549" ca="1" si="121">D548</f>
        <v>#N/A</v>
      </c>
      <c r="E549" t="e">
        <f t="shared" ca="1" si="121"/>
        <v>#N/A</v>
      </c>
      <c r="F549" t="e">
        <f t="shared" ca="1" si="121"/>
        <v>#N/A</v>
      </c>
      <c r="G549" t="e">
        <f t="shared" ca="1" si="121"/>
        <v>#N/A</v>
      </c>
      <c r="H549" s="14" t="e" cm="1">
        <f t="array" aca="1" ref="H549" ca="1">INDEX(BGCalc1!$L$4:$L$28,A549)*$C549^3+INDEX(BGCalc1!$M$4:$M$28,A549)*$C549^2+INDEX(BGCalc1!$N$4:$N$28,A549)*$C549+INDEX(BGCalc1!$O$4:$O$28,A549)+INDEX('Bulk Graph'!$E$6:$E$30,A549)</f>
        <v>#N/A</v>
      </c>
      <c r="I549" s="14" t="e" cm="1">
        <f t="array" aca="1" ref="I549" ca="1">INDEX(BGCalc1!$H$4:$H$28,A549)*$C549^3+INDEX(BGCalc1!$I$4:$I$28,A549)*$C549^2+INDEX(BGCalc1!$J$4:$J$28,A549)*$C549+INDEX(BGCalc1!$K$4:$K$28,A549)</f>
        <v>#N/A</v>
      </c>
      <c r="J549" s="9" t="e">
        <f t="shared" ca="1" si="84"/>
        <v>#N/A</v>
      </c>
      <c r="K549" s="12" t="e">
        <f t="shared" ca="1" si="85"/>
        <v>#N/A</v>
      </c>
      <c r="L549" s="12" t="e">
        <f t="shared" ca="1" si="86"/>
        <v>#N/A</v>
      </c>
      <c r="M549" s="12" t="e" cm="1">
        <f t="array" aca="1" ref="M549" ca="1">I549*S549*INDEX(BGCalc1!$B$4:$B$28,A549)</f>
        <v>#N/A</v>
      </c>
      <c r="N549" s="12" t="e">
        <f t="shared" ca="1" si="82"/>
        <v>#N/A</v>
      </c>
      <c r="O549" s="12" t="e">
        <f t="shared" ca="1" si="80"/>
        <v>#N/A</v>
      </c>
      <c r="P549" s="12" t="e">
        <f ca="1">CHOOSE(BGCalc1!$C$1,BGCalc1!$D$1,BGCalc1!$D$1+R549*G549)</f>
        <v>#N/A</v>
      </c>
      <c r="Q549" s="85">
        <f>CHOOSE(BGCalc1!$C$1,NA(),BGCalc1!$D$1)</f>
        <v>25</v>
      </c>
      <c r="R549" s="3" t="e">
        <f ca="1">C549*(H549+(BGCalc1!$D$1-E549)*F549)</f>
        <v>#N/A</v>
      </c>
      <c r="S549" s="3" t="e">
        <f t="shared" ca="1" si="87"/>
        <v>#N/A</v>
      </c>
    </row>
    <row r="550" spans="1:19">
      <c r="A550" s="386">
        <v>11</v>
      </c>
      <c r="B550" s="386">
        <v>37</v>
      </c>
      <c r="C550" s="9" t="e" cm="1">
        <f t="array" aca="1" ref="C550" ca="1">INDEX(BGCalc1!$F$4:$F$28,A550)+(INDEX(BGCalc1!$G$4:$G$28,A550)-INDEX(BGCalc1!$F$4:$F$28,A550))/50*B550</f>
        <v>#N/A</v>
      </c>
      <c r="D550" t="e">
        <f t="shared" ref="D550:G550" ca="1" si="122">D549</f>
        <v>#N/A</v>
      </c>
      <c r="E550" t="e">
        <f t="shared" ca="1" si="122"/>
        <v>#N/A</v>
      </c>
      <c r="F550" t="e">
        <f t="shared" ca="1" si="122"/>
        <v>#N/A</v>
      </c>
      <c r="G550" t="e">
        <f t="shared" ca="1" si="122"/>
        <v>#N/A</v>
      </c>
      <c r="H550" s="14" t="e" cm="1">
        <f t="array" aca="1" ref="H550" ca="1">INDEX(BGCalc1!$L$4:$L$28,A550)*$C550^3+INDEX(BGCalc1!$M$4:$M$28,A550)*$C550^2+INDEX(BGCalc1!$N$4:$N$28,A550)*$C550+INDEX(BGCalc1!$O$4:$O$28,A550)+INDEX('Bulk Graph'!$E$6:$E$30,A550)</f>
        <v>#N/A</v>
      </c>
      <c r="I550" s="14" t="e" cm="1">
        <f t="array" aca="1" ref="I550" ca="1">INDEX(BGCalc1!$H$4:$H$28,A550)*$C550^3+INDEX(BGCalc1!$I$4:$I$28,A550)*$C550^2+INDEX(BGCalc1!$J$4:$J$28,A550)*$C550+INDEX(BGCalc1!$K$4:$K$28,A550)</f>
        <v>#N/A</v>
      </c>
      <c r="J550" s="9" t="e">
        <f t="shared" ca="1" si="84"/>
        <v>#N/A</v>
      </c>
      <c r="K550" s="12" t="e">
        <f t="shared" ca="1" si="85"/>
        <v>#N/A</v>
      </c>
      <c r="L550" s="12" t="e">
        <f t="shared" ca="1" si="86"/>
        <v>#N/A</v>
      </c>
      <c r="M550" s="12" t="e" cm="1">
        <f t="array" aca="1" ref="M550" ca="1">I550*S550*INDEX(BGCalc1!$B$4:$B$28,A550)</f>
        <v>#N/A</v>
      </c>
      <c r="N550" s="12" t="e">
        <f t="shared" ca="1" si="82"/>
        <v>#N/A</v>
      </c>
      <c r="O550" s="12" t="e">
        <f t="shared" ca="1" si="80"/>
        <v>#N/A</v>
      </c>
      <c r="P550" s="12" t="e">
        <f ca="1">CHOOSE(BGCalc1!$C$1,BGCalc1!$D$1,BGCalc1!$D$1+R550*G550)</f>
        <v>#N/A</v>
      </c>
      <c r="Q550" s="85">
        <f>CHOOSE(BGCalc1!$C$1,NA(),BGCalc1!$D$1)</f>
        <v>25</v>
      </c>
      <c r="R550" s="3" t="e">
        <f ca="1">C550*(H550+(BGCalc1!$D$1-E550)*F550)</f>
        <v>#N/A</v>
      </c>
      <c r="S550" s="3" t="e">
        <f t="shared" ca="1" si="87"/>
        <v>#N/A</v>
      </c>
    </row>
    <row r="551" spans="1:19">
      <c r="A551" s="386">
        <v>11</v>
      </c>
      <c r="B551" s="386">
        <v>38</v>
      </c>
      <c r="C551" s="9" t="e" cm="1">
        <f t="array" aca="1" ref="C551" ca="1">INDEX(BGCalc1!$F$4:$F$28,A551)+(INDEX(BGCalc1!$G$4:$G$28,A551)-INDEX(BGCalc1!$F$4:$F$28,A551))/50*B551</f>
        <v>#N/A</v>
      </c>
      <c r="D551" t="e">
        <f t="shared" ref="D551:G551" ca="1" si="123">D550</f>
        <v>#N/A</v>
      </c>
      <c r="E551" t="e">
        <f t="shared" ca="1" si="123"/>
        <v>#N/A</v>
      </c>
      <c r="F551" t="e">
        <f t="shared" ca="1" si="123"/>
        <v>#N/A</v>
      </c>
      <c r="G551" t="e">
        <f t="shared" ca="1" si="123"/>
        <v>#N/A</v>
      </c>
      <c r="H551" s="14" t="e" cm="1">
        <f t="array" aca="1" ref="H551" ca="1">INDEX(BGCalc1!$L$4:$L$28,A551)*$C551^3+INDEX(BGCalc1!$M$4:$M$28,A551)*$C551^2+INDEX(BGCalc1!$N$4:$N$28,A551)*$C551+INDEX(BGCalc1!$O$4:$O$28,A551)+INDEX('Bulk Graph'!$E$6:$E$30,A551)</f>
        <v>#N/A</v>
      </c>
      <c r="I551" s="14" t="e" cm="1">
        <f t="array" aca="1" ref="I551" ca="1">INDEX(BGCalc1!$H$4:$H$28,A551)*$C551^3+INDEX(BGCalc1!$I$4:$I$28,A551)*$C551^2+INDEX(BGCalc1!$J$4:$J$28,A551)*$C551+INDEX(BGCalc1!$K$4:$K$28,A551)</f>
        <v>#N/A</v>
      </c>
      <c r="J551" s="9" t="e">
        <f t="shared" ca="1" si="84"/>
        <v>#N/A</v>
      </c>
      <c r="K551" s="12" t="e">
        <f t="shared" ca="1" si="85"/>
        <v>#N/A</v>
      </c>
      <c r="L551" s="12" t="e">
        <f t="shared" ca="1" si="86"/>
        <v>#N/A</v>
      </c>
      <c r="M551" s="12" t="e" cm="1">
        <f t="array" aca="1" ref="M551" ca="1">I551*S551*INDEX(BGCalc1!$B$4:$B$28,A551)</f>
        <v>#N/A</v>
      </c>
      <c r="N551" s="12" t="e">
        <f t="shared" ca="1" si="82"/>
        <v>#N/A</v>
      </c>
      <c r="O551" s="12" t="e">
        <f t="shared" ca="1" si="80"/>
        <v>#N/A</v>
      </c>
      <c r="P551" s="12" t="e">
        <f ca="1">CHOOSE(BGCalc1!$C$1,BGCalc1!$D$1,BGCalc1!$D$1+R551*G551)</f>
        <v>#N/A</v>
      </c>
      <c r="Q551" s="85">
        <f>CHOOSE(BGCalc1!$C$1,NA(),BGCalc1!$D$1)</f>
        <v>25</v>
      </c>
      <c r="R551" s="3" t="e">
        <f ca="1">C551*(H551+(BGCalc1!$D$1-E551)*F551)</f>
        <v>#N/A</v>
      </c>
      <c r="S551" s="3" t="e">
        <f t="shared" ca="1" si="87"/>
        <v>#N/A</v>
      </c>
    </row>
    <row r="552" spans="1:19">
      <c r="A552" s="386">
        <v>11</v>
      </c>
      <c r="B552" s="386">
        <v>39</v>
      </c>
      <c r="C552" s="9" t="e" cm="1">
        <f t="array" aca="1" ref="C552" ca="1">INDEX(BGCalc1!$F$4:$F$28,A552)+(INDEX(BGCalc1!$G$4:$G$28,A552)-INDEX(BGCalc1!$F$4:$F$28,A552))/50*B552</f>
        <v>#N/A</v>
      </c>
      <c r="D552" t="e">
        <f t="shared" ref="D552:G552" ca="1" si="124">D551</f>
        <v>#N/A</v>
      </c>
      <c r="E552" t="e">
        <f t="shared" ca="1" si="124"/>
        <v>#N/A</v>
      </c>
      <c r="F552" t="e">
        <f t="shared" ca="1" si="124"/>
        <v>#N/A</v>
      </c>
      <c r="G552" t="e">
        <f t="shared" ca="1" si="124"/>
        <v>#N/A</v>
      </c>
      <c r="H552" s="14" t="e" cm="1">
        <f t="array" aca="1" ref="H552" ca="1">INDEX(BGCalc1!$L$4:$L$28,A552)*$C552^3+INDEX(BGCalc1!$M$4:$M$28,A552)*$C552^2+INDEX(BGCalc1!$N$4:$N$28,A552)*$C552+INDEX(BGCalc1!$O$4:$O$28,A552)+INDEX('Bulk Graph'!$E$6:$E$30,A552)</f>
        <v>#N/A</v>
      </c>
      <c r="I552" s="14" t="e" cm="1">
        <f t="array" aca="1" ref="I552" ca="1">INDEX(BGCalc1!$H$4:$H$28,A552)*$C552^3+INDEX(BGCalc1!$I$4:$I$28,A552)*$C552^2+INDEX(BGCalc1!$J$4:$J$28,A552)*$C552+INDEX(BGCalc1!$K$4:$K$28,A552)</f>
        <v>#N/A</v>
      </c>
      <c r="J552" s="9" t="e">
        <f t="shared" ca="1" si="84"/>
        <v>#N/A</v>
      </c>
      <c r="K552" s="12" t="e">
        <f t="shared" ca="1" si="85"/>
        <v>#N/A</v>
      </c>
      <c r="L552" s="12" t="e">
        <f t="shared" ca="1" si="86"/>
        <v>#N/A</v>
      </c>
      <c r="M552" s="12" t="e" cm="1">
        <f t="array" aca="1" ref="M552" ca="1">I552*S552*INDEX(BGCalc1!$B$4:$B$28,A552)</f>
        <v>#N/A</v>
      </c>
      <c r="N552" s="12" t="e">
        <f t="shared" ca="1" si="82"/>
        <v>#N/A</v>
      </c>
      <c r="O552" s="12" t="e">
        <f t="shared" ca="1" si="80"/>
        <v>#N/A</v>
      </c>
      <c r="P552" s="12" t="e">
        <f ca="1">CHOOSE(BGCalc1!$C$1,BGCalc1!$D$1,BGCalc1!$D$1+R552*G552)</f>
        <v>#N/A</v>
      </c>
      <c r="Q552" s="85">
        <f>CHOOSE(BGCalc1!$C$1,NA(),BGCalc1!$D$1)</f>
        <v>25</v>
      </c>
      <c r="R552" s="3" t="e">
        <f ca="1">C552*(H552+(BGCalc1!$D$1-E552)*F552)</f>
        <v>#N/A</v>
      </c>
      <c r="S552" s="3" t="e">
        <f t="shared" ca="1" si="87"/>
        <v>#N/A</v>
      </c>
    </row>
    <row r="553" spans="1:19">
      <c r="A553" s="386">
        <v>11</v>
      </c>
      <c r="B553" s="386">
        <v>40</v>
      </c>
      <c r="C553" s="9" t="e" cm="1">
        <f t="array" aca="1" ref="C553" ca="1">INDEX(BGCalc1!$F$4:$F$28,A553)+(INDEX(BGCalc1!$G$4:$G$28,A553)-INDEX(BGCalc1!$F$4:$F$28,A553))/50*B553</f>
        <v>#N/A</v>
      </c>
      <c r="D553" t="e">
        <f t="shared" ref="D553:G553" ca="1" si="125">D552</f>
        <v>#N/A</v>
      </c>
      <c r="E553" t="e">
        <f t="shared" ca="1" si="125"/>
        <v>#N/A</v>
      </c>
      <c r="F553" t="e">
        <f t="shared" ca="1" si="125"/>
        <v>#N/A</v>
      </c>
      <c r="G553" t="e">
        <f t="shared" ca="1" si="125"/>
        <v>#N/A</v>
      </c>
      <c r="H553" s="14" t="e" cm="1">
        <f t="array" aca="1" ref="H553" ca="1">INDEX(BGCalc1!$L$4:$L$28,A553)*$C553^3+INDEX(BGCalc1!$M$4:$M$28,A553)*$C553^2+INDEX(BGCalc1!$N$4:$N$28,A553)*$C553+INDEX(BGCalc1!$O$4:$O$28,A553)+INDEX('Bulk Graph'!$E$6:$E$30,A553)</f>
        <v>#N/A</v>
      </c>
      <c r="I553" s="14" t="e" cm="1">
        <f t="array" aca="1" ref="I553" ca="1">INDEX(BGCalc1!$H$4:$H$28,A553)*$C553^3+INDEX(BGCalc1!$I$4:$I$28,A553)*$C553^2+INDEX(BGCalc1!$J$4:$J$28,A553)*$C553+INDEX(BGCalc1!$K$4:$K$28,A553)</f>
        <v>#N/A</v>
      </c>
      <c r="J553" s="9" t="e">
        <f t="shared" ca="1" si="84"/>
        <v>#N/A</v>
      </c>
      <c r="K553" s="12" t="e">
        <f t="shared" ca="1" si="85"/>
        <v>#N/A</v>
      </c>
      <c r="L553" s="12" t="e">
        <f t="shared" ca="1" si="86"/>
        <v>#N/A</v>
      </c>
      <c r="M553" s="12" t="e" cm="1">
        <f t="array" aca="1" ref="M553" ca="1">I553*S553*INDEX(BGCalc1!$B$4:$B$28,A553)</f>
        <v>#N/A</v>
      </c>
      <c r="N553" s="12" t="e">
        <f t="shared" ca="1" si="82"/>
        <v>#N/A</v>
      </c>
      <c r="O553" s="12" t="e">
        <f t="shared" ca="1" si="80"/>
        <v>#N/A</v>
      </c>
      <c r="P553" s="12" t="e">
        <f ca="1">CHOOSE(BGCalc1!$C$1,BGCalc1!$D$1,BGCalc1!$D$1+R553*G553)</f>
        <v>#N/A</v>
      </c>
      <c r="Q553" s="85">
        <f>CHOOSE(BGCalc1!$C$1,NA(),BGCalc1!$D$1)</f>
        <v>25</v>
      </c>
      <c r="R553" s="3" t="e">
        <f ca="1">C553*(H553+(BGCalc1!$D$1-E553)*F553)</f>
        <v>#N/A</v>
      </c>
      <c r="S553" s="3" t="e">
        <f t="shared" ca="1" si="87"/>
        <v>#N/A</v>
      </c>
    </row>
    <row r="554" spans="1:19">
      <c r="A554" s="386">
        <v>11</v>
      </c>
      <c r="B554" s="386">
        <v>41</v>
      </c>
      <c r="C554" s="9" t="e" cm="1">
        <f t="array" aca="1" ref="C554" ca="1">INDEX(BGCalc1!$F$4:$F$28,A554)+(INDEX(BGCalc1!$G$4:$G$28,A554)-INDEX(BGCalc1!$F$4:$F$28,A554))/50*B554</f>
        <v>#N/A</v>
      </c>
      <c r="D554" t="e">
        <f t="shared" ref="D554:G554" ca="1" si="126">D553</f>
        <v>#N/A</v>
      </c>
      <c r="E554" t="e">
        <f t="shared" ca="1" si="126"/>
        <v>#N/A</v>
      </c>
      <c r="F554" t="e">
        <f t="shared" ca="1" si="126"/>
        <v>#N/A</v>
      </c>
      <c r="G554" t="e">
        <f t="shared" ca="1" si="126"/>
        <v>#N/A</v>
      </c>
      <c r="H554" s="14" t="e" cm="1">
        <f t="array" aca="1" ref="H554" ca="1">INDEX(BGCalc1!$L$4:$L$28,A554)*$C554^3+INDEX(BGCalc1!$M$4:$M$28,A554)*$C554^2+INDEX(BGCalc1!$N$4:$N$28,A554)*$C554+INDEX(BGCalc1!$O$4:$O$28,A554)+INDEX('Bulk Graph'!$E$6:$E$30,A554)</f>
        <v>#N/A</v>
      </c>
      <c r="I554" s="14" t="e" cm="1">
        <f t="array" aca="1" ref="I554" ca="1">INDEX(BGCalc1!$H$4:$H$28,A554)*$C554^3+INDEX(BGCalc1!$I$4:$I$28,A554)*$C554^2+INDEX(BGCalc1!$J$4:$J$28,A554)*$C554+INDEX(BGCalc1!$K$4:$K$28,A554)</f>
        <v>#N/A</v>
      </c>
      <c r="J554" s="9" t="e">
        <f t="shared" ca="1" si="84"/>
        <v>#N/A</v>
      </c>
      <c r="K554" s="12" t="e">
        <f t="shared" ca="1" si="85"/>
        <v>#N/A</v>
      </c>
      <c r="L554" s="12" t="e">
        <f t="shared" ca="1" si="86"/>
        <v>#N/A</v>
      </c>
      <c r="M554" s="12" t="e" cm="1">
        <f t="array" aca="1" ref="M554" ca="1">I554*S554*INDEX(BGCalc1!$B$4:$B$28,A554)</f>
        <v>#N/A</v>
      </c>
      <c r="N554" s="12" t="e">
        <f t="shared" ca="1" si="82"/>
        <v>#N/A</v>
      </c>
      <c r="O554" s="12" t="e">
        <f t="shared" ca="1" si="80"/>
        <v>#N/A</v>
      </c>
      <c r="P554" s="12" t="e">
        <f ca="1">CHOOSE(BGCalc1!$C$1,BGCalc1!$D$1,BGCalc1!$D$1+R554*G554)</f>
        <v>#N/A</v>
      </c>
      <c r="Q554" s="85">
        <f>CHOOSE(BGCalc1!$C$1,NA(),BGCalc1!$D$1)</f>
        <v>25</v>
      </c>
      <c r="R554" s="3" t="e">
        <f ca="1">C554*(H554+(BGCalc1!$D$1-E554)*F554)</f>
        <v>#N/A</v>
      </c>
      <c r="S554" s="3" t="e">
        <f t="shared" ca="1" si="87"/>
        <v>#N/A</v>
      </c>
    </row>
    <row r="555" spans="1:19">
      <c r="A555" s="386">
        <v>11</v>
      </c>
      <c r="B555" s="386">
        <v>42</v>
      </c>
      <c r="C555" s="9" t="e" cm="1">
        <f t="array" aca="1" ref="C555" ca="1">INDEX(BGCalc1!$F$4:$F$28,A555)+(INDEX(BGCalc1!$G$4:$G$28,A555)-INDEX(BGCalc1!$F$4:$F$28,A555))/50*B555</f>
        <v>#N/A</v>
      </c>
      <c r="D555" t="e">
        <f t="shared" ref="D555:G555" ca="1" si="127">D554</f>
        <v>#N/A</v>
      </c>
      <c r="E555" t="e">
        <f t="shared" ca="1" si="127"/>
        <v>#N/A</v>
      </c>
      <c r="F555" t="e">
        <f t="shared" ca="1" si="127"/>
        <v>#N/A</v>
      </c>
      <c r="G555" t="e">
        <f t="shared" ca="1" si="127"/>
        <v>#N/A</v>
      </c>
      <c r="H555" s="14" t="e" cm="1">
        <f t="array" aca="1" ref="H555" ca="1">INDEX(BGCalc1!$L$4:$L$28,A555)*$C555^3+INDEX(BGCalc1!$M$4:$M$28,A555)*$C555^2+INDEX(BGCalc1!$N$4:$N$28,A555)*$C555+INDEX(BGCalc1!$O$4:$O$28,A555)+INDEX('Bulk Graph'!$E$6:$E$30,A555)</f>
        <v>#N/A</v>
      </c>
      <c r="I555" s="14" t="e" cm="1">
        <f t="array" aca="1" ref="I555" ca="1">INDEX(BGCalc1!$H$4:$H$28,A555)*$C555^3+INDEX(BGCalc1!$I$4:$I$28,A555)*$C555^2+INDEX(BGCalc1!$J$4:$J$28,A555)*$C555+INDEX(BGCalc1!$K$4:$K$28,A555)</f>
        <v>#N/A</v>
      </c>
      <c r="J555" s="9" t="e">
        <f t="shared" ca="1" si="84"/>
        <v>#N/A</v>
      </c>
      <c r="K555" s="12" t="e">
        <f t="shared" ca="1" si="85"/>
        <v>#N/A</v>
      </c>
      <c r="L555" s="12" t="e">
        <f t="shared" ca="1" si="86"/>
        <v>#N/A</v>
      </c>
      <c r="M555" s="12" t="e" cm="1">
        <f t="array" aca="1" ref="M555" ca="1">I555*S555*INDEX(BGCalc1!$B$4:$B$28,A555)</f>
        <v>#N/A</v>
      </c>
      <c r="N555" s="12" t="e">
        <f t="shared" ca="1" si="82"/>
        <v>#N/A</v>
      </c>
      <c r="O555" s="12" t="e">
        <f t="shared" ca="1" si="80"/>
        <v>#N/A</v>
      </c>
      <c r="P555" s="12" t="e">
        <f ca="1">CHOOSE(BGCalc1!$C$1,BGCalc1!$D$1,BGCalc1!$D$1+R555*G555)</f>
        <v>#N/A</v>
      </c>
      <c r="Q555" s="85">
        <f>CHOOSE(BGCalc1!$C$1,NA(),BGCalc1!$D$1)</f>
        <v>25</v>
      </c>
      <c r="R555" s="3" t="e">
        <f ca="1">C555*(H555+(BGCalc1!$D$1-E555)*F555)</f>
        <v>#N/A</v>
      </c>
      <c r="S555" s="3" t="e">
        <f t="shared" ca="1" si="87"/>
        <v>#N/A</v>
      </c>
    </row>
    <row r="556" spans="1:19">
      <c r="A556" s="386">
        <v>11</v>
      </c>
      <c r="B556" s="386">
        <v>43</v>
      </c>
      <c r="C556" s="9" t="e" cm="1">
        <f t="array" aca="1" ref="C556" ca="1">INDEX(BGCalc1!$F$4:$F$28,A556)+(INDEX(BGCalc1!$G$4:$G$28,A556)-INDEX(BGCalc1!$F$4:$F$28,A556))/50*B556</f>
        <v>#N/A</v>
      </c>
      <c r="D556" t="e">
        <f t="shared" ref="D556:G556" ca="1" si="128">D555</f>
        <v>#N/A</v>
      </c>
      <c r="E556" t="e">
        <f t="shared" ca="1" si="128"/>
        <v>#N/A</v>
      </c>
      <c r="F556" t="e">
        <f t="shared" ca="1" si="128"/>
        <v>#N/A</v>
      </c>
      <c r="G556" t="e">
        <f t="shared" ca="1" si="128"/>
        <v>#N/A</v>
      </c>
      <c r="H556" s="14" t="e" cm="1">
        <f t="array" aca="1" ref="H556" ca="1">INDEX(BGCalc1!$L$4:$L$28,A556)*$C556^3+INDEX(BGCalc1!$M$4:$M$28,A556)*$C556^2+INDEX(BGCalc1!$N$4:$N$28,A556)*$C556+INDEX(BGCalc1!$O$4:$O$28,A556)+INDEX('Bulk Graph'!$E$6:$E$30,A556)</f>
        <v>#N/A</v>
      </c>
      <c r="I556" s="14" t="e" cm="1">
        <f t="array" aca="1" ref="I556" ca="1">INDEX(BGCalc1!$H$4:$H$28,A556)*$C556^3+INDEX(BGCalc1!$I$4:$I$28,A556)*$C556^2+INDEX(BGCalc1!$J$4:$J$28,A556)*$C556+INDEX(BGCalc1!$K$4:$K$28,A556)</f>
        <v>#N/A</v>
      </c>
      <c r="J556" s="9" t="e">
        <f t="shared" ca="1" si="84"/>
        <v>#N/A</v>
      </c>
      <c r="K556" s="12" t="e">
        <f t="shared" ca="1" si="85"/>
        <v>#N/A</v>
      </c>
      <c r="L556" s="12" t="e">
        <f t="shared" ca="1" si="86"/>
        <v>#N/A</v>
      </c>
      <c r="M556" s="12" t="e" cm="1">
        <f t="array" aca="1" ref="M556" ca="1">I556*S556*INDEX(BGCalc1!$B$4:$B$28,A556)</f>
        <v>#N/A</v>
      </c>
      <c r="N556" s="12" t="e">
        <f t="shared" ca="1" si="82"/>
        <v>#N/A</v>
      </c>
      <c r="O556" s="12" t="e">
        <f t="shared" ca="1" si="80"/>
        <v>#N/A</v>
      </c>
      <c r="P556" s="12" t="e">
        <f ca="1">CHOOSE(BGCalc1!$C$1,BGCalc1!$D$1,BGCalc1!$D$1+R556*G556)</f>
        <v>#N/A</v>
      </c>
      <c r="Q556" s="85">
        <f>CHOOSE(BGCalc1!$C$1,NA(),BGCalc1!$D$1)</f>
        <v>25</v>
      </c>
      <c r="R556" s="3" t="e">
        <f ca="1">C556*(H556+(BGCalc1!$D$1-E556)*F556)</f>
        <v>#N/A</v>
      </c>
      <c r="S556" s="3" t="e">
        <f t="shared" ca="1" si="87"/>
        <v>#N/A</v>
      </c>
    </row>
    <row r="557" spans="1:19">
      <c r="A557" s="386">
        <v>11</v>
      </c>
      <c r="B557" s="386">
        <v>44</v>
      </c>
      <c r="C557" s="9" t="e" cm="1">
        <f t="array" aca="1" ref="C557" ca="1">INDEX(BGCalc1!$F$4:$F$28,A557)+(INDEX(BGCalc1!$G$4:$G$28,A557)-INDEX(BGCalc1!$F$4:$F$28,A557))/50*B557</f>
        <v>#N/A</v>
      </c>
      <c r="D557" t="e">
        <f t="shared" ref="D557:G557" ca="1" si="129">D556</f>
        <v>#N/A</v>
      </c>
      <c r="E557" t="e">
        <f t="shared" ca="1" si="129"/>
        <v>#N/A</v>
      </c>
      <c r="F557" t="e">
        <f t="shared" ca="1" si="129"/>
        <v>#N/A</v>
      </c>
      <c r="G557" t="e">
        <f t="shared" ca="1" si="129"/>
        <v>#N/A</v>
      </c>
      <c r="H557" s="14" t="e" cm="1">
        <f t="array" aca="1" ref="H557" ca="1">INDEX(BGCalc1!$L$4:$L$28,A557)*$C557^3+INDEX(BGCalc1!$M$4:$M$28,A557)*$C557^2+INDEX(BGCalc1!$N$4:$N$28,A557)*$C557+INDEX(BGCalc1!$O$4:$O$28,A557)+INDEX('Bulk Graph'!$E$6:$E$30,A557)</f>
        <v>#N/A</v>
      </c>
      <c r="I557" s="14" t="e" cm="1">
        <f t="array" aca="1" ref="I557" ca="1">INDEX(BGCalc1!$H$4:$H$28,A557)*$C557^3+INDEX(BGCalc1!$I$4:$I$28,A557)*$C557^2+INDEX(BGCalc1!$J$4:$J$28,A557)*$C557+INDEX(BGCalc1!$K$4:$K$28,A557)</f>
        <v>#N/A</v>
      </c>
      <c r="J557" s="9" t="e">
        <f t="shared" ca="1" si="84"/>
        <v>#N/A</v>
      </c>
      <c r="K557" s="12" t="e">
        <f t="shared" ca="1" si="85"/>
        <v>#N/A</v>
      </c>
      <c r="L557" s="12" t="e">
        <f t="shared" ca="1" si="86"/>
        <v>#N/A</v>
      </c>
      <c r="M557" s="12" t="e" cm="1">
        <f t="array" aca="1" ref="M557" ca="1">I557*S557*INDEX(BGCalc1!$B$4:$B$28,A557)</f>
        <v>#N/A</v>
      </c>
      <c r="N557" s="12" t="e">
        <f t="shared" ca="1" si="82"/>
        <v>#N/A</v>
      </c>
      <c r="O557" s="12" t="e">
        <f t="shared" ca="1" si="80"/>
        <v>#N/A</v>
      </c>
      <c r="P557" s="12" t="e">
        <f ca="1">CHOOSE(BGCalc1!$C$1,BGCalc1!$D$1,BGCalc1!$D$1+R557*G557)</f>
        <v>#N/A</v>
      </c>
      <c r="Q557" s="85">
        <f>CHOOSE(BGCalc1!$C$1,NA(),BGCalc1!$D$1)</f>
        <v>25</v>
      </c>
      <c r="R557" s="3" t="e">
        <f ca="1">C557*(H557+(BGCalc1!$D$1-E557)*F557)</f>
        <v>#N/A</v>
      </c>
      <c r="S557" s="3" t="e">
        <f t="shared" ca="1" si="87"/>
        <v>#N/A</v>
      </c>
    </row>
    <row r="558" spans="1:19">
      <c r="A558" s="386">
        <v>11</v>
      </c>
      <c r="B558" s="386">
        <v>45</v>
      </c>
      <c r="C558" s="9" t="e" cm="1">
        <f t="array" aca="1" ref="C558" ca="1">INDEX(BGCalc1!$F$4:$F$28,A558)+(INDEX(BGCalc1!$G$4:$G$28,A558)-INDEX(BGCalc1!$F$4:$F$28,A558))/50*B558</f>
        <v>#N/A</v>
      </c>
      <c r="D558" t="e">
        <f t="shared" ref="D558:G558" ca="1" si="130">D557</f>
        <v>#N/A</v>
      </c>
      <c r="E558" t="e">
        <f t="shared" ca="1" si="130"/>
        <v>#N/A</v>
      </c>
      <c r="F558" t="e">
        <f t="shared" ca="1" si="130"/>
        <v>#N/A</v>
      </c>
      <c r="G558" t="e">
        <f t="shared" ca="1" si="130"/>
        <v>#N/A</v>
      </c>
      <c r="H558" s="14" t="e" cm="1">
        <f t="array" aca="1" ref="H558" ca="1">INDEX(BGCalc1!$L$4:$L$28,A558)*$C558^3+INDEX(BGCalc1!$M$4:$M$28,A558)*$C558^2+INDEX(BGCalc1!$N$4:$N$28,A558)*$C558+INDEX(BGCalc1!$O$4:$O$28,A558)+INDEX('Bulk Graph'!$E$6:$E$30,A558)</f>
        <v>#N/A</v>
      </c>
      <c r="I558" s="14" t="e" cm="1">
        <f t="array" aca="1" ref="I558" ca="1">INDEX(BGCalc1!$H$4:$H$28,A558)*$C558^3+INDEX(BGCalc1!$I$4:$I$28,A558)*$C558^2+INDEX(BGCalc1!$J$4:$J$28,A558)*$C558+INDEX(BGCalc1!$K$4:$K$28,A558)</f>
        <v>#N/A</v>
      </c>
      <c r="J558" s="9" t="e">
        <f t="shared" ca="1" si="84"/>
        <v>#N/A</v>
      </c>
      <c r="K558" s="12" t="e">
        <f t="shared" ca="1" si="85"/>
        <v>#N/A</v>
      </c>
      <c r="L558" s="12" t="e">
        <f t="shared" ca="1" si="86"/>
        <v>#N/A</v>
      </c>
      <c r="M558" s="12" t="e" cm="1">
        <f t="array" aca="1" ref="M558" ca="1">I558*S558*INDEX(BGCalc1!$B$4:$B$28,A558)</f>
        <v>#N/A</v>
      </c>
      <c r="N558" s="12" t="e">
        <f t="shared" ca="1" si="82"/>
        <v>#N/A</v>
      </c>
      <c r="O558" s="12" t="e">
        <f t="shared" ca="1" si="80"/>
        <v>#N/A</v>
      </c>
      <c r="P558" s="12" t="e">
        <f ca="1">CHOOSE(BGCalc1!$C$1,BGCalc1!$D$1,BGCalc1!$D$1+R558*G558)</f>
        <v>#N/A</v>
      </c>
      <c r="Q558" s="85">
        <f>CHOOSE(BGCalc1!$C$1,NA(),BGCalc1!$D$1)</f>
        <v>25</v>
      </c>
      <c r="R558" s="3" t="e">
        <f ca="1">C558*(H558+(BGCalc1!$D$1-E558)*F558)</f>
        <v>#N/A</v>
      </c>
      <c r="S558" s="3" t="e">
        <f t="shared" ca="1" si="87"/>
        <v>#N/A</v>
      </c>
    </row>
    <row r="559" spans="1:19">
      <c r="A559" s="386">
        <v>11</v>
      </c>
      <c r="B559" s="386">
        <v>46</v>
      </c>
      <c r="C559" s="9" t="e" cm="1">
        <f t="array" aca="1" ref="C559" ca="1">INDEX(BGCalc1!$F$4:$F$28,A559)+(INDEX(BGCalc1!$G$4:$G$28,A559)-INDEX(BGCalc1!$F$4:$F$28,A559))/50*B559</f>
        <v>#N/A</v>
      </c>
      <c r="D559" t="e">
        <f t="shared" ref="D559:G559" ca="1" si="131">D558</f>
        <v>#N/A</v>
      </c>
      <c r="E559" t="e">
        <f t="shared" ca="1" si="131"/>
        <v>#N/A</v>
      </c>
      <c r="F559" t="e">
        <f t="shared" ca="1" si="131"/>
        <v>#N/A</v>
      </c>
      <c r="G559" t="e">
        <f t="shared" ca="1" si="131"/>
        <v>#N/A</v>
      </c>
      <c r="H559" s="14" t="e" cm="1">
        <f t="array" aca="1" ref="H559" ca="1">INDEX(BGCalc1!$L$4:$L$28,A559)*$C559^3+INDEX(BGCalc1!$M$4:$M$28,A559)*$C559^2+INDEX(BGCalc1!$N$4:$N$28,A559)*$C559+INDEX(BGCalc1!$O$4:$O$28,A559)+INDEX('Bulk Graph'!$E$6:$E$30,A559)</f>
        <v>#N/A</v>
      </c>
      <c r="I559" s="14" t="e" cm="1">
        <f t="array" aca="1" ref="I559" ca="1">INDEX(BGCalc1!$H$4:$H$28,A559)*$C559^3+INDEX(BGCalc1!$I$4:$I$28,A559)*$C559^2+INDEX(BGCalc1!$J$4:$J$28,A559)*$C559+INDEX(BGCalc1!$K$4:$K$28,A559)</f>
        <v>#N/A</v>
      </c>
      <c r="J559" s="9" t="e">
        <f t="shared" ca="1" si="84"/>
        <v>#N/A</v>
      </c>
      <c r="K559" s="12" t="e">
        <f t="shared" ca="1" si="85"/>
        <v>#N/A</v>
      </c>
      <c r="L559" s="12" t="e">
        <f t="shared" ca="1" si="86"/>
        <v>#N/A</v>
      </c>
      <c r="M559" s="12" t="e" cm="1">
        <f t="array" aca="1" ref="M559" ca="1">I559*S559*INDEX(BGCalc1!$B$4:$B$28,A559)</f>
        <v>#N/A</v>
      </c>
      <c r="N559" s="12" t="e">
        <f t="shared" ca="1" si="82"/>
        <v>#N/A</v>
      </c>
      <c r="O559" s="12" t="e">
        <f t="shared" ca="1" si="80"/>
        <v>#N/A</v>
      </c>
      <c r="P559" s="12" t="e">
        <f ca="1">CHOOSE(BGCalc1!$C$1,BGCalc1!$D$1,BGCalc1!$D$1+R559*G559)</f>
        <v>#N/A</v>
      </c>
      <c r="Q559" s="85">
        <f>CHOOSE(BGCalc1!$C$1,NA(),BGCalc1!$D$1)</f>
        <v>25</v>
      </c>
      <c r="R559" s="3" t="e">
        <f ca="1">C559*(H559+(BGCalc1!$D$1-E559)*F559)</f>
        <v>#N/A</v>
      </c>
      <c r="S559" s="3" t="e">
        <f t="shared" ca="1" si="87"/>
        <v>#N/A</v>
      </c>
    </row>
    <row r="560" spans="1:19">
      <c r="A560" s="386">
        <v>11</v>
      </c>
      <c r="B560" s="386">
        <v>47</v>
      </c>
      <c r="C560" s="9" t="e" cm="1">
        <f t="array" aca="1" ref="C560" ca="1">INDEX(BGCalc1!$F$4:$F$28,A560)+(INDEX(BGCalc1!$G$4:$G$28,A560)-INDEX(BGCalc1!$F$4:$F$28,A560))/50*B560</f>
        <v>#N/A</v>
      </c>
      <c r="D560" t="e">
        <f t="shared" ref="D560:G560" ca="1" si="132">D559</f>
        <v>#N/A</v>
      </c>
      <c r="E560" t="e">
        <f t="shared" ca="1" si="132"/>
        <v>#N/A</v>
      </c>
      <c r="F560" t="e">
        <f t="shared" ca="1" si="132"/>
        <v>#N/A</v>
      </c>
      <c r="G560" t="e">
        <f t="shared" ca="1" si="132"/>
        <v>#N/A</v>
      </c>
      <c r="H560" s="14" t="e" cm="1">
        <f t="array" aca="1" ref="H560" ca="1">INDEX(BGCalc1!$L$4:$L$28,A560)*$C560^3+INDEX(BGCalc1!$M$4:$M$28,A560)*$C560^2+INDEX(BGCalc1!$N$4:$N$28,A560)*$C560+INDEX(BGCalc1!$O$4:$O$28,A560)+INDEX('Bulk Graph'!$E$6:$E$30,A560)</f>
        <v>#N/A</v>
      </c>
      <c r="I560" s="14" t="e" cm="1">
        <f t="array" aca="1" ref="I560" ca="1">INDEX(BGCalc1!$H$4:$H$28,A560)*$C560^3+INDEX(BGCalc1!$I$4:$I$28,A560)*$C560^2+INDEX(BGCalc1!$J$4:$J$28,A560)*$C560+INDEX(BGCalc1!$K$4:$K$28,A560)</f>
        <v>#N/A</v>
      </c>
      <c r="J560" s="9" t="e">
        <f t="shared" ca="1" si="84"/>
        <v>#N/A</v>
      </c>
      <c r="K560" s="12" t="e">
        <f t="shared" ca="1" si="85"/>
        <v>#N/A</v>
      </c>
      <c r="L560" s="12" t="e">
        <f t="shared" ca="1" si="86"/>
        <v>#N/A</v>
      </c>
      <c r="M560" s="12" t="e" cm="1">
        <f t="array" aca="1" ref="M560" ca="1">I560*S560*INDEX(BGCalc1!$B$4:$B$28,A560)</f>
        <v>#N/A</v>
      </c>
      <c r="N560" s="12" t="e">
        <f t="shared" ca="1" si="82"/>
        <v>#N/A</v>
      </c>
      <c r="O560" s="12" t="e">
        <f t="shared" ca="1" si="80"/>
        <v>#N/A</v>
      </c>
      <c r="P560" s="12" t="e">
        <f ca="1">CHOOSE(BGCalc1!$C$1,BGCalc1!$D$1,BGCalc1!$D$1+R560*G560)</f>
        <v>#N/A</v>
      </c>
      <c r="Q560" s="85">
        <f>CHOOSE(BGCalc1!$C$1,NA(),BGCalc1!$D$1)</f>
        <v>25</v>
      </c>
      <c r="R560" s="3" t="e">
        <f ca="1">C560*(H560+(BGCalc1!$D$1-E560)*F560)</f>
        <v>#N/A</v>
      </c>
      <c r="S560" s="3" t="e">
        <f t="shared" ca="1" si="87"/>
        <v>#N/A</v>
      </c>
    </row>
    <row r="561" spans="1:19">
      <c r="A561" s="386">
        <v>11</v>
      </c>
      <c r="B561" s="386">
        <v>48</v>
      </c>
      <c r="C561" s="9" t="e" cm="1">
        <f t="array" aca="1" ref="C561" ca="1">INDEX(BGCalc1!$F$4:$F$28,A561)+(INDEX(BGCalc1!$G$4:$G$28,A561)-INDEX(BGCalc1!$F$4:$F$28,A561))/50*B561</f>
        <v>#N/A</v>
      </c>
      <c r="D561" t="e">
        <f t="shared" ref="D561:G561" ca="1" si="133">D560</f>
        <v>#N/A</v>
      </c>
      <c r="E561" t="e">
        <f t="shared" ca="1" si="133"/>
        <v>#N/A</v>
      </c>
      <c r="F561" t="e">
        <f t="shared" ca="1" si="133"/>
        <v>#N/A</v>
      </c>
      <c r="G561" t="e">
        <f t="shared" ca="1" si="133"/>
        <v>#N/A</v>
      </c>
      <c r="H561" s="14" t="e" cm="1">
        <f t="array" aca="1" ref="H561" ca="1">INDEX(BGCalc1!$L$4:$L$28,A561)*$C561^3+INDEX(BGCalc1!$M$4:$M$28,A561)*$C561^2+INDEX(BGCalc1!$N$4:$N$28,A561)*$C561+INDEX(BGCalc1!$O$4:$O$28,A561)+INDEX('Bulk Graph'!$E$6:$E$30,A561)</f>
        <v>#N/A</v>
      </c>
      <c r="I561" s="14" t="e" cm="1">
        <f t="array" aca="1" ref="I561" ca="1">INDEX(BGCalc1!$H$4:$H$28,A561)*$C561^3+INDEX(BGCalc1!$I$4:$I$28,A561)*$C561^2+INDEX(BGCalc1!$J$4:$J$28,A561)*$C561+INDEX(BGCalc1!$K$4:$K$28,A561)</f>
        <v>#N/A</v>
      </c>
      <c r="J561" s="9" t="e">
        <f t="shared" ca="1" si="84"/>
        <v>#N/A</v>
      </c>
      <c r="K561" s="12" t="e">
        <f t="shared" ca="1" si="85"/>
        <v>#N/A</v>
      </c>
      <c r="L561" s="12" t="e">
        <f t="shared" ca="1" si="86"/>
        <v>#N/A</v>
      </c>
      <c r="M561" s="12" t="e" cm="1">
        <f t="array" aca="1" ref="M561" ca="1">I561*S561*INDEX(BGCalc1!$B$4:$B$28,A561)</f>
        <v>#N/A</v>
      </c>
      <c r="N561" s="12" t="e">
        <f t="shared" ca="1" si="82"/>
        <v>#N/A</v>
      </c>
      <c r="O561" s="12" t="e">
        <f t="shared" ca="1" si="80"/>
        <v>#N/A</v>
      </c>
      <c r="P561" s="12" t="e">
        <f ca="1">CHOOSE(BGCalc1!$C$1,BGCalc1!$D$1,BGCalc1!$D$1+R561*G561)</f>
        <v>#N/A</v>
      </c>
      <c r="Q561" s="85">
        <f>CHOOSE(BGCalc1!$C$1,NA(),BGCalc1!$D$1)</f>
        <v>25</v>
      </c>
      <c r="R561" s="3" t="e">
        <f ca="1">C561*(H561+(BGCalc1!$D$1-E561)*F561)</f>
        <v>#N/A</v>
      </c>
      <c r="S561" s="3" t="e">
        <f t="shared" ca="1" si="87"/>
        <v>#N/A</v>
      </c>
    </row>
    <row r="562" spans="1:19">
      <c r="A562" s="386">
        <v>11</v>
      </c>
      <c r="B562" s="386">
        <v>49</v>
      </c>
      <c r="C562" s="9" t="e" cm="1">
        <f t="array" aca="1" ref="C562" ca="1">INDEX(BGCalc1!$F$4:$F$28,A562)+(INDEX(BGCalc1!$G$4:$G$28,A562)-INDEX(BGCalc1!$F$4:$F$28,A562))/50*B562</f>
        <v>#N/A</v>
      </c>
      <c r="D562" t="e">
        <f t="shared" ref="D562:G562" ca="1" si="134">D561</f>
        <v>#N/A</v>
      </c>
      <c r="E562" t="e">
        <f t="shared" ca="1" si="134"/>
        <v>#N/A</v>
      </c>
      <c r="F562" t="e">
        <f t="shared" ca="1" si="134"/>
        <v>#N/A</v>
      </c>
      <c r="G562" t="e">
        <f t="shared" ca="1" si="134"/>
        <v>#N/A</v>
      </c>
      <c r="H562" s="14" t="e" cm="1">
        <f t="array" aca="1" ref="H562" ca="1">INDEX(BGCalc1!$L$4:$L$28,A562)*$C562^3+INDEX(BGCalc1!$M$4:$M$28,A562)*$C562^2+INDEX(BGCalc1!$N$4:$N$28,A562)*$C562+INDEX(BGCalc1!$O$4:$O$28,A562)+INDEX('Bulk Graph'!$E$6:$E$30,A562)</f>
        <v>#N/A</v>
      </c>
      <c r="I562" s="14" t="e" cm="1">
        <f t="array" aca="1" ref="I562" ca="1">INDEX(BGCalc1!$H$4:$H$28,A562)*$C562^3+INDEX(BGCalc1!$I$4:$I$28,A562)*$C562^2+INDEX(BGCalc1!$J$4:$J$28,A562)*$C562+INDEX(BGCalc1!$K$4:$K$28,A562)</f>
        <v>#N/A</v>
      </c>
      <c r="J562" s="9" t="e">
        <f t="shared" ca="1" si="84"/>
        <v>#N/A</v>
      </c>
      <c r="K562" s="12" t="e">
        <f t="shared" ca="1" si="85"/>
        <v>#N/A</v>
      </c>
      <c r="L562" s="12" t="e">
        <f t="shared" ca="1" si="86"/>
        <v>#N/A</v>
      </c>
      <c r="M562" s="12" t="e" cm="1">
        <f t="array" aca="1" ref="M562" ca="1">I562*S562*INDEX(BGCalc1!$B$4:$B$28,A562)</f>
        <v>#N/A</v>
      </c>
      <c r="N562" s="12" t="e">
        <f t="shared" ca="1" si="82"/>
        <v>#N/A</v>
      </c>
      <c r="O562" s="12" t="e">
        <f t="shared" ca="1" si="80"/>
        <v>#N/A</v>
      </c>
      <c r="P562" s="12" t="e">
        <f ca="1">CHOOSE(BGCalc1!$C$1,BGCalc1!$D$1,BGCalc1!$D$1+R562*G562)</f>
        <v>#N/A</v>
      </c>
      <c r="Q562" s="85">
        <f>CHOOSE(BGCalc1!$C$1,NA(),BGCalc1!$D$1)</f>
        <v>25</v>
      </c>
      <c r="R562" s="3" t="e">
        <f ca="1">C562*(H562+(BGCalc1!$D$1-E562)*F562)</f>
        <v>#N/A</v>
      </c>
      <c r="S562" s="3" t="e">
        <f t="shared" ca="1" si="87"/>
        <v>#N/A</v>
      </c>
    </row>
    <row r="563" spans="1:19" ht="13.5" thickBot="1">
      <c r="A563" s="387">
        <v>11</v>
      </c>
      <c r="B563" s="387">
        <v>50</v>
      </c>
      <c r="C563" s="89" t="e" cm="1">
        <f t="array" aca="1" ref="C563" ca="1">INDEX(BGCalc1!$F$4:$F$28,A563)+(INDEX(BGCalc1!$G$4:$G$28,A563)-INDEX(BGCalc1!$F$4:$F$28,A563))/50*B563</f>
        <v>#N/A</v>
      </c>
      <c r="D563" s="87" t="e">
        <f t="shared" ref="D563:G563" ca="1" si="135">D562</f>
        <v>#N/A</v>
      </c>
      <c r="E563" s="87" t="e">
        <f t="shared" ca="1" si="135"/>
        <v>#N/A</v>
      </c>
      <c r="F563" s="87" t="e">
        <f t="shared" ca="1" si="135"/>
        <v>#N/A</v>
      </c>
      <c r="G563" s="87" t="e">
        <f t="shared" ca="1" si="135"/>
        <v>#N/A</v>
      </c>
      <c r="H563" s="347" t="e" cm="1">
        <f t="array" aca="1" ref="H563" ca="1">INDEX(BGCalc1!$L$4:$L$28,A563)*$C563^3+INDEX(BGCalc1!$M$4:$M$28,A563)*$C563^2+INDEX(BGCalc1!$N$4:$N$28,A563)*$C563+INDEX(BGCalc1!$O$4:$O$28,A563)+INDEX('Bulk Graph'!$E$6:$E$30,A563)</f>
        <v>#N/A</v>
      </c>
      <c r="I563" s="347" t="e" cm="1">
        <f t="array" aca="1" ref="I563" ca="1">INDEX(BGCalc1!$H$4:$H$28,A563)*$C563^3+INDEX(BGCalc1!$I$4:$I$28,A563)*$C563^2+INDEX(BGCalc1!$J$4:$J$28,A563)*$C563+INDEX(BGCalc1!$K$4:$K$28,A563)</f>
        <v>#N/A</v>
      </c>
      <c r="J563" s="9" t="e">
        <f t="shared" ca="1" si="84"/>
        <v>#N/A</v>
      </c>
      <c r="K563" s="348" t="e">
        <f t="shared" ca="1" si="85"/>
        <v>#N/A</v>
      </c>
      <c r="L563" s="348" t="e">
        <f t="shared" ca="1" si="86"/>
        <v>#N/A</v>
      </c>
      <c r="M563" s="348" t="e" cm="1">
        <f t="array" aca="1" ref="M563" ca="1">I563*S563*INDEX(BGCalc1!$B$4:$B$28,A563)</f>
        <v>#N/A</v>
      </c>
      <c r="N563" s="348" t="e">
        <f t="shared" ca="1" si="82"/>
        <v>#N/A</v>
      </c>
      <c r="O563" s="348" t="e">
        <f t="shared" ca="1" si="80"/>
        <v>#N/A</v>
      </c>
      <c r="P563" s="348" t="e">
        <f ca="1">CHOOSE(BGCalc1!$C$1,BGCalc1!$D$1,BGCalc1!$D$1+R563*G563)</f>
        <v>#N/A</v>
      </c>
      <c r="Q563" s="349">
        <f>CHOOSE(BGCalc1!$C$1,NA(),BGCalc1!$D$1)</f>
        <v>25</v>
      </c>
      <c r="R563" s="350" t="e">
        <f ca="1">C563*(H563+(BGCalc1!$D$1-E563)*F563)</f>
        <v>#N/A</v>
      </c>
      <c r="S563" s="350" t="e">
        <f t="shared" ca="1" si="87"/>
        <v>#N/A</v>
      </c>
    </row>
    <row r="564" spans="1:19">
      <c r="A564" s="388">
        <v>12</v>
      </c>
      <c r="B564" s="388">
        <v>0</v>
      </c>
      <c r="C564" s="9" t="e" cm="1">
        <f t="array" aca="1" ref="C564" ca="1">INDEX(BGCalc1!$F$4:$F$28,A564)+(INDEX(BGCalc1!$G$4:$G$28,A564)-INDEX(BGCalc1!$F$4:$F$28,A564))/50*B564</f>
        <v>#N/A</v>
      </c>
      <c r="D564" t="e" cm="1">
        <f t="array" aca="1" ref="D564" ca="1">INDEX(BGCalc1!$P$4:$P$28,A564)</f>
        <v>#N/A</v>
      </c>
      <c r="E564" t="e" cm="1">
        <f t="array" aca="1" ref="E564" ca="1">INDEX(BGCalc1!$Q$4:$Q$28,A564)</f>
        <v>#N/A</v>
      </c>
      <c r="F564" t="e" cm="1">
        <f t="array" aca="1" ref="F564" ca="1">INDEX(BGCalc1!$R$4:$R$28,A564)</f>
        <v>#N/A</v>
      </c>
      <c r="G564" t="e" cm="1">
        <f t="array" aca="1" ref="G564" ca="1">INDEX(BGCalc1!$S$4:$S$28,A564)</f>
        <v>#N/A</v>
      </c>
      <c r="H564" s="343" t="e" cm="1">
        <f t="array" aca="1" ref="H564" ca="1">INDEX(BGCalc1!$L$4:$L$28,A564)*$C564^3+INDEX(BGCalc1!$M$4:$M$28,A564)*$C564^2+INDEX(BGCalc1!$N$4:$N$28,A564)*$C564+INDEX(BGCalc1!$O$4:$O$28,A564)+INDEX('Bulk Graph'!$E$6:$E$30,A564)</f>
        <v>#N/A</v>
      </c>
      <c r="I564" s="343" t="e" cm="1">
        <f t="array" aca="1" ref="I564" ca="1">INDEX(BGCalc1!$H$4:$H$28,A564)*$C564^3+INDEX(BGCalc1!$I$4:$I$28,A564)*$C564^2+INDEX(BGCalc1!$J$4:$J$28,A564)*$C564+INDEX(BGCalc1!$K$4:$K$28,A564)</f>
        <v>#N/A</v>
      </c>
      <c r="J564" s="9" t="e">
        <f t="shared" ca="1" si="84"/>
        <v>#N/A</v>
      </c>
      <c r="K564" s="344" t="e">
        <f t="shared" ca="1" si="85"/>
        <v>#N/A</v>
      </c>
      <c r="L564" s="344" t="e">
        <f t="shared" ca="1" si="86"/>
        <v>#N/A</v>
      </c>
      <c r="M564" s="344" t="e" cm="1">
        <f t="array" aca="1" ref="M564" ca="1">I564*S564*INDEX(BGCalc1!$B$4:$B$28,A564)</f>
        <v>#N/A</v>
      </c>
      <c r="N564" s="344" t="e">
        <f ca="1">M564/L564</f>
        <v>#N/A</v>
      </c>
      <c r="O564" s="344" t="e">
        <f t="shared" ref="O564:O614" ca="1" si="136">I564*S564</f>
        <v>#N/A</v>
      </c>
      <c r="P564" s="344" t="e">
        <f ca="1">CHOOSE(BGCalc1!$C$1,BGCalc1!$D$1,BGCalc1!$D$1+R564*G564)</f>
        <v>#N/A</v>
      </c>
      <c r="Q564" s="345">
        <f>CHOOSE(BGCalc1!$C$1,NA(),BGCalc1!$D$1)</f>
        <v>25</v>
      </c>
      <c r="R564" s="3" t="e">
        <f ca="1">C564*(H564+(BGCalc1!$D$1-E564)*F564)</f>
        <v>#N/A</v>
      </c>
      <c r="S564" s="3" t="e">
        <f t="shared" ca="1" si="87"/>
        <v>#N/A</v>
      </c>
    </row>
    <row r="565" spans="1:19">
      <c r="A565" s="388">
        <v>12</v>
      </c>
      <c r="B565" s="388">
        <v>1</v>
      </c>
      <c r="C565" s="9" t="e" cm="1">
        <f t="array" aca="1" ref="C565" ca="1">INDEX(BGCalc1!$F$4:$F$28,A565)+(INDEX(BGCalc1!$G$4:$G$28,A565)-INDEX(BGCalc1!$F$4:$F$28,A565))/50*B565</f>
        <v>#N/A</v>
      </c>
      <c r="D565" t="e">
        <f ca="1">D564</f>
        <v>#N/A</v>
      </c>
      <c r="E565" t="e">
        <f t="shared" ref="E565:G565" ca="1" si="137">E564</f>
        <v>#N/A</v>
      </c>
      <c r="F565" t="e">
        <f t="shared" ca="1" si="137"/>
        <v>#N/A</v>
      </c>
      <c r="G565" t="e">
        <f t="shared" ca="1" si="137"/>
        <v>#N/A</v>
      </c>
      <c r="H565" s="14" t="e" cm="1">
        <f t="array" aca="1" ref="H565" ca="1">INDEX(BGCalc1!$L$4:$L$28,A565)*$C565^3+INDEX(BGCalc1!$M$4:$M$28,A565)*$C565^2+INDEX(BGCalc1!$N$4:$N$28,A565)*$C565+INDEX(BGCalc1!$O$4:$O$28,A565)+INDEX('Bulk Graph'!$E$6:$E$30,A565)</f>
        <v>#N/A</v>
      </c>
      <c r="I565" s="14" t="e" cm="1">
        <f t="array" aca="1" ref="I565" ca="1">INDEX(BGCalc1!$H$4:$H$28,A565)*$C565^3+INDEX(BGCalc1!$I$4:$I$28,A565)*$C565^2+INDEX(BGCalc1!$J$4:$J$28,A565)*$C565+INDEX(BGCalc1!$K$4:$K$28,A565)</f>
        <v>#N/A</v>
      </c>
      <c r="J565" s="9" t="e">
        <f t="shared" ca="1" si="84"/>
        <v>#N/A</v>
      </c>
      <c r="K565" s="12" t="e">
        <f t="shared" ca="1" si="85"/>
        <v>#N/A</v>
      </c>
      <c r="L565" s="12" t="e">
        <f t="shared" ca="1" si="86"/>
        <v>#N/A</v>
      </c>
      <c r="M565" s="12" t="e" cm="1">
        <f t="array" aca="1" ref="M565" ca="1">I565*S565*INDEX(BGCalc1!$B$4:$B$28,A565)</f>
        <v>#N/A</v>
      </c>
      <c r="N565" s="12" t="e">
        <f t="shared" ref="N565:N614" ca="1" si="138">M565/L565</f>
        <v>#N/A</v>
      </c>
      <c r="O565" s="12" t="e">
        <f t="shared" ca="1" si="136"/>
        <v>#N/A</v>
      </c>
      <c r="P565" s="12" t="e">
        <f ca="1">CHOOSE(BGCalc1!$C$1,BGCalc1!$D$1,BGCalc1!$D$1+R565*G565)</f>
        <v>#N/A</v>
      </c>
      <c r="Q565" s="85">
        <f>CHOOSE(BGCalc1!$C$1,NA(),BGCalc1!$D$1)</f>
        <v>25</v>
      </c>
      <c r="R565" s="3" t="e">
        <f ca="1">C565*(H565+(BGCalc1!$D$1-E565)*F565)</f>
        <v>#N/A</v>
      </c>
      <c r="S565" s="3" t="e">
        <f t="shared" ca="1" si="87"/>
        <v>#N/A</v>
      </c>
    </row>
    <row r="566" spans="1:19">
      <c r="A566" s="388">
        <v>12</v>
      </c>
      <c r="B566" s="388">
        <v>2</v>
      </c>
      <c r="C566" s="9" t="e" cm="1">
        <f t="array" aca="1" ref="C566" ca="1">INDEX(BGCalc1!$F$4:$F$28,A566)+(INDEX(BGCalc1!$G$4:$G$28,A566)-INDEX(BGCalc1!$F$4:$F$28,A566))/50*B566</f>
        <v>#N/A</v>
      </c>
      <c r="D566" t="e">
        <f t="shared" ref="D566:G566" ca="1" si="139">D565</f>
        <v>#N/A</v>
      </c>
      <c r="E566" t="e">
        <f t="shared" ca="1" si="139"/>
        <v>#N/A</v>
      </c>
      <c r="F566" t="e">
        <f t="shared" ca="1" si="139"/>
        <v>#N/A</v>
      </c>
      <c r="G566" t="e">
        <f t="shared" ca="1" si="139"/>
        <v>#N/A</v>
      </c>
      <c r="H566" s="14" t="e" cm="1">
        <f t="array" aca="1" ref="H566" ca="1">INDEX(BGCalc1!$L$4:$L$28,A566)*$C566^3+INDEX(BGCalc1!$M$4:$M$28,A566)*$C566^2+INDEX(BGCalc1!$N$4:$N$28,A566)*$C566+INDEX(BGCalc1!$O$4:$O$28,A566)+INDEX('Bulk Graph'!$E$6:$E$30,A566)</f>
        <v>#N/A</v>
      </c>
      <c r="I566" s="14" t="e" cm="1">
        <f t="array" aca="1" ref="I566" ca="1">INDEX(BGCalc1!$H$4:$H$28,A566)*$C566^3+INDEX(BGCalc1!$I$4:$I$28,A566)*$C566^2+INDEX(BGCalc1!$J$4:$J$28,A566)*$C566+INDEX(BGCalc1!$K$4:$K$28,A566)</f>
        <v>#N/A</v>
      </c>
      <c r="J566" s="9" t="e">
        <f t="shared" ca="1" si="84"/>
        <v>#N/A</v>
      </c>
      <c r="K566" s="12" t="e">
        <f t="shared" ca="1" si="85"/>
        <v>#N/A</v>
      </c>
      <c r="L566" s="12" t="e">
        <f t="shared" ca="1" si="86"/>
        <v>#N/A</v>
      </c>
      <c r="M566" s="12" t="e" cm="1">
        <f t="array" aca="1" ref="M566" ca="1">I566*S566*INDEX(BGCalc1!$B$4:$B$28,A566)</f>
        <v>#N/A</v>
      </c>
      <c r="N566" s="12" t="e">
        <f t="shared" ca="1" si="138"/>
        <v>#N/A</v>
      </c>
      <c r="O566" s="12" t="e">
        <f t="shared" ca="1" si="136"/>
        <v>#N/A</v>
      </c>
      <c r="P566" s="12" t="e">
        <f ca="1">CHOOSE(BGCalc1!$C$1,BGCalc1!$D$1,BGCalc1!$D$1+R566*G566)</f>
        <v>#N/A</v>
      </c>
      <c r="Q566" s="85">
        <f>CHOOSE(BGCalc1!$C$1,NA(),BGCalc1!$D$1)</f>
        <v>25</v>
      </c>
      <c r="R566" s="3" t="e">
        <f ca="1">C566*(H566+(BGCalc1!$D$1-E566)*F566)</f>
        <v>#N/A</v>
      </c>
      <c r="S566" s="3" t="e">
        <f t="shared" ca="1" si="87"/>
        <v>#N/A</v>
      </c>
    </row>
    <row r="567" spans="1:19">
      <c r="A567" s="388">
        <v>12</v>
      </c>
      <c r="B567" s="388">
        <v>3</v>
      </c>
      <c r="C567" s="9" t="e" cm="1">
        <f t="array" aca="1" ref="C567" ca="1">INDEX(BGCalc1!$F$4:$F$28,A567)+(INDEX(BGCalc1!$G$4:$G$28,A567)-INDEX(BGCalc1!$F$4:$F$28,A567))/50*B567</f>
        <v>#N/A</v>
      </c>
      <c r="D567" t="e">
        <f t="shared" ref="D567:G567" ca="1" si="140">D566</f>
        <v>#N/A</v>
      </c>
      <c r="E567" t="e">
        <f t="shared" ca="1" si="140"/>
        <v>#N/A</v>
      </c>
      <c r="F567" t="e">
        <f t="shared" ca="1" si="140"/>
        <v>#N/A</v>
      </c>
      <c r="G567" t="e">
        <f t="shared" ca="1" si="140"/>
        <v>#N/A</v>
      </c>
      <c r="H567" s="14" t="e" cm="1">
        <f t="array" aca="1" ref="H567" ca="1">INDEX(BGCalc1!$L$4:$L$28,A567)*$C567^3+INDEX(BGCalc1!$M$4:$M$28,A567)*$C567^2+INDEX(BGCalc1!$N$4:$N$28,A567)*$C567+INDEX(BGCalc1!$O$4:$O$28,A567)+INDEX('Bulk Graph'!$E$6:$E$30,A567)</f>
        <v>#N/A</v>
      </c>
      <c r="I567" s="14" t="e" cm="1">
        <f t="array" aca="1" ref="I567" ca="1">INDEX(BGCalc1!$H$4:$H$28,A567)*$C567^3+INDEX(BGCalc1!$I$4:$I$28,A567)*$C567^2+INDEX(BGCalc1!$J$4:$J$28,A567)*$C567+INDEX(BGCalc1!$K$4:$K$28,A567)</f>
        <v>#N/A</v>
      </c>
      <c r="J567" s="9" t="e">
        <f t="shared" ca="1" si="84"/>
        <v>#N/A</v>
      </c>
      <c r="K567" s="12" t="e">
        <f t="shared" ca="1" si="85"/>
        <v>#N/A</v>
      </c>
      <c r="L567" s="12" t="e">
        <f t="shared" ca="1" si="86"/>
        <v>#N/A</v>
      </c>
      <c r="M567" s="12" t="e" cm="1">
        <f t="array" aca="1" ref="M567" ca="1">I567*S567*INDEX(BGCalc1!$B$4:$B$28,A567)</f>
        <v>#N/A</v>
      </c>
      <c r="N567" s="12" t="e">
        <f t="shared" ca="1" si="138"/>
        <v>#N/A</v>
      </c>
      <c r="O567" s="12" t="e">
        <f t="shared" ca="1" si="136"/>
        <v>#N/A</v>
      </c>
      <c r="P567" s="12" t="e">
        <f ca="1">CHOOSE(BGCalc1!$C$1,BGCalc1!$D$1,BGCalc1!$D$1+R567*G567)</f>
        <v>#N/A</v>
      </c>
      <c r="Q567" s="85">
        <f>CHOOSE(BGCalc1!$C$1,NA(),BGCalc1!$D$1)</f>
        <v>25</v>
      </c>
      <c r="R567" s="3" t="e">
        <f ca="1">C567*(H567+(BGCalc1!$D$1-E567)*F567)</f>
        <v>#N/A</v>
      </c>
      <c r="S567" s="3" t="e">
        <f t="shared" ca="1" si="87"/>
        <v>#N/A</v>
      </c>
    </row>
    <row r="568" spans="1:19">
      <c r="A568" s="388">
        <v>12</v>
      </c>
      <c r="B568" s="388">
        <v>4</v>
      </c>
      <c r="C568" s="9" t="e" cm="1">
        <f t="array" aca="1" ref="C568" ca="1">INDEX(BGCalc1!$F$4:$F$28,A568)+(INDEX(BGCalc1!$G$4:$G$28,A568)-INDEX(BGCalc1!$F$4:$F$28,A568))/50*B568</f>
        <v>#N/A</v>
      </c>
      <c r="D568" t="e">
        <f t="shared" ref="D568:G568" ca="1" si="141">D567</f>
        <v>#N/A</v>
      </c>
      <c r="E568" t="e">
        <f t="shared" ca="1" si="141"/>
        <v>#N/A</v>
      </c>
      <c r="F568" t="e">
        <f t="shared" ca="1" si="141"/>
        <v>#N/A</v>
      </c>
      <c r="G568" t="e">
        <f t="shared" ca="1" si="141"/>
        <v>#N/A</v>
      </c>
      <c r="H568" s="14" t="e" cm="1">
        <f t="array" aca="1" ref="H568" ca="1">INDEX(BGCalc1!$L$4:$L$28,A568)*$C568^3+INDEX(BGCalc1!$M$4:$M$28,A568)*$C568^2+INDEX(BGCalc1!$N$4:$N$28,A568)*$C568+INDEX(BGCalc1!$O$4:$O$28,A568)+INDEX('Bulk Graph'!$E$6:$E$30,A568)</f>
        <v>#N/A</v>
      </c>
      <c r="I568" s="14" t="e" cm="1">
        <f t="array" aca="1" ref="I568" ca="1">INDEX(BGCalc1!$H$4:$H$28,A568)*$C568^3+INDEX(BGCalc1!$I$4:$I$28,A568)*$C568^2+INDEX(BGCalc1!$J$4:$J$28,A568)*$C568+INDEX(BGCalc1!$K$4:$K$28,A568)</f>
        <v>#N/A</v>
      </c>
      <c r="J568" s="9" t="e">
        <f t="shared" ca="1" si="84"/>
        <v>#N/A</v>
      </c>
      <c r="K568" s="12" t="e">
        <f t="shared" ca="1" si="85"/>
        <v>#N/A</v>
      </c>
      <c r="L568" s="12" t="e">
        <f t="shared" ca="1" si="86"/>
        <v>#N/A</v>
      </c>
      <c r="M568" s="12" t="e" cm="1">
        <f t="array" aca="1" ref="M568" ca="1">I568*S568*INDEX(BGCalc1!$B$4:$B$28,A568)</f>
        <v>#N/A</v>
      </c>
      <c r="N568" s="12" t="e">
        <f t="shared" ca="1" si="138"/>
        <v>#N/A</v>
      </c>
      <c r="O568" s="12" t="e">
        <f t="shared" ca="1" si="136"/>
        <v>#N/A</v>
      </c>
      <c r="P568" s="12" t="e">
        <f ca="1">CHOOSE(BGCalc1!$C$1,BGCalc1!$D$1,BGCalc1!$D$1+R568*G568)</f>
        <v>#N/A</v>
      </c>
      <c r="Q568" s="85">
        <f>CHOOSE(BGCalc1!$C$1,NA(),BGCalc1!$D$1)</f>
        <v>25</v>
      </c>
      <c r="R568" s="3" t="e">
        <f ca="1">C568*(H568+(BGCalc1!$D$1-E568)*F568)</f>
        <v>#N/A</v>
      </c>
      <c r="S568" s="3" t="e">
        <f t="shared" ca="1" si="87"/>
        <v>#N/A</v>
      </c>
    </row>
    <row r="569" spans="1:19">
      <c r="A569" s="388">
        <v>12</v>
      </c>
      <c r="B569" s="388">
        <v>5</v>
      </c>
      <c r="C569" s="9" t="e" cm="1">
        <f t="array" aca="1" ref="C569" ca="1">INDEX(BGCalc1!$F$4:$F$28,A569)+(INDEX(BGCalc1!$G$4:$G$28,A569)-INDEX(BGCalc1!$F$4:$F$28,A569))/50*B569</f>
        <v>#N/A</v>
      </c>
      <c r="D569" t="e">
        <f t="shared" ref="D569:G569" ca="1" si="142">D568</f>
        <v>#N/A</v>
      </c>
      <c r="E569" t="e">
        <f t="shared" ca="1" si="142"/>
        <v>#N/A</v>
      </c>
      <c r="F569" t="e">
        <f t="shared" ca="1" si="142"/>
        <v>#N/A</v>
      </c>
      <c r="G569" t="e">
        <f t="shared" ca="1" si="142"/>
        <v>#N/A</v>
      </c>
      <c r="H569" s="14" t="e" cm="1">
        <f t="array" aca="1" ref="H569" ca="1">INDEX(BGCalc1!$L$4:$L$28,A569)*$C569^3+INDEX(BGCalc1!$M$4:$M$28,A569)*$C569^2+INDEX(BGCalc1!$N$4:$N$28,A569)*$C569+INDEX(BGCalc1!$O$4:$O$28,A569)+INDEX('Bulk Graph'!$E$6:$E$30,A569)</f>
        <v>#N/A</v>
      </c>
      <c r="I569" s="14" t="e" cm="1">
        <f t="array" aca="1" ref="I569" ca="1">INDEX(BGCalc1!$H$4:$H$28,A569)*$C569^3+INDEX(BGCalc1!$I$4:$I$28,A569)*$C569^2+INDEX(BGCalc1!$J$4:$J$28,A569)*$C569+INDEX(BGCalc1!$K$4:$K$28,A569)</f>
        <v>#N/A</v>
      </c>
      <c r="J569" s="9" t="e">
        <f t="shared" ca="1" si="84"/>
        <v>#N/A</v>
      </c>
      <c r="K569" s="12" t="e">
        <f t="shared" ca="1" si="85"/>
        <v>#N/A</v>
      </c>
      <c r="L569" s="12" t="e">
        <f t="shared" ca="1" si="86"/>
        <v>#N/A</v>
      </c>
      <c r="M569" s="12" t="e" cm="1">
        <f t="array" aca="1" ref="M569" ca="1">I569*S569*INDEX(BGCalc1!$B$4:$B$28,A569)</f>
        <v>#N/A</v>
      </c>
      <c r="N569" s="12" t="e">
        <f t="shared" ca="1" si="138"/>
        <v>#N/A</v>
      </c>
      <c r="O569" s="12" t="e">
        <f t="shared" ca="1" si="136"/>
        <v>#N/A</v>
      </c>
      <c r="P569" s="12" t="e">
        <f ca="1">CHOOSE(BGCalc1!$C$1,BGCalc1!$D$1,BGCalc1!$D$1+R569*G569)</f>
        <v>#N/A</v>
      </c>
      <c r="Q569" s="85">
        <f>CHOOSE(BGCalc1!$C$1,NA(),BGCalc1!$D$1)</f>
        <v>25</v>
      </c>
      <c r="R569" s="3" t="e">
        <f ca="1">C569*(H569+(BGCalc1!$D$1-E569)*F569)</f>
        <v>#N/A</v>
      </c>
      <c r="S569" s="3" t="e">
        <f t="shared" ca="1" si="87"/>
        <v>#N/A</v>
      </c>
    </row>
    <row r="570" spans="1:19">
      <c r="A570" s="388">
        <v>12</v>
      </c>
      <c r="B570" s="388">
        <v>6</v>
      </c>
      <c r="C570" s="9" t="e" cm="1">
        <f t="array" aca="1" ref="C570" ca="1">INDEX(BGCalc1!$F$4:$F$28,A570)+(INDEX(BGCalc1!$G$4:$G$28,A570)-INDEX(BGCalc1!$F$4:$F$28,A570))/50*B570</f>
        <v>#N/A</v>
      </c>
      <c r="D570" t="e">
        <f t="shared" ref="D570:G570" ca="1" si="143">D569</f>
        <v>#N/A</v>
      </c>
      <c r="E570" t="e">
        <f t="shared" ca="1" si="143"/>
        <v>#N/A</v>
      </c>
      <c r="F570" t="e">
        <f t="shared" ca="1" si="143"/>
        <v>#N/A</v>
      </c>
      <c r="G570" t="e">
        <f t="shared" ca="1" si="143"/>
        <v>#N/A</v>
      </c>
      <c r="H570" s="14" t="e" cm="1">
        <f t="array" aca="1" ref="H570" ca="1">INDEX(BGCalc1!$L$4:$L$28,A570)*$C570^3+INDEX(BGCalc1!$M$4:$M$28,A570)*$C570^2+INDEX(BGCalc1!$N$4:$N$28,A570)*$C570+INDEX(BGCalc1!$O$4:$O$28,A570)+INDEX('Bulk Graph'!$E$6:$E$30,A570)</f>
        <v>#N/A</v>
      </c>
      <c r="I570" s="14" t="e" cm="1">
        <f t="array" aca="1" ref="I570" ca="1">INDEX(BGCalc1!$H$4:$H$28,A570)*$C570^3+INDEX(BGCalc1!$I$4:$I$28,A570)*$C570^2+INDEX(BGCalc1!$J$4:$J$28,A570)*$C570+INDEX(BGCalc1!$K$4:$K$28,A570)</f>
        <v>#N/A</v>
      </c>
      <c r="J570" s="9" t="e">
        <f t="shared" ca="1" si="84"/>
        <v>#N/A</v>
      </c>
      <c r="K570" s="12" t="e">
        <f t="shared" ca="1" si="85"/>
        <v>#N/A</v>
      </c>
      <c r="L570" s="12" t="e">
        <f t="shared" ca="1" si="86"/>
        <v>#N/A</v>
      </c>
      <c r="M570" s="12" t="e" cm="1">
        <f t="array" aca="1" ref="M570" ca="1">I570*S570*INDEX(BGCalc1!$B$4:$B$28,A570)</f>
        <v>#N/A</v>
      </c>
      <c r="N570" s="12" t="e">
        <f t="shared" ca="1" si="138"/>
        <v>#N/A</v>
      </c>
      <c r="O570" s="12" t="e">
        <f t="shared" ca="1" si="136"/>
        <v>#N/A</v>
      </c>
      <c r="P570" s="12" t="e">
        <f ca="1">CHOOSE(BGCalc1!$C$1,BGCalc1!$D$1,BGCalc1!$D$1+R570*G570)</f>
        <v>#N/A</v>
      </c>
      <c r="Q570" s="85">
        <f>CHOOSE(BGCalc1!$C$1,NA(),BGCalc1!$D$1)</f>
        <v>25</v>
      </c>
      <c r="R570" s="3" t="e">
        <f ca="1">C570*(H570+(BGCalc1!$D$1-E570)*F570)</f>
        <v>#N/A</v>
      </c>
      <c r="S570" s="3" t="e">
        <f t="shared" ca="1" si="87"/>
        <v>#N/A</v>
      </c>
    </row>
    <row r="571" spans="1:19">
      <c r="A571" s="388">
        <v>12</v>
      </c>
      <c r="B571" s="388">
        <v>7</v>
      </c>
      <c r="C571" s="9" t="e" cm="1">
        <f t="array" aca="1" ref="C571" ca="1">INDEX(BGCalc1!$F$4:$F$28,A571)+(INDEX(BGCalc1!$G$4:$G$28,A571)-INDEX(BGCalc1!$F$4:$F$28,A571))/50*B571</f>
        <v>#N/A</v>
      </c>
      <c r="D571" t="e">
        <f t="shared" ref="D571:G571" ca="1" si="144">D570</f>
        <v>#N/A</v>
      </c>
      <c r="E571" t="e">
        <f t="shared" ca="1" si="144"/>
        <v>#N/A</v>
      </c>
      <c r="F571" t="e">
        <f t="shared" ca="1" si="144"/>
        <v>#N/A</v>
      </c>
      <c r="G571" t="e">
        <f t="shared" ca="1" si="144"/>
        <v>#N/A</v>
      </c>
      <c r="H571" s="14" t="e" cm="1">
        <f t="array" aca="1" ref="H571" ca="1">INDEX(BGCalc1!$L$4:$L$28,A571)*$C571^3+INDEX(BGCalc1!$M$4:$M$28,A571)*$C571^2+INDEX(BGCalc1!$N$4:$N$28,A571)*$C571+INDEX(BGCalc1!$O$4:$O$28,A571)+INDEX('Bulk Graph'!$E$6:$E$30,A571)</f>
        <v>#N/A</v>
      </c>
      <c r="I571" s="14" t="e" cm="1">
        <f t="array" aca="1" ref="I571" ca="1">INDEX(BGCalc1!$H$4:$H$28,A571)*$C571^3+INDEX(BGCalc1!$I$4:$I$28,A571)*$C571^2+INDEX(BGCalc1!$J$4:$J$28,A571)*$C571+INDEX(BGCalc1!$K$4:$K$28,A571)</f>
        <v>#N/A</v>
      </c>
      <c r="J571" s="9" t="e">
        <f t="shared" ca="1" si="84"/>
        <v>#N/A</v>
      </c>
      <c r="K571" s="12" t="e">
        <f t="shared" ca="1" si="85"/>
        <v>#N/A</v>
      </c>
      <c r="L571" s="12" t="e">
        <f t="shared" ca="1" si="86"/>
        <v>#N/A</v>
      </c>
      <c r="M571" s="12" t="e" cm="1">
        <f t="array" aca="1" ref="M571" ca="1">I571*S571*INDEX(BGCalc1!$B$4:$B$28,A571)</f>
        <v>#N/A</v>
      </c>
      <c r="N571" s="12" t="e">
        <f t="shared" ca="1" si="138"/>
        <v>#N/A</v>
      </c>
      <c r="O571" s="12" t="e">
        <f t="shared" ca="1" si="136"/>
        <v>#N/A</v>
      </c>
      <c r="P571" s="12" t="e">
        <f ca="1">CHOOSE(BGCalc1!$C$1,BGCalc1!$D$1,BGCalc1!$D$1+R571*G571)</f>
        <v>#N/A</v>
      </c>
      <c r="Q571" s="85">
        <f>CHOOSE(BGCalc1!$C$1,NA(),BGCalc1!$D$1)</f>
        <v>25</v>
      </c>
      <c r="R571" s="3" t="e">
        <f ca="1">C571*(H571+(BGCalc1!$D$1-E571)*F571)</f>
        <v>#N/A</v>
      </c>
      <c r="S571" s="3" t="e">
        <f t="shared" ca="1" si="87"/>
        <v>#N/A</v>
      </c>
    </row>
    <row r="572" spans="1:19">
      <c r="A572" s="388">
        <v>12</v>
      </c>
      <c r="B572" s="388">
        <v>8</v>
      </c>
      <c r="C572" s="9" t="e" cm="1">
        <f t="array" aca="1" ref="C572" ca="1">INDEX(BGCalc1!$F$4:$F$28,A572)+(INDEX(BGCalc1!$G$4:$G$28,A572)-INDEX(BGCalc1!$F$4:$F$28,A572))/50*B572</f>
        <v>#N/A</v>
      </c>
      <c r="D572" t="e">
        <f t="shared" ref="D572:G572" ca="1" si="145">D571</f>
        <v>#N/A</v>
      </c>
      <c r="E572" t="e">
        <f t="shared" ca="1" si="145"/>
        <v>#N/A</v>
      </c>
      <c r="F572" t="e">
        <f t="shared" ca="1" si="145"/>
        <v>#N/A</v>
      </c>
      <c r="G572" t="e">
        <f t="shared" ca="1" si="145"/>
        <v>#N/A</v>
      </c>
      <c r="H572" s="14" t="e" cm="1">
        <f t="array" aca="1" ref="H572" ca="1">INDEX(BGCalc1!$L$4:$L$28,A572)*$C572^3+INDEX(BGCalc1!$M$4:$M$28,A572)*$C572^2+INDEX(BGCalc1!$N$4:$N$28,A572)*$C572+INDEX(BGCalc1!$O$4:$O$28,A572)+INDEX('Bulk Graph'!$E$6:$E$30,A572)</f>
        <v>#N/A</v>
      </c>
      <c r="I572" s="14" t="e" cm="1">
        <f t="array" aca="1" ref="I572" ca="1">INDEX(BGCalc1!$H$4:$H$28,A572)*$C572^3+INDEX(BGCalc1!$I$4:$I$28,A572)*$C572^2+INDEX(BGCalc1!$J$4:$J$28,A572)*$C572+INDEX(BGCalc1!$K$4:$K$28,A572)</f>
        <v>#N/A</v>
      </c>
      <c r="J572" s="9" t="e">
        <f t="shared" ca="1" si="84"/>
        <v>#N/A</v>
      </c>
      <c r="K572" s="12" t="e">
        <f t="shared" ca="1" si="85"/>
        <v>#N/A</v>
      </c>
      <c r="L572" s="12" t="e">
        <f t="shared" ca="1" si="86"/>
        <v>#N/A</v>
      </c>
      <c r="M572" s="12" t="e" cm="1">
        <f t="array" aca="1" ref="M572" ca="1">I572*S572*INDEX(BGCalc1!$B$4:$B$28,A572)</f>
        <v>#N/A</v>
      </c>
      <c r="N572" s="12" t="e">
        <f t="shared" ca="1" si="138"/>
        <v>#N/A</v>
      </c>
      <c r="O572" s="12" t="e">
        <f t="shared" ca="1" si="136"/>
        <v>#N/A</v>
      </c>
      <c r="P572" s="12" t="e">
        <f ca="1">CHOOSE(BGCalc1!$C$1,BGCalc1!$D$1,BGCalc1!$D$1+R572*G572)</f>
        <v>#N/A</v>
      </c>
      <c r="Q572" s="85">
        <f>CHOOSE(BGCalc1!$C$1,NA(),BGCalc1!$D$1)</f>
        <v>25</v>
      </c>
      <c r="R572" s="3" t="e">
        <f ca="1">C572*(H572+(BGCalc1!$D$1-E572)*F572)</f>
        <v>#N/A</v>
      </c>
      <c r="S572" s="3" t="e">
        <f t="shared" ca="1" si="87"/>
        <v>#N/A</v>
      </c>
    </row>
    <row r="573" spans="1:19">
      <c r="A573" s="388">
        <v>12</v>
      </c>
      <c r="B573" s="388">
        <v>9</v>
      </c>
      <c r="C573" s="9" t="e" cm="1">
        <f t="array" aca="1" ref="C573" ca="1">INDEX(BGCalc1!$F$4:$F$28,A573)+(INDEX(BGCalc1!$G$4:$G$28,A573)-INDEX(BGCalc1!$F$4:$F$28,A573))/50*B573</f>
        <v>#N/A</v>
      </c>
      <c r="D573" t="e">
        <f t="shared" ref="D573:G573" ca="1" si="146">D572</f>
        <v>#N/A</v>
      </c>
      <c r="E573" t="e">
        <f t="shared" ca="1" si="146"/>
        <v>#N/A</v>
      </c>
      <c r="F573" t="e">
        <f t="shared" ca="1" si="146"/>
        <v>#N/A</v>
      </c>
      <c r="G573" t="e">
        <f t="shared" ca="1" si="146"/>
        <v>#N/A</v>
      </c>
      <c r="H573" s="14" t="e" cm="1">
        <f t="array" aca="1" ref="H573" ca="1">INDEX(BGCalc1!$L$4:$L$28,A573)*$C573^3+INDEX(BGCalc1!$M$4:$M$28,A573)*$C573^2+INDEX(BGCalc1!$N$4:$N$28,A573)*$C573+INDEX(BGCalc1!$O$4:$O$28,A573)+INDEX('Bulk Graph'!$E$6:$E$30,A573)</f>
        <v>#N/A</v>
      </c>
      <c r="I573" s="14" t="e" cm="1">
        <f t="array" aca="1" ref="I573" ca="1">INDEX(BGCalc1!$H$4:$H$28,A573)*$C573^3+INDEX(BGCalc1!$I$4:$I$28,A573)*$C573^2+INDEX(BGCalc1!$J$4:$J$28,A573)*$C573+INDEX(BGCalc1!$K$4:$K$28,A573)</f>
        <v>#N/A</v>
      </c>
      <c r="J573" s="9" t="e">
        <f t="shared" ca="1" si="84"/>
        <v>#N/A</v>
      </c>
      <c r="K573" s="12" t="e">
        <f t="shared" ca="1" si="85"/>
        <v>#N/A</v>
      </c>
      <c r="L573" s="12" t="e">
        <f t="shared" ca="1" si="86"/>
        <v>#N/A</v>
      </c>
      <c r="M573" s="12" t="e" cm="1">
        <f t="array" aca="1" ref="M573" ca="1">I573*S573*INDEX(BGCalc1!$B$4:$B$28,A573)</f>
        <v>#N/A</v>
      </c>
      <c r="N573" s="12" t="e">
        <f t="shared" ca="1" si="138"/>
        <v>#N/A</v>
      </c>
      <c r="O573" s="12" t="e">
        <f t="shared" ca="1" si="136"/>
        <v>#N/A</v>
      </c>
      <c r="P573" s="12" t="e">
        <f ca="1">CHOOSE(BGCalc1!$C$1,BGCalc1!$D$1,BGCalc1!$D$1+R573*G573)</f>
        <v>#N/A</v>
      </c>
      <c r="Q573" s="85">
        <f>CHOOSE(BGCalc1!$C$1,NA(),BGCalc1!$D$1)</f>
        <v>25</v>
      </c>
      <c r="R573" s="3" t="e">
        <f ca="1">C573*(H573+(BGCalc1!$D$1-E573)*F573)</f>
        <v>#N/A</v>
      </c>
      <c r="S573" s="3" t="e">
        <f t="shared" ca="1" si="87"/>
        <v>#N/A</v>
      </c>
    </row>
    <row r="574" spans="1:19">
      <c r="A574" s="388">
        <v>12</v>
      </c>
      <c r="B574" s="388">
        <v>10</v>
      </c>
      <c r="C574" s="9" t="e" cm="1">
        <f t="array" aca="1" ref="C574" ca="1">INDEX(BGCalc1!$F$4:$F$28,A574)+(INDEX(BGCalc1!$G$4:$G$28,A574)-INDEX(BGCalc1!$F$4:$F$28,A574))/50*B574</f>
        <v>#N/A</v>
      </c>
      <c r="D574" t="e">
        <f t="shared" ref="D574:G574" ca="1" si="147">D573</f>
        <v>#N/A</v>
      </c>
      <c r="E574" t="e">
        <f t="shared" ca="1" si="147"/>
        <v>#N/A</v>
      </c>
      <c r="F574" t="e">
        <f t="shared" ca="1" si="147"/>
        <v>#N/A</v>
      </c>
      <c r="G574" t="e">
        <f t="shared" ca="1" si="147"/>
        <v>#N/A</v>
      </c>
      <c r="H574" s="14" t="e" cm="1">
        <f t="array" aca="1" ref="H574" ca="1">INDEX(BGCalc1!$L$4:$L$28,A574)*$C574^3+INDEX(BGCalc1!$M$4:$M$28,A574)*$C574^2+INDEX(BGCalc1!$N$4:$N$28,A574)*$C574+INDEX(BGCalc1!$O$4:$O$28,A574)+INDEX('Bulk Graph'!$E$6:$E$30,A574)</f>
        <v>#N/A</v>
      </c>
      <c r="I574" s="14" t="e" cm="1">
        <f t="array" aca="1" ref="I574" ca="1">INDEX(BGCalc1!$H$4:$H$28,A574)*$C574^3+INDEX(BGCalc1!$I$4:$I$28,A574)*$C574^2+INDEX(BGCalc1!$J$4:$J$28,A574)*$C574+INDEX(BGCalc1!$K$4:$K$28,A574)</f>
        <v>#N/A</v>
      </c>
      <c r="J574" s="9" t="e">
        <f t="shared" ca="1" si="84"/>
        <v>#N/A</v>
      </c>
      <c r="K574" s="12" t="e">
        <f t="shared" ca="1" si="85"/>
        <v>#N/A</v>
      </c>
      <c r="L574" s="12" t="e">
        <f t="shared" ca="1" si="86"/>
        <v>#N/A</v>
      </c>
      <c r="M574" s="12" t="e" cm="1">
        <f t="array" aca="1" ref="M574" ca="1">I574*S574*INDEX(BGCalc1!$B$4:$B$28,A574)</f>
        <v>#N/A</v>
      </c>
      <c r="N574" s="12" t="e">
        <f t="shared" ca="1" si="138"/>
        <v>#N/A</v>
      </c>
      <c r="O574" s="12" t="e">
        <f t="shared" ca="1" si="136"/>
        <v>#N/A</v>
      </c>
      <c r="P574" s="12" t="e">
        <f ca="1">CHOOSE(BGCalc1!$C$1,BGCalc1!$D$1,BGCalc1!$D$1+R574*G574)</f>
        <v>#N/A</v>
      </c>
      <c r="Q574" s="85">
        <f>CHOOSE(BGCalc1!$C$1,NA(),BGCalc1!$D$1)</f>
        <v>25</v>
      </c>
      <c r="R574" s="3" t="e">
        <f ca="1">C574*(H574+(BGCalc1!$D$1-E574)*F574)</f>
        <v>#N/A</v>
      </c>
      <c r="S574" s="3" t="e">
        <f t="shared" ca="1" si="87"/>
        <v>#N/A</v>
      </c>
    </row>
    <row r="575" spans="1:19">
      <c r="A575" s="388">
        <v>12</v>
      </c>
      <c r="B575" s="388">
        <v>11</v>
      </c>
      <c r="C575" s="9" t="e" cm="1">
        <f t="array" aca="1" ref="C575" ca="1">INDEX(BGCalc1!$F$4:$F$28,A575)+(INDEX(BGCalc1!$G$4:$G$28,A575)-INDEX(BGCalc1!$F$4:$F$28,A575))/50*B575</f>
        <v>#N/A</v>
      </c>
      <c r="D575" t="e">
        <f t="shared" ref="D575:G575" ca="1" si="148">D574</f>
        <v>#N/A</v>
      </c>
      <c r="E575" t="e">
        <f t="shared" ca="1" si="148"/>
        <v>#N/A</v>
      </c>
      <c r="F575" t="e">
        <f t="shared" ca="1" si="148"/>
        <v>#N/A</v>
      </c>
      <c r="G575" t="e">
        <f t="shared" ca="1" si="148"/>
        <v>#N/A</v>
      </c>
      <c r="H575" s="14" t="e" cm="1">
        <f t="array" aca="1" ref="H575" ca="1">INDEX(BGCalc1!$L$4:$L$28,A575)*$C575^3+INDEX(BGCalc1!$M$4:$M$28,A575)*$C575^2+INDEX(BGCalc1!$N$4:$N$28,A575)*$C575+INDEX(BGCalc1!$O$4:$O$28,A575)+INDEX('Bulk Graph'!$E$6:$E$30,A575)</f>
        <v>#N/A</v>
      </c>
      <c r="I575" s="14" t="e" cm="1">
        <f t="array" aca="1" ref="I575" ca="1">INDEX(BGCalc1!$H$4:$H$28,A575)*$C575^3+INDEX(BGCalc1!$I$4:$I$28,A575)*$C575^2+INDEX(BGCalc1!$J$4:$J$28,A575)*$C575+INDEX(BGCalc1!$K$4:$K$28,A575)</f>
        <v>#N/A</v>
      </c>
      <c r="J575" s="9" t="e">
        <f t="shared" ca="1" si="84"/>
        <v>#N/A</v>
      </c>
      <c r="K575" s="12" t="e">
        <f t="shared" ca="1" si="85"/>
        <v>#N/A</v>
      </c>
      <c r="L575" s="12" t="e">
        <f t="shared" ca="1" si="86"/>
        <v>#N/A</v>
      </c>
      <c r="M575" s="12" t="e" cm="1">
        <f t="array" aca="1" ref="M575" ca="1">I575*S575*INDEX(BGCalc1!$B$4:$B$28,A575)</f>
        <v>#N/A</v>
      </c>
      <c r="N575" s="12" t="e">
        <f t="shared" ca="1" si="138"/>
        <v>#N/A</v>
      </c>
      <c r="O575" s="12" t="e">
        <f t="shared" ca="1" si="136"/>
        <v>#N/A</v>
      </c>
      <c r="P575" s="12" t="e">
        <f ca="1">CHOOSE(BGCalc1!$C$1,BGCalc1!$D$1,BGCalc1!$D$1+R575*G575)</f>
        <v>#N/A</v>
      </c>
      <c r="Q575" s="85">
        <f>CHOOSE(BGCalc1!$C$1,NA(),BGCalc1!$D$1)</f>
        <v>25</v>
      </c>
      <c r="R575" s="3" t="e">
        <f ca="1">C575*(H575+(BGCalc1!$D$1-E575)*F575)</f>
        <v>#N/A</v>
      </c>
      <c r="S575" s="3" t="e">
        <f t="shared" ca="1" si="87"/>
        <v>#N/A</v>
      </c>
    </row>
    <row r="576" spans="1:19">
      <c r="A576" s="388">
        <v>12</v>
      </c>
      <c r="B576" s="388">
        <v>12</v>
      </c>
      <c r="C576" s="9" t="e" cm="1">
        <f t="array" aca="1" ref="C576" ca="1">INDEX(BGCalc1!$F$4:$F$28,A576)+(INDEX(BGCalc1!$G$4:$G$28,A576)-INDEX(BGCalc1!$F$4:$F$28,A576))/50*B576</f>
        <v>#N/A</v>
      </c>
      <c r="D576" t="e">
        <f t="shared" ref="D576:G576" ca="1" si="149">D575</f>
        <v>#N/A</v>
      </c>
      <c r="E576" t="e">
        <f t="shared" ca="1" si="149"/>
        <v>#N/A</v>
      </c>
      <c r="F576" t="e">
        <f t="shared" ca="1" si="149"/>
        <v>#N/A</v>
      </c>
      <c r="G576" t="e">
        <f t="shared" ca="1" si="149"/>
        <v>#N/A</v>
      </c>
      <c r="H576" s="14" t="e" cm="1">
        <f t="array" aca="1" ref="H576" ca="1">INDEX(BGCalc1!$L$4:$L$28,A576)*$C576^3+INDEX(BGCalc1!$M$4:$M$28,A576)*$C576^2+INDEX(BGCalc1!$N$4:$N$28,A576)*$C576+INDEX(BGCalc1!$O$4:$O$28,A576)+INDEX('Bulk Graph'!$E$6:$E$30,A576)</f>
        <v>#N/A</v>
      </c>
      <c r="I576" s="14" t="e" cm="1">
        <f t="array" aca="1" ref="I576" ca="1">INDEX(BGCalc1!$H$4:$H$28,A576)*$C576^3+INDEX(BGCalc1!$I$4:$I$28,A576)*$C576^2+INDEX(BGCalc1!$J$4:$J$28,A576)*$C576+INDEX(BGCalc1!$K$4:$K$28,A576)</f>
        <v>#N/A</v>
      </c>
      <c r="J576" s="9" t="e">
        <f t="shared" ca="1" si="84"/>
        <v>#N/A</v>
      </c>
      <c r="K576" s="12" t="e">
        <f t="shared" ca="1" si="85"/>
        <v>#N/A</v>
      </c>
      <c r="L576" s="12" t="e">
        <f t="shared" ca="1" si="86"/>
        <v>#N/A</v>
      </c>
      <c r="M576" s="12" t="e" cm="1">
        <f t="array" aca="1" ref="M576" ca="1">I576*S576*INDEX(BGCalc1!$B$4:$B$28,A576)</f>
        <v>#N/A</v>
      </c>
      <c r="N576" s="12" t="e">
        <f t="shared" ca="1" si="138"/>
        <v>#N/A</v>
      </c>
      <c r="O576" s="12" t="e">
        <f t="shared" ca="1" si="136"/>
        <v>#N/A</v>
      </c>
      <c r="P576" s="12" t="e">
        <f ca="1">CHOOSE(BGCalc1!$C$1,BGCalc1!$D$1,BGCalc1!$D$1+R576*G576)</f>
        <v>#N/A</v>
      </c>
      <c r="Q576" s="85">
        <f>CHOOSE(BGCalc1!$C$1,NA(),BGCalc1!$D$1)</f>
        <v>25</v>
      </c>
      <c r="R576" s="3" t="e">
        <f ca="1">C576*(H576+(BGCalc1!$D$1-E576)*F576)</f>
        <v>#N/A</v>
      </c>
      <c r="S576" s="3" t="e">
        <f t="shared" ca="1" si="87"/>
        <v>#N/A</v>
      </c>
    </row>
    <row r="577" spans="1:19">
      <c r="A577" s="388">
        <v>12</v>
      </c>
      <c r="B577" s="388">
        <v>13</v>
      </c>
      <c r="C577" s="9" t="e" cm="1">
        <f t="array" aca="1" ref="C577" ca="1">INDEX(BGCalc1!$F$4:$F$28,A577)+(INDEX(BGCalc1!$G$4:$G$28,A577)-INDEX(BGCalc1!$F$4:$F$28,A577))/50*B577</f>
        <v>#N/A</v>
      </c>
      <c r="D577" t="e">
        <f t="shared" ref="D577:G577" ca="1" si="150">D576</f>
        <v>#N/A</v>
      </c>
      <c r="E577" t="e">
        <f t="shared" ca="1" si="150"/>
        <v>#N/A</v>
      </c>
      <c r="F577" t="e">
        <f t="shared" ca="1" si="150"/>
        <v>#N/A</v>
      </c>
      <c r="G577" t="e">
        <f t="shared" ca="1" si="150"/>
        <v>#N/A</v>
      </c>
      <c r="H577" s="14" t="e" cm="1">
        <f t="array" aca="1" ref="H577" ca="1">INDEX(BGCalc1!$L$4:$L$28,A577)*$C577^3+INDEX(BGCalc1!$M$4:$M$28,A577)*$C577^2+INDEX(BGCalc1!$N$4:$N$28,A577)*$C577+INDEX(BGCalc1!$O$4:$O$28,A577)+INDEX('Bulk Graph'!$E$6:$E$30,A577)</f>
        <v>#N/A</v>
      </c>
      <c r="I577" s="14" t="e" cm="1">
        <f t="array" aca="1" ref="I577" ca="1">INDEX(BGCalc1!$H$4:$H$28,A577)*$C577^3+INDEX(BGCalc1!$I$4:$I$28,A577)*$C577^2+INDEX(BGCalc1!$J$4:$J$28,A577)*$C577+INDEX(BGCalc1!$K$4:$K$28,A577)</f>
        <v>#N/A</v>
      </c>
      <c r="J577" s="9" t="e">
        <f t="shared" ca="1" si="84"/>
        <v>#N/A</v>
      </c>
      <c r="K577" s="12" t="e">
        <f t="shared" ca="1" si="85"/>
        <v>#N/A</v>
      </c>
      <c r="L577" s="12" t="e">
        <f t="shared" ca="1" si="86"/>
        <v>#N/A</v>
      </c>
      <c r="M577" s="12" t="e" cm="1">
        <f t="array" aca="1" ref="M577" ca="1">I577*S577*INDEX(BGCalc1!$B$4:$B$28,A577)</f>
        <v>#N/A</v>
      </c>
      <c r="N577" s="12" t="e">
        <f t="shared" ca="1" si="138"/>
        <v>#N/A</v>
      </c>
      <c r="O577" s="12" t="e">
        <f t="shared" ca="1" si="136"/>
        <v>#N/A</v>
      </c>
      <c r="P577" s="12" t="e">
        <f ca="1">CHOOSE(BGCalc1!$C$1,BGCalc1!$D$1,BGCalc1!$D$1+R577*G577)</f>
        <v>#N/A</v>
      </c>
      <c r="Q577" s="85">
        <f>CHOOSE(BGCalc1!$C$1,NA(),BGCalc1!$D$1)</f>
        <v>25</v>
      </c>
      <c r="R577" s="3" t="e">
        <f ca="1">C577*(H577+(BGCalc1!$D$1-E577)*F577)</f>
        <v>#N/A</v>
      </c>
      <c r="S577" s="3" t="e">
        <f t="shared" ca="1" si="87"/>
        <v>#N/A</v>
      </c>
    </row>
    <row r="578" spans="1:19">
      <c r="A578" s="388">
        <v>12</v>
      </c>
      <c r="B578" s="388">
        <v>14</v>
      </c>
      <c r="C578" s="9" t="e" cm="1">
        <f t="array" aca="1" ref="C578" ca="1">INDEX(BGCalc1!$F$4:$F$28,A578)+(INDEX(BGCalc1!$G$4:$G$28,A578)-INDEX(BGCalc1!$F$4:$F$28,A578))/50*B578</f>
        <v>#N/A</v>
      </c>
      <c r="D578" t="e">
        <f t="shared" ref="D578:G578" ca="1" si="151">D577</f>
        <v>#N/A</v>
      </c>
      <c r="E578" t="e">
        <f t="shared" ca="1" si="151"/>
        <v>#N/A</v>
      </c>
      <c r="F578" t="e">
        <f t="shared" ca="1" si="151"/>
        <v>#N/A</v>
      </c>
      <c r="G578" t="e">
        <f t="shared" ca="1" si="151"/>
        <v>#N/A</v>
      </c>
      <c r="H578" s="14" t="e" cm="1">
        <f t="array" aca="1" ref="H578" ca="1">INDEX(BGCalc1!$L$4:$L$28,A578)*$C578^3+INDEX(BGCalc1!$M$4:$M$28,A578)*$C578^2+INDEX(BGCalc1!$N$4:$N$28,A578)*$C578+INDEX(BGCalc1!$O$4:$O$28,A578)+INDEX('Bulk Graph'!$E$6:$E$30,A578)</f>
        <v>#N/A</v>
      </c>
      <c r="I578" s="14" t="e" cm="1">
        <f t="array" aca="1" ref="I578" ca="1">INDEX(BGCalc1!$H$4:$H$28,A578)*$C578^3+INDEX(BGCalc1!$I$4:$I$28,A578)*$C578^2+INDEX(BGCalc1!$J$4:$J$28,A578)*$C578+INDEX(BGCalc1!$K$4:$K$28,A578)</f>
        <v>#N/A</v>
      </c>
      <c r="J578" s="9" t="e">
        <f t="shared" ca="1" si="84"/>
        <v>#N/A</v>
      </c>
      <c r="K578" s="12" t="e">
        <f t="shared" ca="1" si="85"/>
        <v>#N/A</v>
      </c>
      <c r="L578" s="12" t="e">
        <f t="shared" ca="1" si="86"/>
        <v>#N/A</v>
      </c>
      <c r="M578" s="12" t="e" cm="1">
        <f t="array" aca="1" ref="M578" ca="1">I578*S578*INDEX(BGCalc1!$B$4:$B$28,A578)</f>
        <v>#N/A</v>
      </c>
      <c r="N578" s="12" t="e">
        <f t="shared" ca="1" si="138"/>
        <v>#N/A</v>
      </c>
      <c r="O578" s="12" t="e">
        <f t="shared" ca="1" si="136"/>
        <v>#N/A</v>
      </c>
      <c r="P578" s="12" t="e">
        <f ca="1">CHOOSE(BGCalc1!$C$1,BGCalc1!$D$1,BGCalc1!$D$1+R578*G578)</f>
        <v>#N/A</v>
      </c>
      <c r="Q578" s="85">
        <f>CHOOSE(BGCalc1!$C$1,NA(),BGCalc1!$D$1)</f>
        <v>25</v>
      </c>
      <c r="R578" s="3" t="e">
        <f ca="1">C578*(H578+(BGCalc1!$D$1-E578)*F578)</f>
        <v>#N/A</v>
      </c>
      <c r="S578" s="3" t="e">
        <f t="shared" ca="1" si="87"/>
        <v>#N/A</v>
      </c>
    </row>
    <row r="579" spans="1:19">
      <c r="A579" s="388">
        <v>12</v>
      </c>
      <c r="B579" s="388">
        <v>15</v>
      </c>
      <c r="C579" s="9" t="e" cm="1">
        <f t="array" aca="1" ref="C579" ca="1">INDEX(BGCalc1!$F$4:$F$28,A579)+(INDEX(BGCalc1!$G$4:$G$28,A579)-INDEX(BGCalc1!$F$4:$F$28,A579))/50*B579</f>
        <v>#N/A</v>
      </c>
      <c r="D579" t="e">
        <f t="shared" ref="D579:G579" ca="1" si="152">D578</f>
        <v>#N/A</v>
      </c>
      <c r="E579" t="e">
        <f t="shared" ca="1" si="152"/>
        <v>#N/A</v>
      </c>
      <c r="F579" t="e">
        <f t="shared" ca="1" si="152"/>
        <v>#N/A</v>
      </c>
      <c r="G579" t="e">
        <f t="shared" ca="1" si="152"/>
        <v>#N/A</v>
      </c>
      <c r="H579" s="14" t="e" cm="1">
        <f t="array" aca="1" ref="H579" ca="1">INDEX(BGCalc1!$L$4:$L$28,A579)*$C579^3+INDEX(BGCalc1!$M$4:$M$28,A579)*$C579^2+INDEX(BGCalc1!$N$4:$N$28,A579)*$C579+INDEX(BGCalc1!$O$4:$O$28,A579)+INDEX('Bulk Graph'!$E$6:$E$30,A579)</f>
        <v>#N/A</v>
      </c>
      <c r="I579" s="14" t="e" cm="1">
        <f t="array" aca="1" ref="I579" ca="1">INDEX(BGCalc1!$H$4:$H$28,A579)*$C579^3+INDEX(BGCalc1!$I$4:$I$28,A579)*$C579^2+INDEX(BGCalc1!$J$4:$J$28,A579)*$C579+INDEX(BGCalc1!$K$4:$K$28,A579)</f>
        <v>#N/A</v>
      </c>
      <c r="J579" s="9" t="e">
        <f t="shared" ref="J579:J614" ca="1" si="153">C579</f>
        <v>#N/A</v>
      </c>
      <c r="K579" s="12" t="e">
        <f t="shared" ref="K579:K614" ca="1" si="154">H579+(P579-E579)*F579</f>
        <v>#N/A</v>
      </c>
      <c r="L579" s="12" t="e">
        <f t="shared" ref="L579:L614" ca="1" si="155">C579*K579</f>
        <v>#N/A</v>
      </c>
      <c r="M579" s="12" t="e" cm="1">
        <f t="array" aca="1" ref="M579" ca="1">I579*S579*INDEX(BGCalc1!$B$4:$B$28,A579)</f>
        <v>#N/A</v>
      </c>
      <c r="N579" s="12" t="e">
        <f t="shared" ca="1" si="138"/>
        <v>#N/A</v>
      </c>
      <c r="O579" s="12" t="e">
        <f t="shared" ca="1" si="136"/>
        <v>#N/A</v>
      </c>
      <c r="P579" s="12" t="e">
        <f ca="1">CHOOSE(BGCalc1!$C$1,BGCalc1!$D$1,BGCalc1!$D$1+R579*G579)</f>
        <v>#N/A</v>
      </c>
      <c r="Q579" s="85">
        <f>CHOOSE(BGCalc1!$C$1,NA(),BGCalc1!$D$1)</f>
        <v>25</v>
      </c>
      <c r="R579" s="3" t="e">
        <f ca="1">C579*(H579+(BGCalc1!$D$1-E579)*F579)</f>
        <v>#N/A</v>
      </c>
      <c r="S579" s="3" t="e">
        <f t="shared" ref="S579:S614" ca="1" si="156">1+(P579-E579)*D579</f>
        <v>#N/A</v>
      </c>
    </row>
    <row r="580" spans="1:19">
      <c r="A580" s="388">
        <v>12</v>
      </c>
      <c r="B580" s="388">
        <v>16</v>
      </c>
      <c r="C580" s="9" t="e" cm="1">
        <f t="array" aca="1" ref="C580" ca="1">INDEX(BGCalc1!$F$4:$F$28,A580)+(INDEX(BGCalc1!$G$4:$G$28,A580)-INDEX(BGCalc1!$F$4:$F$28,A580))/50*B580</f>
        <v>#N/A</v>
      </c>
      <c r="D580" t="e">
        <f t="shared" ref="D580:G580" ca="1" si="157">D579</f>
        <v>#N/A</v>
      </c>
      <c r="E580" t="e">
        <f t="shared" ca="1" si="157"/>
        <v>#N/A</v>
      </c>
      <c r="F580" t="e">
        <f t="shared" ca="1" si="157"/>
        <v>#N/A</v>
      </c>
      <c r="G580" t="e">
        <f t="shared" ca="1" si="157"/>
        <v>#N/A</v>
      </c>
      <c r="H580" s="14" t="e" cm="1">
        <f t="array" aca="1" ref="H580" ca="1">INDEX(BGCalc1!$L$4:$L$28,A580)*$C580^3+INDEX(BGCalc1!$M$4:$M$28,A580)*$C580^2+INDEX(BGCalc1!$N$4:$N$28,A580)*$C580+INDEX(BGCalc1!$O$4:$O$28,A580)+INDEX('Bulk Graph'!$E$6:$E$30,A580)</f>
        <v>#N/A</v>
      </c>
      <c r="I580" s="14" t="e" cm="1">
        <f t="array" aca="1" ref="I580" ca="1">INDEX(BGCalc1!$H$4:$H$28,A580)*$C580^3+INDEX(BGCalc1!$I$4:$I$28,A580)*$C580^2+INDEX(BGCalc1!$J$4:$J$28,A580)*$C580+INDEX(BGCalc1!$K$4:$K$28,A580)</f>
        <v>#N/A</v>
      </c>
      <c r="J580" s="9" t="e">
        <f t="shared" ca="1" si="153"/>
        <v>#N/A</v>
      </c>
      <c r="K580" s="12" t="e">
        <f t="shared" ca="1" si="154"/>
        <v>#N/A</v>
      </c>
      <c r="L580" s="12" t="e">
        <f t="shared" ca="1" si="155"/>
        <v>#N/A</v>
      </c>
      <c r="M580" s="12" t="e" cm="1">
        <f t="array" aca="1" ref="M580" ca="1">I580*S580*INDEX(BGCalc1!$B$4:$B$28,A580)</f>
        <v>#N/A</v>
      </c>
      <c r="N580" s="12" t="e">
        <f t="shared" ca="1" si="138"/>
        <v>#N/A</v>
      </c>
      <c r="O580" s="12" t="e">
        <f t="shared" ca="1" si="136"/>
        <v>#N/A</v>
      </c>
      <c r="P580" s="12" t="e">
        <f ca="1">CHOOSE(BGCalc1!$C$1,BGCalc1!$D$1,BGCalc1!$D$1+R580*G580)</f>
        <v>#N/A</v>
      </c>
      <c r="Q580" s="85">
        <f>CHOOSE(BGCalc1!$C$1,NA(),BGCalc1!$D$1)</f>
        <v>25</v>
      </c>
      <c r="R580" s="3" t="e">
        <f ca="1">C580*(H580+(BGCalc1!$D$1-E580)*F580)</f>
        <v>#N/A</v>
      </c>
      <c r="S580" s="3" t="e">
        <f t="shared" ca="1" si="156"/>
        <v>#N/A</v>
      </c>
    </row>
    <row r="581" spans="1:19">
      <c r="A581" s="388">
        <v>12</v>
      </c>
      <c r="B581" s="388">
        <v>17</v>
      </c>
      <c r="C581" s="9" t="e" cm="1">
        <f t="array" aca="1" ref="C581" ca="1">INDEX(BGCalc1!$F$4:$F$28,A581)+(INDEX(BGCalc1!$G$4:$G$28,A581)-INDEX(BGCalc1!$F$4:$F$28,A581))/50*B581</f>
        <v>#N/A</v>
      </c>
      <c r="D581" t="e">
        <f t="shared" ref="D581:G581" ca="1" si="158">D580</f>
        <v>#N/A</v>
      </c>
      <c r="E581" t="e">
        <f t="shared" ca="1" si="158"/>
        <v>#N/A</v>
      </c>
      <c r="F581" t="e">
        <f t="shared" ca="1" si="158"/>
        <v>#N/A</v>
      </c>
      <c r="G581" t="e">
        <f t="shared" ca="1" si="158"/>
        <v>#N/A</v>
      </c>
      <c r="H581" s="14" t="e" cm="1">
        <f t="array" aca="1" ref="H581" ca="1">INDEX(BGCalc1!$L$4:$L$28,A581)*$C581^3+INDEX(BGCalc1!$M$4:$M$28,A581)*$C581^2+INDEX(BGCalc1!$N$4:$N$28,A581)*$C581+INDEX(BGCalc1!$O$4:$O$28,A581)+INDEX('Bulk Graph'!$E$6:$E$30,A581)</f>
        <v>#N/A</v>
      </c>
      <c r="I581" s="14" t="e" cm="1">
        <f t="array" aca="1" ref="I581" ca="1">INDEX(BGCalc1!$H$4:$H$28,A581)*$C581^3+INDEX(BGCalc1!$I$4:$I$28,A581)*$C581^2+INDEX(BGCalc1!$J$4:$J$28,A581)*$C581+INDEX(BGCalc1!$K$4:$K$28,A581)</f>
        <v>#N/A</v>
      </c>
      <c r="J581" s="9" t="e">
        <f t="shared" ca="1" si="153"/>
        <v>#N/A</v>
      </c>
      <c r="K581" s="12" t="e">
        <f t="shared" ca="1" si="154"/>
        <v>#N/A</v>
      </c>
      <c r="L581" s="12" t="e">
        <f t="shared" ca="1" si="155"/>
        <v>#N/A</v>
      </c>
      <c r="M581" s="12" t="e" cm="1">
        <f t="array" aca="1" ref="M581" ca="1">I581*S581*INDEX(BGCalc1!$B$4:$B$28,A581)</f>
        <v>#N/A</v>
      </c>
      <c r="N581" s="12" t="e">
        <f t="shared" ca="1" si="138"/>
        <v>#N/A</v>
      </c>
      <c r="O581" s="12" t="e">
        <f t="shared" ca="1" si="136"/>
        <v>#N/A</v>
      </c>
      <c r="P581" s="12" t="e">
        <f ca="1">CHOOSE(BGCalc1!$C$1,BGCalc1!$D$1,BGCalc1!$D$1+R581*G581)</f>
        <v>#N/A</v>
      </c>
      <c r="Q581" s="85">
        <f>CHOOSE(BGCalc1!$C$1,NA(),BGCalc1!$D$1)</f>
        <v>25</v>
      </c>
      <c r="R581" s="3" t="e">
        <f ca="1">C581*(H581+(BGCalc1!$D$1-E581)*F581)</f>
        <v>#N/A</v>
      </c>
      <c r="S581" s="3" t="e">
        <f t="shared" ca="1" si="156"/>
        <v>#N/A</v>
      </c>
    </row>
    <row r="582" spans="1:19">
      <c r="A582" s="388">
        <v>12</v>
      </c>
      <c r="B582" s="388">
        <v>18</v>
      </c>
      <c r="C582" s="9" t="e" cm="1">
        <f t="array" aca="1" ref="C582" ca="1">INDEX(BGCalc1!$F$4:$F$28,A582)+(INDEX(BGCalc1!$G$4:$G$28,A582)-INDEX(BGCalc1!$F$4:$F$28,A582))/50*B582</f>
        <v>#N/A</v>
      </c>
      <c r="D582" t="e">
        <f t="shared" ref="D582:G582" ca="1" si="159">D581</f>
        <v>#N/A</v>
      </c>
      <c r="E582" t="e">
        <f t="shared" ca="1" si="159"/>
        <v>#N/A</v>
      </c>
      <c r="F582" t="e">
        <f t="shared" ca="1" si="159"/>
        <v>#N/A</v>
      </c>
      <c r="G582" t="e">
        <f t="shared" ca="1" si="159"/>
        <v>#N/A</v>
      </c>
      <c r="H582" s="14" t="e" cm="1">
        <f t="array" aca="1" ref="H582" ca="1">INDEX(BGCalc1!$L$4:$L$28,A582)*$C582^3+INDEX(BGCalc1!$M$4:$M$28,A582)*$C582^2+INDEX(BGCalc1!$N$4:$N$28,A582)*$C582+INDEX(BGCalc1!$O$4:$O$28,A582)+INDEX('Bulk Graph'!$E$6:$E$30,A582)</f>
        <v>#N/A</v>
      </c>
      <c r="I582" s="14" t="e" cm="1">
        <f t="array" aca="1" ref="I582" ca="1">INDEX(BGCalc1!$H$4:$H$28,A582)*$C582^3+INDEX(BGCalc1!$I$4:$I$28,A582)*$C582^2+INDEX(BGCalc1!$J$4:$J$28,A582)*$C582+INDEX(BGCalc1!$K$4:$K$28,A582)</f>
        <v>#N/A</v>
      </c>
      <c r="J582" s="9" t="e">
        <f t="shared" ca="1" si="153"/>
        <v>#N/A</v>
      </c>
      <c r="K582" s="12" t="e">
        <f t="shared" ca="1" si="154"/>
        <v>#N/A</v>
      </c>
      <c r="L582" s="12" t="e">
        <f t="shared" ca="1" si="155"/>
        <v>#N/A</v>
      </c>
      <c r="M582" s="12" t="e" cm="1">
        <f t="array" aca="1" ref="M582" ca="1">I582*S582*INDEX(BGCalc1!$B$4:$B$28,A582)</f>
        <v>#N/A</v>
      </c>
      <c r="N582" s="12" t="e">
        <f t="shared" ca="1" si="138"/>
        <v>#N/A</v>
      </c>
      <c r="O582" s="12" t="e">
        <f t="shared" ca="1" si="136"/>
        <v>#N/A</v>
      </c>
      <c r="P582" s="12" t="e">
        <f ca="1">CHOOSE(BGCalc1!$C$1,BGCalc1!$D$1,BGCalc1!$D$1+R582*G582)</f>
        <v>#N/A</v>
      </c>
      <c r="Q582" s="85">
        <f>CHOOSE(BGCalc1!$C$1,NA(),BGCalc1!$D$1)</f>
        <v>25</v>
      </c>
      <c r="R582" s="3" t="e">
        <f ca="1">C582*(H582+(BGCalc1!$D$1-E582)*F582)</f>
        <v>#N/A</v>
      </c>
      <c r="S582" s="3" t="e">
        <f t="shared" ca="1" si="156"/>
        <v>#N/A</v>
      </c>
    </row>
    <row r="583" spans="1:19">
      <c r="A583" s="388">
        <v>12</v>
      </c>
      <c r="B583" s="388">
        <v>19</v>
      </c>
      <c r="C583" s="9" t="e" cm="1">
        <f t="array" aca="1" ref="C583" ca="1">INDEX(BGCalc1!$F$4:$F$28,A583)+(INDEX(BGCalc1!$G$4:$G$28,A583)-INDEX(BGCalc1!$F$4:$F$28,A583))/50*B583</f>
        <v>#N/A</v>
      </c>
      <c r="D583" t="e">
        <f t="shared" ref="D583:G583" ca="1" si="160">D582</f>
        <v>#N/A</v>
      </c>
      <c r="E583" t="e">
        <f t="shared" ca="1" si="160"/>
        <v>#N/A</v>
      </c>
      <c r="F583" t="e">
        <f t="shared" ca="1" si="160"/>
        <v>#N/A</v>
      </c>
      <c r="G583" t="e">
        <f t="shared" ca="1" si="160"/>
        <v>#N/A</v>
      </c>
      <c r="H583" s="14" t="e" cm="1">
        <f t="array" aca="1" ref="H583" ca="1">INDEX(BGCalc1!$L$4:$L$28,A583)*$C583^3+INDEX(BGCalc1!$M$4:$M$28,A583)*$C583^2+INDEX(BGCalc1!$N$4:$N$28,A583)*$C583+INDEX(BGCalc1!$O$4:$O$28,A583)+INDEX('Bulk Graph'!$E$6:$E$30,A583)</f>
        <v>#N/A</v>
      </c>
      <c r="I583" s="14" t="e" cm="1">
        <f t="array" aca="1" ref="I583" ca="1">INDEX(BGCalc1!$H$4:$H$28,A583)*$C583^3+INDEX(BGCalc1!$I$4:$I$28,A583)*$C583^2+INDEX(BGCalc1!$J$4:$J$28,A583)*$C583+INDEX(BGCalc1!$K$4:$K$28,A583)</f>
        <v>#N/A</v>
      </c>
      <c r="J583" s="9" t="e">
        <f t="shared" ca="1" si="153"/>
        <v>#N/A</v>
      </c>
      <c r="K583" s="12" t="e">
        <f t="shared" ca="1" si="154"/>
        <v>#N/A</v>
      </c>
      <c r="L583" s="12" t="e">
        <f t="shared" ca="1" si="155"/>
        <v>#N/A</v>
      </c>
      <c r="M583" s="12" t="e" cm="1">
        <f t="array" aca="1" ref="M583" ca="1">I583*S583*INDEX(BGCalc1!$B$4:$B$28,A583)</f>
        <v>#N/A</v>
      </c>
      <c r="N583" s="12" t="e">
        <f t="shared" ca="1" si="138"/>
        <v>#N/A</v>
      </c>
      <c r="O583" s="12" t="e">
        <f t="shared" ca="1" si="136"/>
        <v>#N/A</v>
      </c>
      <c r="P583" s="12" t="e">
        <f ca="1">CHOOSE(BGCalc1!$C$1,BGCalc1!$D$1,BGCalc1!$D$1+R583*G583)</f>
        <v>#N/A</v>
      </c>
      <c r="Q583" s="85">
        <f>CHOOSE(BGCalc1!$C$1,NA(),BGCalc1!$D$1)</f>
        <v>25</v>
      </c>
      <c r="R583" s="3" t="e">
        <f ca="1">C583*(H583+(BGCalc1!$D$1-E583)*F583)</f>
        <v>#N/A</v>
      </c>
      <c r="S583" s="3" t="e">
        <f t="shared" ca="1" si="156"/>
        <v>#N/A</v>
      </c>
    </row>
    <row r="584" spans="1:19">
      <c r="A584" s="388">
        <v>12</v>
      </c>
      <c r="B584" s="388">
        <v>20</v>
      </c>
      <c r="C584" s="9" t="e" cm="1">
        <f t="array" aca="1" ref="C584" ca="1">INDEX(BGCalc1!$F$4:$F$28,A584)+(INDEX(BGCalc1!$G$4:$G$28,A584)-INDEX(BGCalc1!$F$4:$F$28,A584))/50*B584</f>
        <v>#N/A</v>
      </c>
      <c r="D584" t="e">
        <f t="shared" ref="D584:G584" ca="1" si="161">D583</f>
        <v>#N/A</v>
      </c>
      <c r="E584" t="e">
        <f t="shared" ca="1" si="161"/>
        <v>#N/A</v>
      </c>
      <c r="F584" t="e">
        <f t="shared" ca="1" si="161"/>
        <v>#N/A</v>
      </c>
      <c r="G584" t="e">
        <f t="shared" ca="1" si="161"/>
        <v>#N/A</v>
      </c>
      <c r="H584" s="14" t="e" cm="1">
        <f t="array" aca="1" ref="H584" ca="1">INDEX(BGCalc1!$L$4:$L$28,A584)*$C584^3+INDEX(BGCalc1!$M$4:$M$28,A584)*$C584^2+INDEX(BGCalc1!$N$4:$N$28,A584)*$C584+INDEX(BGCalc1!$O$4:$O$28,A584)+INDEX('Bulk Graph'!$E$6:$E$30,A584)</f>
        <v>#N/A</v>
      </c>
      <c r="I584" s="14" t="e" cm="1">
        <f t="array" aca="1" ref="I584" ca="1">INDEX(BGCalc1!$H$4:$H$28,A584)*$C584^3+INDEX(BGCalc1!$I$4:$I$28,A584)*$C584^2+INDEX(BGCalc1!$J$4:$J$28,A584)*$C584+INDEX(BGCalc1!$K$4:$K$28,A584)</f>
        <v>#N/A</v>
      </c>
      <c r="J584" s="9" t="e">
        <f t="shared" ca="1" si="153"/>
        <v>#N/A</v>
      </c>
      <c r="K584" s="12" t="e">
        <f t="shared" ca="1" si="154"/>
        <v>#N/A</v>
      </c>
      <c r="L584" s="12" t="e">
        <f t="shared" ca="1" si="155"/>
        <v>#N/A</v>
      </c>
      <c r="M584" s="12" t="e" cm="1">
        <f t="array" aca="1" ref="M584" ca="1">I584*S584*INDEX(BGCalc1!$B$4:$B$28,A584)</f>
        <v>#N/A</v>
      </c>
      <c r="N584" s="12" t="e">
        <f t="shared" ca="1" si="138"/>
        <v>#N/A</v>
      </c>
      <c r="O584" s="12" t="e">
        <f t="shared" ca="1" si="136"/>
        <v>#N/A</v>
      </c>
      <c r="P584" s="12" t="e">
        <f ca="1">CHOOSE(BGCalc1!$C$1,BGCalc1!$D$1,BGCalc1!$D$1+R584*G584)</f>
        <v>#N/A</v>
      </c>
      <c r="Q584" s="85">
        <f>CHOOSE(BGCalc1!$C$1,NA(),BGCalc1!$D$1)</f>
        <v>25</v>
      </c>
      <c r="R584" s="3" t="e">
        <f ca="1">C584*(H584+(BGCalc1!$D$1-E584)*F584)</f>
        <v>#N/A</v>
      </c>
      <c r="S584" s="3" t="e">
        <f t="shared" ca="1" si="156"/>
        <v>#N/A</v>
      </c>
    </row>
    <row r="585" spans="1:19">
      <c r="A585" s="388">
        <v>12</v>
      </c>
      <c r="B585" s="388">
        <v>21</v>
      </c>
      <c r="C585" s="9" t="e" cm="1">
        <f t="array" aca="1" ref="C585" ca="1">INDEX(BGCalc1!$F$4:$F$28,A585)+(INDEX(BGCalc1!$G$4:$G$28,A585)-INDEX(BGCalc1!$F$4:$F$28,A585))/50*B585</f>
        <v>#N/A</v>
      </c>
      <c r="D585" t="e">
        <f t="shared" ref="D585:G585" ca="1" si="162">D584</f>
        <v>#N/A</v>
      </c>
      <c r="E585" t="e">
        <f t="shared" ca="1" si="162"/>
        <v>#N/A</v>
      </c>
      <c r="F585" t="e">
        <f t="shared" ca="1" si="162"/>
        <v>#N/A</v>
      </c>
      <c r="G585" t="e">
        <f t="shared" ca="1" si="162"/>
        <v>#N/A</v>
      </c>
      <c r="H585" s="14" t="e" cm="1">
        <f t="array" aca="1" ref="H585" ca="1">INDEX(BGCalc1!$L$4:$L$28,A585)*$C585^3+INDEX(BGCalc1!$M$4:$M$28,A585)*$C585^2+INDEX(BGCalc1!$N$4:$N$28,A585)*$C585+INDEX(BGCalc1!$O$4:$O$28,A585)+INDEX('Bulk Graph'!$E$6:$E$30,A585)</f>
        <v>#N/A</v>
      </c>
      <c r="I585" s="14" t="e" cm="1">
        <f t="array" aca="1" ref="I585" ca="1">INDEX(BGCalc1!$H$4:$H$28,A585)*$C585^3+INDEX(BGCalc1!$I$4:$I$28,A585)*$C585^2+INDEX(BGCalc1!$J$4:$J$28,A585)*$C585+INDEX(BGCalc1!$K$4:$K$28,A585)</f>
        <v>#N/A</v>
      </c>
      <c r="J585" s="9" t="e">
        <f t="shared" ca="1" si="153"/>
        <v>#N/A</v>
      </c>
      <c r="K585" s="12" t="e">
        <f t="shared" ca="1" si="154"/>
        <v>#N/A</v>
      </c>
      <c r="L585" s="12" t="e">
        <f t="shared" ca="1" si="155"/>
        <v>#N/A</v>
      </c>
      <c r="M585" s="12" t="e" cm="1">
        <f t="array" aca="1" ref="M585" ca="1">I585*S585*INDEX(BGCalc1!$B$4:$B$28,A585)</f>
        <v>#N/A</v>
      </c>
      <c r="N585" s="12" t="e">
        <f t="shared" ca="1" si="138"/>
        <v>#N/A</v>
      </c>
      <c r="O585" s="12" t="e">
        <f t="shared" ca="1" si="136"/>
        <v>#N/A</v>
      </c>
      <c r="P585" s="12" t="e">
        <f ca="1">CHOOSE(BGCalc1!$C$1,BGCalc1!$D$1,BGCalc1!$D$1+R585*G585)</f>
        <v>#N/A</v>
      </c>
      <c r="Q585" s="85">
        <f>CHOOSE(BGCalc1!$C$1,NA(),BGCalc1!$D$1)</f>
        <v>25</v>
      </c>
      <c r="R585" s="3" t="e">
        <f ca="1">C585*(H585+(BGCalc1!$D$1-E585)*F585)</f>
        <v>#N/A</v>
      </c>
      <c r="S585" s="3" t="e">
        <f t="shared" ca="1" si="156"/>
        <v>#N/A</v>
      </c>
    </row>
    <row r="586" spans="1:19">
      <c r="A586" s="388">
        <v>12</v>
      </c>
      <c r="B586" s="388">
        <v>22</v>
      </c>
      <c r="C586" s="9" t="e" cm="1">
        <f t="array" aca="1" ref="C586" ca="1">INDEX(BGCalc1!$F$4:$F$28,A586)+(INDEX(BGCalc1!$G$4:$G$28,A586)-INDEX(BGCalc1!$F$4:$F$28,A586))/50*B586</f>
        <v>#N/A</v>
      </c>
      <c r="D586" t="e">
        <f t="shared" ref="D586:G586" ca="1" si="163">D585</f>
        <v>#N/A</v>
      </c>
      <c r="E586" t="e">
        <f t="shared" ca="1" si="163"/>
        <v>#N/A</v>
      </c>
      <c r="F586" t="e">
        <f t="shared" ca="1" si="163"/>
        <v>#N/A</v>
      </c>
      <c r="G586" t="e">
        <f t="shared" ca="1" si="163"/>
        <v>#N/A</v>
      </c>
      <c r="H586" s="14" t="e" cm="1">
        <f t="array" aca="1" ref="H586" ca="1">INDEX(BGCalc1!$L$4:$L$28,A586)*$C586^3+INDEX(BGCalc1!$M$4:$M$28,A586)*$C586^2+INDEX(BGCalc1!$N$4:$N$28,A586)*$C586+INDEX(BGCalc1!$O$4:$O$28,A586)+INDEX('Bulk Graph'!$E$6:$E$30,A586)</f>
        <v>#N/A</v>
      </c>
      <c r="I586" s="14" t="e" cm="1">
        <f t="array" aca="1" ref="I586" ca="1">INDEX(BGCalc1!$H$4:$H$28,A586)*$C586^3+INDEX(BGCalc1!$I$4:$I$28,A586)*$C586^2+INDEX(BGCalc1!$J$4:$J$28,A586)*$C586+INDEX(BGCalc1!$K$4:$K$28,A586)</f>
        <v>#N/A</v>
      </c>
      <c r="J586" s="9" t="e">
        <f t="shared" ca="1" si="153"/>
        <v>#N/A</v>
      </c>
      <c r="K586" s="12" t="e">
        <f t="shared" ca="1" si="154"/>
        <v>#N/A</v>
      </c>
      <c r="L586" s="12" t="e">
        <f t="shared" ca="1" si="155"/>
        <v>#N/A</v>
      </c>
      <c r="M586" s="12" t="e" cm="1">
        <f t="array" aca="1" ref="M586" ca="1">I586*S586*INDEX(BGCalc1!$B$4:$B$28,A586)</f>
        <v>#N/A</v>
      </c>
      <c r="N586" s="12" t="e">
        <f t="shared" ca="1" si="138"/>
        <v>#N/A</v>
      </c>
      <c r="O586" s="12" t="e">
        <f t="shared" ca="1" si="136"/>
        <v>#N/A</v>
      </c>
      <c r="P586" s="12" t="e">
        <f ca="1">CHOOSE(BGCalc1!$C$1,BGCalc1!$D$1,BGCalc1!$D$1+R586*G586)</f>
        <v>#N/A</v>
      </c>
      <c r="Q586" s="85">
        <f>CHOOSE(BGCalc1!$C$1,NA(),BGCalc1!$D$1)</f>
        <v>25</v>
      </c>
      <c r="R586" s="3" t="e">
        <f ca="1">C586*(H586+(BGCalc1!$D$1-E586)*F586)</f>
        <v>#N/A</v>
      </c>
      <c r="S586" s="3" t="e">
        <f t="shared" ca="1" si="156"/>
        <v>#N/A</v>
      </c>
    </row>
    <row r="587" spans="1:19">
      <c r="A587" s="388">
        <v>12</v>
      </c>
      <c r="B587" s="388">
        <v>23</v>
      </c>
      <c r="C587" s="9" t="e" cm="1">
        <f t="array" aca="1" ref="C587" ca="1">INDEX(BGCalc1!$F$4:$F$28,A587)+(INDEX(BGCalc1!$G$4:$G$28,A587)-INDEX(BGCalc1!$F$4:$F$28,A587))/50*B587</f>
        <v>#N/A</v>
      </c>
      <c r="D587" t="e">
        <f t="shared" ref="D587:G587" ca="1" si="164">D586</f>
        <v>#N/A</v>
      </c>
      <c r="E587" t="e">
        <f t="shared" ca="1" si="164"/>
        <v>#N/A</v>
      </c>
      <c r="F587" t="e">
        <f t="shared" ca="1" si="164"/>
        <v>#N/A</v>
      </c>
      <c r="G587" t="e">
        <f t="shared" ca="1" si="164"/>
        <v>#N/A</v>
      </c>
      <c r="H587" s="14" t="e" cm="1">
        <f t="array" aca="1" ref="H587" ca="1">INDEX(BGCalc1!$L$4:$L$28,A587)*$C587^3+INDEX(BGCalc1!$M$4:$M$28,A587)*$C587^2+INDEX(BGCalc1!$N$4:$N$28,A587)*$C587+INDEX(BGCalc1!$O$4:$O$28,A587)+INDEX('Bulk Graph'!$E$6:$E$30,A587)</f>
        <v>#N/A</v>
      </c>
      <c r="I587" s="14" t="e" cm="1">
        <f t="array" aca="1" ref="I587" ca="1">INDEX(BGCalc1!$H$4:$H$28,A587)*$C587^3+INDEX(BGCalc1!$I$4:$I$28,A587)*$C587^2+INDEX(BGCalc1!$J$4:$J$28,A587)*$C587+INDEX(BGCalc1!$K$4:$K$28,A587)</f>
        <v>#N/A</v>
      </c>
      <c r="J587" s="9" t="e">
        <f t="shared" ca="1" si="153"/>
        <v>#N/A</v>
      </c>
      <c r="K587" s="12" t="e">
        <f t="shared" ca="1" si="154"/>
        <v>#N/A</v>
      </c>
      <c r="L587" s="12" t="e">
        <f t="shared" ca="1" si="155"/>
        <v>#N/A</v>
      </c>
      <c r="M587" s="12" t="e" cm="1">
        <f t="array" aca="1" ref="M587" ca="1">I587*S587*INDEX(BGCalc1!$B$4:$B$28,A587)</f>
        <v>#N/A</v>
      </c>
      <c r="N587" s="12" t="e">
        <f t="shared" ca="1" si="138"/>
        <v>#N/A</v>
      </c>
      <c r="O587" s="12" t="e">
        <f t="shared" ca="1" si="136"/>
        <v>#N/A</v>
      </c>
      <c r="P587" s="12" t="e">
        <f ca="1">CHOOSE(BGCalc1!$C$1,BGCalc1!$D$1,BGCalc1!$D$1+R587*G587)</f>
        <v>#N/A</v>
      </c>
      <c r="Q587" s="85">
        <f>CHOOSE(BGCalc1!$C$1,NA(),BGCalc1!$D$1)</f>
        <v>25</v>
      </c>
      <c r="R587" s="3" t="e">
        <f ca="1">C587*(H587+(BGCalc1!$D$1-E587)*F587)</f>
        <v>#N/A</v>
      </c>
      <c r="S587" s="3" t="e">
        <f t="shared" ca="1" si="156"/>
        <v>#N/A</v>
      </c>
    </row>
    <row r="588" spans="1:19">
      <c r="A588" s="388">
        <v>12</v>
      </c>
      <c r="B588" s="388">
        <v>24</v>
      </c>
      <c r="C588" s="9" t="e" cm="1">
        <f t="array" aca="1" ref="C588" ca="1">INDEX(BGCalc1!$F$4:$F$28,A588)+(INDEX(BGCalc1!$G$4:$G$28,A588)-INDEX(BGCalc1!$F$4:$F$28,A588))/50*B588</f>
        <v>#N/A</v>
      </c>
      <c r="D588" t="e">
        <f t="shared" ref="D588:G588" ca="1" si="165">D587</f>
        <v>#N/A</v>
      </c>
      <c r="E588" t="e">
        <f t="shared" ca="1" si="165"/>
        <v>#N/A</v>
      </c>
      <c r="F588" t="e">
        <f t="shared" ca="1" si="165"/>
        <v>#N/A</v>
      </c>
      <c r="G588" t="e">
        <f t="shared" ca="1" si="165"/>
        <v>#N/A</v>
      </c>
      <c r="H588" s="14" t="e" cm="1">
        <f t="array" aca="1" ref="H588" ca="1">INDEX(BGCalc1!$L$4:$L$28,A588)*$C588^3+INDEX(BGCalc1!$M$4:$M$28,A588)*$C588^2+INDEX(BGCalc1!$N$4:$N$28,A588)*$C588+INDEX(BGCalc1!$O$4:$O$28,A588)+INDEX('Bulk Graph'!$E$6:$E$30,A588)</f>
        <v>#N/A</v>
      </c>
      <c r="I588" s="14" t="e" cm="1">
        <f t="array" aca="1" ref="I588" ca="1">INDEX(BGCalc1!$H$4:$H$28,A588)*$C588^3+INDEX(BGCalc1!$I$4:$I$28,A588)*$C588^2+INDEX(BGCalc1!$J$4:$J$28,A588)*$C588+INDEX(BGCalc1!$K$4:$K$28,A588)</f>
        <v>#N/A</v>
      </c>
      <c r="J588" s="9" t="e">
        <f t="shared" ca="1" si="153"/>
        <v>#N/A</v>
      </c>
      <c r="K588" s="12" t="e">
        <f t="shared" ca="1" si="154"/>
        <v>#N/A</v>
      </c>
      <c r="L588" s="12" t="e">
        <f t="shared" ca="1" si="155"/>
        <v>#N/A</v>
      </c>
      <c r="M588" s="12" t="e" cm="1">
        <f t="array" aca="1" ref="M588" ca="1">I588*S588*INDEX(BGCalc1!$B$4:$B$28,A588)</f>
        <v>#N/A</v>
      </c>
      <c r="N588" s="12" t="e">
        <f t="shared" ca="1" si="138"/>
        <v>#N/A</v>
      </c>
      <c r="O588" s="12" t="e">
        <f t="shared" ca="1" si="136"/>
        <v>#N/A</v>
      </c>
      <c r="P588" s="12" t="e">
        <f ca="1">CHOOSE(BGCalc1!$C$1,BGCalc1!$D$1,BGCalc1!$D$1+R588*G588)</f>
        <v>#N/A</v>
      </c>
      <c r="Q588" s="85">
        <f>CHOOSE(BGCalc1!$C$1,NA(),BGCalc1!$D$1)</f>
        <v>25</v>
      </c>
      <c r="R588" s="3" t="e">
        <f ca="1">C588*(H588+(BGCalc1!$D$1-E588)*F588)</f>
        <v>#N/A</v>
      </c>
      <c r="S588" s="3" t="e">
        <f t="shared" ca="1" si="156"/>
        <v>#N/A</v>
      </c>
    </row>
    <row r="589" spans="1:19">
      <c r="A589" s="388">
        <v>12</v>
      </c>
      <c r="B589" s="388">
        <v>25</v>
      </c>
      <c r="C589" s="9" t="e" cm="1">
        <f t="array" aca="1" ref="C589" ca="1">INDEX(BGCalc1!$F$4:$F$28,A589)+(INDEX(BGCalc1!$G$4:$G$28,A589)-INDEX(BGCalc1!$F$4:$F$28,A589))/50*B589</f>
        <v>#N/A</v>
      </c>
      <c r="D589" t="e">
        <f t="shared" ref="D589:G589" ca="1" si="166">D588</f>
        <v>#N/A</v>
      </c>
      <c r="E589" t="e">
        <f t="shared" ca="1" si="166"/>
        <v>#N/A</v>
      </c>
      <c r="F589" t="e">
        <f t="shared" ca="1" si="166"/>
        <v>#N/A</v>
      </c>
      <c r="G589" t="e">
        <f t="shared" ca="1" si="166"/>
        <v>#N/A</v>
      </c>
      <c r="H589" s="14" t="e" cm="1">
        <f t="array" aca="1" ref="H589" ca="1">INDEX(BGCalc1!$L$4:$L$28,A589)*$C589^3+INDEX(BGCalc1!$M$4:$M$28,A589)*$C589^2+INDEX(BGCalc1!$N$4:$N$28,A589)*$C589+INDEX(BGCalc1!$O$4:$O$28,A589)+INDEX('Bulk Graph'!$E$6:$E$30,A589)</f>
        <v>#N/A</v>
      </c>
      <c r="I589" s="14" t="e" cm="1">
        <f t="array" aca="1" ref="I589" ca="1">INDEX(BGCalc1!$H$4:$H$28,A589)*$C589^3+INDEX(BGCalc1!$I$4:$I$28,A589)*$C589^2+INDEX(BGCalc1!$J$4:$J$28,A589)*$C589+INDEX(BGCalc1!$K$4:$K$28,A589)</f>
        <v>#N/A</v>
      </c>
      <c r="J589" s="9" t="e">
        <f t="shared" ca="1" si="153"/>
        <v>#N/A</v>
      </c>
      <c r="K589" s="12" t="e">
        <f t="shared" ca="1" si="154"/>
        <v>#N/A</v>
      </c>
      <c r="L589" s="12" t="e">
        <f t="shared" ca="1" si="155"/>
        <v>#N/A</v>
      </c>
      <c r="M589" s="12" t="e" cm="1">
        <f t="array" aca="1" ref="M589" ca="1">I589*S589*INDEX(BGCalc1!$B$4:$B$28,A589)</f>
        <v>#N/A</v>
      </c>
      <c r="N589" s="12" t="e">
        <f t="shared" ca="1" si="138"/>
        <v>#N/A</v>
      </c>
      <c r="O589" s="12" t="e">
        <f t="shared" ca="1" si="136"/>
        <v>#N/A</v>
      </c>
      <c r="P589" s="12" t="e">
        <f ca="1">CHOOSE(BGCalc1!$C$1,BGCalc1!$D$1,BGCalc1!$D$1+R589*G589)</f>
        <v>#N/A</v>
      </c>
      <c r="Q589" s="85">
        <f>CHOOSE(BGCalc1!$C$1,NA(),BGCalc1!$D$1)</f>
        <v>25</v>
      </c>
      <c r="R589" s="3" t="e">
        <f ca="1">C589*(H589+(BGCalc1!$D$1-E589)*F589)</f>
        <v>#N/A</v>
      </c>
      <c r="S589" s="3" t="e">
        <f t="shared" ca="1" si="156"/>
        <v>#N/A</v>
      </c>
    </row>
    <row r="590" spans="1:19">
      <c r="A590" s="388">
        <v>12</v>
      </c>
      <c r="B590" s="388">
        <v>26</v>
      </c>
      <c r="C590" s="9" t="e" cm="1">
        <f t="array" aca="1" ref="C590" ca="1">INDEX(BGCalc1!$F$4:$F$28,A590)+(INDEX(BGCalc1!$G$4:$G$28,A590)-INDEX(BGCalc1!$F$4:$F$28,A590))/50*B590</f>
        <v>#N/A</v>
      </c>
      <c r="D590" t="e">
        <f t="shared" ref="D590:G590" ca="1" si="167">D589</f>
        <v>#N/A</v>
      </c>
      <c r="E590" t="e">
        <f t="shared" ca="1" si="167"/>
        <v>#N/A</v>
      </c>
      <c r="F590" t="e">
        <f t="shared" ca="1" si="167"/>
        <v>#N/A</v>
      </c>
      <c r="G590" t="e">
        <f t="shared" ca="1" si="167"/>
        <v>#N/A</v>
      </c>
      <c r="H590" s="14" t="e" cm="1">
        <f t="array" aca="1" ref="H590" ca="1">INDEX(BGCalc1!$L$4:$L$28,A590)*$C590^3+INDEX(BGCalc1!$M$4:$M$28,A590)*$C590^2+INDEX(BGCalc1!$N$4:$N$28,A590)*$C590+INDEX(BGCalc1!$O$4:$O$28,A590)+INDEX('Bulk Graph'!$E$6:$E$30,A590)</f>
        <v>#N/A</v>
      </c>
      <c r="I590" s="14" t="e" cm="1">
        <f t="array" aca="1" ref="I590" ca="1">INDEX(BGCalc1!$H$4:$H$28,A590)*$C590^3+INDEX(BGCalc1!$I$4:$I$28,A590)*$C590^2+INDEX(BGCalc1!$J$4:$J$28,A590)*$C590+INDEX(BGCalc1!$K$4:$K$28,A590)</f>
        <v>#N/A</v>
      </c>
      <c r="J590" s="9" t="e">
        <f t="shared" ca="1" si="153"/>
        <v>#N/A</v>
      </c>
      <c r="K590" s="12" t="e">
        <f t="shared" ca="1" si="154"/>
        <v>#N/A</v>
      </c>
      <c r="L590" s="12" t="e">
        <f t="shared" ca="1" si="155"/>
        <v>#N/A</v>
      </c>
      <c r="M590" s="12" t="e" cm="1">
        <f t="array" aca="1" ref="M590" ca="1">I590*S590*INDEX(BGCalc1!$B$4:$B$28,A590)</f>
        <v>#N/A</v>
      </c>
      <c r="N590" s="12" t="e">
        <f t="shared" ca="1" si="138"/>
        <v>#N/A</v>
      </c>
      <c r="O590" s="12" t="e">
        <f t="shared" ca="1" si="136"/>
        <v>#N/A</v>
      </c>
      <c r="P590" s="12" t="e">
        <f ca="1">CHOOSE(BGCalc1!$C$1,BGCalc1!$D$1,BGCalc1!$D$1+R590*G590)</f>
        <v>#N/A</v>
      </c>
      <c r="Q590" s="85">
        <f>CHOOSE(BGCalc1!$C$1,NA(),BGCalc1!$D$1)</f>
        <v>25</v>
      </c>
      <c r="R590" s="3" t="e">
        <f ca="1">C590*(H590+(BGCalc1!$D$1-E590)*F590)</f>
        <v>#N/A</v>
      </c>
      <c r="S590" s="3" t="e">
        <f t="shared" ca="1" si="156"/>
        <v>#N/A</v>
      </c>
    </row>
    <row r="591" spans="1:19">
      <c r="A591" s="388">
        <v>12</v>
      </c>
      <c r="B591" s="388">
        <v>27</v>
      </c>
      <c r="C591" s="9" t="e" cm="1">
        <f t="array" aca="1" ref="C591" ca="1">INDEX(BGCalc1!$F$4:$F$28,A591)+(INDEX(BGCalc1!$G$4:$G$28,A591)-INDEX(BGCalc1!$F$4:$F$28,A591))/50*B591</f>
        <v>#N/A</v>
      </c>
      <c r="D591" t="e">
        <f t="shared" ref="D591:G591" ca="1" si="168">D590</f>
        <v>#N/A</v>
      </c>
      <c r="E591" t="e">
        <f t="shared" ca="1" si="168"/>
        <v>#N/A</v>
      </c>
      <c r="F591" t="e">
        <f t="shared" ca="1" si="168"/>
        <v>#N/A</v>
      </c>
      <c r="G591" t="e">
        <f t="shared" ca="1" si="168"/>
        <v>#N/A</v>
      </c>
      <c r="H591" s="14" t="e" cm="1">
        <f t="array" aca="1" ref="H591" ca="1">INDEX(BGCalc1!$L$4:$L$28,A591)*$C591^3+INDEX(BGCalc1!$M$4:$M$28,A591)*$C591^2+INDEX(BGCalc1!$N$4:$N$28,A591)*$C591+INDEX(BGCalc1!$O$4:$O$28,A591)+INDEX('Bulk Graph'!$E$6:$E$30,A591)</f>
        <v>#N/A</v>
      </c>
      <c r="I591" s="14" t="e" cm="1">
        <f t="array" aca="1" ref="I591" ca="1">INDEX(BGCalc1!$H$4:$H$28,A591)*$C591^3+INDEX(BGCalc1!$I$4:$I$28,A591)*$C591^2+INDEX(BGCalc1!$J$4:$J$28,A591)*$C591+INDEX(BGCalc1!$K$4:$K$28,A591)</f>
        <v>#N/A</v>
      </c>
      <c r="J591" s="9" t="e">
        <f t="shared" ca="1" si="153"/>
        <v>#N/A</v>
      </c>
      <c r="K591" s="12" t="e">
        <f t="shared" ca="1" si="154"/>
        <v>#N/A</v>
      </c>
      <c r="L591" s="12" t="e">
        <f t="shared" ca="1" si="155"/>
        <v>#N/A</v>
      </c>
      <c r="M591" s="12" t="e" cm="1">
        <f t="array" aca="1" ref="M591" ca="1">I591*S591*INDEX(BGCalc1!$B$4:$B$28,A591)</f>
        <v>#N/A</v>
      </c>
      <c r="N591" s="12" t="e">
        <f t="shared" ca="1" si="138"/>
        <v>#N/A</v>
      </c>
      <c r="O591" s="12" t="e">
        <f t="shared" ca="1" si="136"/>
        <v>#N/A</v>
      </c>
      <c r="P591" s="12" t="e">
        <f ca="1">CHOOSE(BGCalc1!$C$1,BGCalc1!$D$1,BGCalc1!$D$1+R591*G591)</f>
        <v>#N/A</v>
      </c>
      <c r="Q591" s="85">
        <f>CHOOSE(BGCalc1!$C$1,NA(),BGCalc1!$D$1)</f>
        <v>25</v>
      </c>
      <c r="R591" s="3" t="e">
        <f ca="1">C591*(H591+(BGCalc1!$D$1-E591)*F591)</f>
        <v>#N/A</v>
      </c>
      <c r="S591" s="3" t="e">
        <f t="shared" ca="1" si="156"/>
        <v>#N/A</v>
      </c>
    </row>
    <row r="592" spans="1:19">
      <c r="A592" s="388">
        <v>12</v>
      </c>
      <c r="B592" s="388">
        <v>28</v>
      </c>
      <c r="C592" s="9" t="e" cm="1">
        <f t="array" aca="1" ref="C592" ca="1">INDEX(BGCalc1!$F$4:$F$28,A592)+(INDEX(BGCalc1!$G$4:$G$28,A592)-INDEX(BGCalc1!$F$4:$F$28,A592))/50*B592</f>
        <v>#N/A</v>
      </c>
      <c r="D592" t="e">
        <f t="shared" ref="D592:G592" ca="1" si="169">D591</f>
        <v>#N/A</v>
      </c>
      <c r="E592" t="e">
        <f t="shared" ca="1" si="169"/>
        <v>#N/A</v>
      </c>
      <c r="F592" t="e">
        <f t="shared" ca="1" si="169"/>
        <v>#N/A</v>
      </c>
      <c r="G592" t="e">
        <f t="shared" ca="1" si="169"/>
        <v>#N/A</v>
      </c>
      <c r="H592" s="14" t="e" cm="1">
        <f t="array" aca="1" ref="H592" ca="1">INDEX(BGCalc1!$L$4:$L$28,A592)*$C592^3+INDEX(BGCalc1!$M$4:$M$28,A592)*$C592^2+INDEX(BGCalc1!$N$4:$N$28,A592)*$C592+INDEX(BGCalc1!$O$4:$O$28,A592)+INDEX('Bulk Graph'!$E$6:$E$30,A592)</f>
        <v>#N/A</v>
      </c>
      <c r="I592" s="14" t="e" cm="1">
        <f t="array" aca="1" ref="I592" ca="1">INDEX(BGCalc1!$H$4:$H$28,A592)*$C592^3+INDEX(BGCalc1!$I$4:$I$28,A592)*$C592^2+INDEX(BGCalc1!$J$4:$J$28,A592)*$C592+INDEX(BGCalc1!$K$4:$K$28,A592)</f>
        <v>#N/A</v>
      </c>
      <c r="J592" s="9" t="e">
        <f t="shared" ca="1" si="153"/>
        <v>#N/A</v>
      </c>
      <c r="K592" s="12" t="e">
        <f t="shared" ca="1" si="154"/>
        <v>#N/A</v>
      </c>
      <c r="L592" s="12" t="e">
        <f t="shared" ca="1" si="155"/>
        <v>#N/A</v>
      </c>
      <c r="M592" s="12" t="e" cm="1">
        <f t="array" aca="1" ref="M592" ca="1">I592*S592*INDEX(BGCalc1!$B$4:$B$28,A592)</f>
        <v>#N/A</v>
      </c>
      <c r="N592" s="12" t="e">
        <f t="shared" ca="1" si="138"/>
        <v>#N/A</v>
      </c>
      <c r="O592" s="12" t="e">
        <f t="shared" ca="1" si="136"/>
        <v>#N/A</v>
      </c>
      <c r="P592" s="12" t="e">
        <f ca="1">CHOOSE(BGCalc1!$C$1,BGCalc1!$D$1,BGCalc1!$D$1+R592*G592)</f>
        <v>#N/A</v>
      </c>
      <c r="Q592" s="85">
        <f>CHOOSE(BGCalc1!$C$1,NA(),BGCalc1!$D$1)</f>
        <v>25</v>
      </c>
      <c r="R592" s="3" t="e">
        <f ca="1">C592*(H592+(BGCalc1!$D$1-E592)*F592)</f>
        <v>#N/A</v>
      </c>
      <c r="S592" s="3" t="e">
        <f t="shared" ca="1" si="156"/>
        <v>#N/A</v>
      </c>
    </row>
    <row r="593" spans="1:19">
      <c r="A593" s="388">
        <v>12</v>
      </c>
      <c r="B593" s="388">
        <v>29</v>
      </c>
      <c r="C593" s="9" t="e" cm="1">
        <f t="array" aca="1" ref="C593" ca="1">INDEX(BGCalc1!$F$4:$F$28,A593)+(INDEX(BGCalc1!$G$4:$G$28,A593)-INDEX(BGCalc1!$F$4:$F$28,A593))/50*B593</f>
        <v>#N/A</v>
      </c>
      <c r="D593" t="e">
        <f t="shared" ref="D593:G593" ca="1" si="170">D592</f>
        <v>#N/A</v>
      </c>
      <c r="E593" t="e">
        <f t="shared" ca="1" si="170"/>
        <v>#N/A</v>
      </c>
      <c r="F593" t="e">
        <f t="shared" ca="1" si="170"/>
        <v>#N/A</v>
      </c>
      <c r="G593" t="e">
        <f t="shared" ca="1" si="170"/>
        <v>#N/A</v>
      </c>
      <c r="H593" s="14" t="e" cm="1">
        <f t="array" aca="1" ref="H593" ca="1">INDEX(BGCalc1!$L$4:$L$28,A593)*$C593^3+INDEX(BGCalc1!$M$4:$M$28,A593)*$C593^2+INDEX(BGCalc1!$N$4:$N$28,A593)*$C593+INDEX(BGCalc1!$O$4:$O$28,A593)+INDEX('Bulk Graph'!$E$6:$E$30,A593)</f>
        <v>#N/A</v>
      </c>
      <c r="I593" s="14" t="e" cm="1">
        <f t="array" aca="1" ref="I593" ca="1">INDEX(BGCalc1!$H$4:$H$28,A593)*$C593^3+INDEX(BGCalc1!$I$4:$I$28,A593)*$C593^2+INDEX(BGCalc1!$J$4:$J$28,A593)*$C593+INDEX(BGCalc1!$K$4:$K$28,A593)</f>
        <v>#N/A</v>
      </c>
      <c r="J593" s="9" t="e">
        <f t="shared" ca="1" si="153"/>
        <v>#N/A</v>
      </c>
      <c r="K593" s="12" t="e">
        <f t="shared" ca="1" si="154"/>
        <v>#N/A</v>
      </c>
      <c r="L593" s="12" t="e">
        <f t="shared" ca="1" si="155"/>
        <v>#N/A</v>
      </c>
      <c r="M593" s="12" t="e" cm="1">
        <f t="array" aca="1" ref="M593" ca="1">I593*S593*INDEX(BGCalc1!$B$4:$B$28,A593)</f>
        <v>#N/A</v>
      </c>
      <c r="N593" s="12" t="e">
        <f t="shared" ca="1" si="138"/>
        <v>#N/A</v>
      </c>
      <c r="O593" s="12" t="e">
        <f t="shared" ca="1" si="136"/>
        <v>#N/A</v>
      </c>
      <c r="P593" s="12" t="e">
        <f ca="1">CHOOSE(BGCalc1!$C$1,BGCalc1!$D$1,BGCalc1!$D$1+R593*G593)</f>
        <v>#N/A</v>
      </c>
      <c r="Q593" s="85">
        <f>CHOOSE(BGCalc1!$C$1,NA(),BGCalc1!$D$1)</f>
        <v>25</v>
      </c>
      <c r="R593" s="3" t="e">
        <f ca="1">C593*(H593+(BGCalc1!$D$1-E593)*F593)</f>
        <v>#N/A</v>
      </c>
      <c r="S593" s="3" t="e">
        <f t="shared" ca="1" si="156"/>
        <v>#N/A</v>
      </c>
    </row>
    <row r="594" spans="1:19">
      <c r="A594" s="388">
        <v>12</v>
      </c>
      <c r="B594" s="388">
        <v>30</v>
      </c>
      <c r="C594" s="9" t="e" cm="1">
        <f t="array" aca="1" ref="C594" ca="1">INDEX(BGCalc1!$F$4:$F$28,A594)+(INDEX(BGCalc1!$G$4:$G$28,A594)-INDEX(BGCalc1!$F$4:$F$28,A594))/50*B594</f>
        <v>#N/A</v>
      </c>
      <c r="D594" t="e">
        <f t="shared" ref="D594:G594" ca="1" si="171">D593</f>
        <v>#N/A</v>
      </c>
      <c r="E594" t="e">
        <f t="shared" ca="1" si="171"/>
        <v>#N/A</v>
      </c>
      <c r="F594" t="e">
        <f t="shared" ca="1" si="171"/>
        <v>#N/A</v>
      </c>
      <c r="G594" t="e">
        <f t="shared" ca="1" si="171"/>
        <v>#N/A</v>
      </c>
      <c r="H594" s="14" t="e" cm="1">
        <f t="array" aca="1" ref="H594" ca="1">INDEX(BGCalc1!$L$4:$L$28,A594)*$C594^3+INDEX(BGCalc1!$M$4:$M$28,A594)*$C594^2+INDEX(BGCalc1!$N$4:$N$28,A594)*$C594+INDEX(BGCalc1!$O$4:$O$28,A594)+INDEX('Bulk Graph'!$E$6:$E$30,A594)</f>
        <v>#N/A</v>
      </c>
      <c r="I594" s="14" t="e" cm="1">
        <f t="array" aca="1" ref="I594" ca="1">INDEX(BGCalc1!$H$4:$H$28,A594)*$C594^3+INDEX(BGCalc1!$I$4:$I$28,A594)*$C594^2+INDEX(BGCalc1!$J$4:$J$28,A594)*$C594+INDEX(BGCalc1!$K$4:$K$28,A594)</f>
        <v>#N/A</v>
      </c>
      <c r="J594" s="9" t="e">
        <f t="shared" ca="1" si="153"/>
        <v>#N/A</v>
      </c>
      <c r="K594" s="12" t="e">
        <f t="shared" ca="1" si="154"/>
        <v>#N/A</v>
      </c>
      <c r="L594" s="12" t="e">
        <f t="shared" ca="1" si="155"/>
        <v>#N/A</v>
      </c>
      <c r="M594" s="12" t="e" cm="1">
        <f t="array" aca="1" ref="M594" ca="1">I594*S594*INDEX(BGCalc1!$B$4:$B$28,A594)</f>
        <v>#N/A</v>
      </c>
      <c r="N594" s="12" t="e">
        <f t="shared" ca="1" si="138"/>
        <v>#N/A</v>
      </c>
      <c r="O594" s="12" t="e">
        <f t="shared" ca="1" si="136"/>
        <v>#N/A</v>
      </c>
      <c r="P594" s="12" t="e">
        <f ca="1">CHOOSE(BGCalc1!$C$1,BGCalc1!$D$1,BGCalc1!$D$1+R594*G594)</f>
        <v>#N/A</v>
      </c>
      <c r="Q594" s="85">
        <f>CHOOSE(BGCalc1!$C$1,NA(),BGCalc1!$D$1)</f>
        <v>25</v>
      </c>
      <c r="R594" s="3" t="e">
        <f ca="1">C594*(H594+(BGCalc1!$D$1-E594)*F594)</f>
        <v>#N/A</v>
      </c>
      <c r="S594" s="3" t="e">
        <f t="shared" ca="1" si="156"/>
        <v>#N/A</v>
      </c>
    </row>
    <row r="595" spans="1:19">
      <c r="A595" s="388">
        <v>12</v>
      </c>
      <c r="B595" s="388">
        <v>31</v>
      </c>
      <c r="C595" s="9" t="e" cm="1">
        <f t="array" aca="1" ref="C595" ca="1">INDEX(BGCalc1!$F$4:$F$28,A595)+(INDEX(BGCalc1!$G$4:$G$28,A595)-INDEX(BGCalc1!$F$4:$F$28,A595))/50*B595</f>
        <v>#N/A</v>
      </c>
      <c r="D595" t="e">
        <f t="shared" ref="D595:G595" ca="1" si="172">D594</f>
        <v>#N/A</v>
      </c>
      <c r="E595" t="e">
        <f t="shared" ca="1" si="172"/>
        <v>#N/A</v>
      </c>
      <c r="F595" t="e">
        <f t="shared" ca="1" si="172"/>
        <v>#N/A</v>
      </c>
      <c r="G595" t="e">
        <f t="shared" ca="1" si="172"/>
        <v>#N/A</v>
      </c>
      <c r="H595" s="14" t="e" cm="1">
        <f t="array" aca="1" ref="H595" ca="1">INDEX(BGCalc1!$L$4:$L$28,A595)*$C595^3+INDEX(BGCalc1!$M$4:$M$28,A595)*$C595^2+INDEX(BGCalc1!$N$4:$N$28,A595)*$C595+INDEX(BGCalc1!$O$4:$O$28,A595)+INDEX('Bulk Graph'!$E$6:$E$30,A595)</f>
        <v>#N/A</v>
      </c>
      <c r="I595" s="14" t="e" cm="1">
        <f t="array" aca="1" ref="I595" ca="1">INDEX(BGCalc1!$H$4:$H$28,A595)*$C595^3+INDEX(BGCalc1!$I$4:$I$28,A595)*$C595^2+INDEX(BGCalc1!$J$4:$J$28,A595)*$C595+INDEX(BGCalc1!$K$4:$K$28,A595)</f>
        <v>#N/A</v>
      </c>
      <c r="J595" s="9" t="e">
        <f t="shared" ca="1" si="153"/>
        <v>#N/A</v>
      </c>
      <c r="K595" s="12" t="e">
        <f t="shared" ca="1" si="154"/>
        <v>#N/A</v>
      </c>
      <c r="L595" s="12" t="e">
        <f t="shared" ca="1" si="155"/>
        <v>#N/A</v>
      </c>
      <c r="M595" s="12" t="e" cm="1">
        <f t="array" aca="1" ref="M595" ca="1">I595*S595*INDEX(BGCalc1!$B$4:$B$28,A595)</f>
        <v>#N/A</v>
      </c>
      <c r="N595" s="12" t="e">
        <f t="shared" ca="1" si="138"/>
        <v>#N/A</v>
      </c>
      <c r="O595" s="12" t="e">
        <f t="shared" ca="1" si="136"/>
        <v>#N/A</v>
      </c>
      <c r="P595" s="12" t="e">
        <f ca="1">CHOOSE(BGCalc1!$C$1,BGCalc1!$D$1,BGCalc1!$D$1+R595*G595)</f>
        <v>#N/A</v>
      </c>
      <c r="Q595" s="85">
        <f>CHOOSE(BGCalc1!$C$1,NA(),BGCalc1!$D$1)</f>
        <v>25</v>
      </c>
      <c r="R595" s="3" t="e">
        <f ca="1">C595*(H595+(BGCalc1!$D$1-E595)*F595)</f>
        <v>#N/A</v>
      </c>
      <c r="S595" s="3" t="e">
        <f t="shared" ca="1" si="156"/>
        <v>#N/A</v>
      </c>
    </row>
    <row r="596" spans="1:19">
      <c r="A596" s="388">
        <v>12</v>
      </c>
      <c r="B596" s="388">
        <v>32</v>
      </c>
      <c r="C596" s="9" t="e" cm="1">
        <f t="array" aca="1" ref="C596" ca="1">INDEX(BGCalc1!$F$4:$F$28,A596)+(INDEX(BGCalc1!$G$4:$G$28,A596)-INDEX(BGCalc1!$F$4:$F$28,A596))/50*B596</f>
        <v>#N/A</v>
      </c>
      <c r="D596" t="e">
        <f t="shared" ref="D596:G596" ca="1" si="173">D595</f>
        <v>#N/A</v>
      </c>
      <c r="E596" t="e">
        <f t="shared" ca="1" si="173"/>
        <v>#N/A</v>
      </c>
      <c r="F596" t="e">
        <f t="shared" ca="1" si="173"/>
        <v>#N/A</v>
      </c>
      <c r="G596" t="e">
        <f t="shared" ca="1" si="173"/>
        <v>#N/A</v>
      </c>
      <c r="H596" s="14" t="e" cm="1">
        <f t="array" aca="1" ref="H596" ca="1">INDEX(BGCalc1!$L$4:$L$28,A596)*$C596^3+INDEX(BGCalc1!$M$4:$M$28,A596)*$C596^2+INDEX(BGCalc1!$N$4:$N$28,A596)*$C596+INDEX(BGCalc1!$O$4:$O$28,A596)+INDEX('Bulk Graph'!$E$6:$E$30,A596)</f>
        <v>#N/A</v>
      </c>
      <c r="I596" s="14" t="e" cm="1">
        <f t="array" aca="1" ref="I596" ca="1">INDEX(BGCalc1!$H$4:$H$28,A596)*$C596^3+INDEX(BGCalc1!$I$4:$I$28,A596)*$C596^2+INDEX(BGCalc1!$J$4:$J$28,A596)*$C596+INDEX(BGCalc1!$K$4:$K$28,A596)</f>
        <v>#N/A</v>
      </c>
      <c r="J596" s="9" t="e">
        <f t="shared" ca="1" si="153"/>
        <v>#N/A</v>
      </c>
      <c r="K596" s="12" t="e">
        <f t="shared" ca="1" si="154"/>
        <v>#N/A</v>
      </c>
      <c r="L596" s="12" t="e">
        <f t="shared" ca="1" si="155"/>
        <v>#N/A</v>
      </c>
      <c r="M596" s="12" t="e" cm="1">
        <f t="array" aca="1" ref="M596" ca="1">I596*S596*INDEX(BGCalc1!$B$4:$B$28,A596)</f>
        <v>#N/A</v>
      </c>
      <c r="N596" s="12" t="e">
        <f t="shared" ca="1" si="138"/>
        <v>#N/A</v>
      </c>
      <c r="O596" s="12" t="e">
        <f t="shared" ca="1" si="136"/>
        <v>#N/A</v>
      </c>
      <c r="P596" s="12" t="e">
        <f ca="1">CHOOSE(BGCalc1!$C$1,BGCalc1!$D$1,BGCalc1!$D$1+R596*G596)</f>
        <v>#N/A</v>
      </c>
      <c r="Q596" s="85">
        <f>CHOOSE(BGCalc1!$C$1,NA(),BGCalc1!$D$1)</f>
        <v>25</v>
      </c>
      <c r="R596" s="3" t="e">
        <f ca="1">C596*(H596+(BGCalc1!$D$1-E596)*F596)</f>
        <v>#N/A</v>
      </c>
      <c r="S596" s="3" t="e">
        <f t="shared" ca="1" si="156"/>
        <v>#N/A</v>
      </c>
    </row>
    <row r="597" spans="1:19">
      <c r="A597" s="388">
        <v>12</v>
      </c>
      <c r="B597" s="388">
        <v>33</v>
      </c>
      <c r="C597" s="9" t="e" cm="1">
        <f t="array" aca="1" ref="C597" ca="1">INDEX(BGCalc1!$F$4:$F$28,A597)+(INDEX(BGCalc1!$G$4:$G$28,A597)-INDEX(BGCalc1!$F$4:$F$28,A597))/50*B597</f>
        <v>#N/A</v>
      </c>
      <c r="D597" t="e">
        <f t="shared" ref="D597:G597" ca="1" si="174">D596</f>
        <v>#N/A</v>
      </c>
      <c r="E597" t="e">
        <f t="shared" ca="1" si="174"/>
        <v>#N/A</v>
      </c>
      <c r="F597" t="e">
        <f t="shared" ca="1" si="174"/>
        <v>#N/A</v>
      </c>
      <c r="G597" t="e">
        <f t="shared" ca="1" si="174"/>
        <v>#N/A</v>
      </c>
      <c r="H597" s="14" t="e" cm="1">
        <f t="array" aca="1" ref="H597" ca="1">INDEX(BGCalc1!$L$4:$L$28,A597)*$C597^3+INDEX(BGCalc1!$M$4:$M$28,A597)*$C597^2+INDEX(BGCalc1!$N$4:$N$28,A597)*$C597+INDEX(BGCalc1!$O$4:$O$28,A597)+INDEX('Bulk Graph'!$E$6:$E$30,A597)</f>
        <v>#N/A</v>
      </c>
      <c r="I597" s="14" t="e" cm="1">
        <f t="array" aca="1" ref="I597" ca="1">INDEX(BGCalc1!$H$4:$H$28,A597)*$C597^3+INDEX(BGCalc1!$I$4:$I$28,A597)*$C597^2+INDEX(BGCalc1!$J$4:$J$28,A597)*$C597+INDEX(BGCalc1!$K$4:$K$28,A597)</f>
        <v>#N/A</v>
      </c>
      <c r="J597" s="9" t="e">
        <f t="shared" ca="1" si="153"/>
        <v>#N/A</v>
      </c>
      <c r="K597" s="12" t="e">
        <f t="shared" ca="1" si="154"/>
        <v>#N/A</v>
      </c>
      <c r="L597" s="12" t="e">
        <f t="shared" ca="1" si="155"/>
        <v>#N/A</v>
      </c>
      <c r="M597" s="12" t="e" cm="1">
        <f t="array" aca="1" ref="M597" ca="1">I597*S597*INDEX(BGCalc1!$B$4:$B$28,A597)</f>
        <v>#N/A</v>
      </c>
      <c r="N597" s="12" t="e">
        <f t="shared" ca="1" si="138"/>
        <v>#N/A</v>
      </c>
      <c r="O597" s="12" t="e">
        <f t="shared" ca="1" si="136"/>
        <v>#N/A</v>
      </c>
      <c r="P597" s="12" t="e">
        <f ca="1">CHOOSE(BGCalc1!$C$1,BGCalc1!$D$1,BGCalc1!$D$1+R597*G597)</f>
        <v>#N/A</v>
      </c>
      <c r="Q597" s="85">
        <f>CHOOSE(BGCalc1!$C$1,NA(),BGCalc1!$D$1)</f>
        <v>25</v>
      </c>
      <c r="R597" s="3" t="e">
        <f ca="1">C597*(H597+(BGCalc1!$D$1-E597)*F597)</f>
        <v>#N/A</v>
      </c>
      <c r="S597" s="3" t="e">
        <f t="shared" ca="1" si="156"/>
        <v>#N/A</v>
      </c>
    </row>
    <row r="598" spans="1:19">
      <c r="A598" s="388">
        <v>12</v>
      </c>
      <c r="B598" s="388">
        <v>34</v>
      </c>
      <c r="C598" s="9" t="e" cm="1">
        <f t="array" aca="1" ref="C598" ca="1">INDEX(BGCalc1!$F$4:$F$28,A598)+(INDEX(BGCalc1!$G$4:$G$28,A598)-INDEX(BGCalc1!$F$4:$F$28,A598))/50*B598</f>
        <v>#N/A</v>
      </c>
      <c r="D598" t="e">
        <f t="shared" ref="D598:G598" ca="1" si="175">D597</f>
        <v>#N/A</v>
      </c>
      <c r="E598" t="e">
        <f t="shared" ca="1" si="175"/>
        <v>#N/A</v>
      </c>
      <c r="F598" t="e">
        <f t="shared" ca="1" si="175"/>
        <v>#N/A</v>
      </c>
      <c r="G598" t="e">
        <f t="shared" ca="1" si="175"/>
        <v>#N/A</v>
      </c>
      <c r="H598" s="14" t="e" cm="1">
        <f t="array" aca="1" ref="H598" ca="1">INDEX(BGCalc1!$L$4:$L$28,A598)*$C598^3+INDEX(BGCalc1!$M$4:$M$28,A598)*$C598^2+INDEX(BGCalc1!$N$4:$N$28,A598)*$C598+INDEX(BGCalc1!$O$4:$O$28,A598)+INDEX('Bulk Graph'!$E$6:$E$30,A598)</f>
        <v>#N/A</v>
      </c>
      <c r="I598" s="14" t="e" cm="1">
        <f t="array" aca="1" ref="I598" ca="1">INDEX(BGCalc1!$H$4:$H$28,A598)*$C598^3+INDEX(BGCalc1!$I$4:$I$28,A598)*$C598^2+INDEX(BGCalc1!$J$4:$J$28,A598)*$C598+INDEX(BGCalc1!$K$4:$K$28,A598)</f>
        <v>#N/A</v>
      </c>
      <c r="J598" s="9" t="e">
        <f t="shared" ca="1" si="153"/>
        <v>#N/A</v>
      </c>
      <c r="K598" s="12" t="e">
        <f t="shared" ca="1" si="154"/>
        <v>#N/A</v>
      </c>
      <c r="L598" s="12" t="e">
        <f t="shared" ca="1" si="155"/>
        <v>#N/A</v>
      </c>
      <c r="M598" s="12" t="e" cm="1">
        <f t="array" aca="1" ref="M598" ca="1">I598*S598*INDEX(BGCalc1!$B$4:$B$28,A598)</f>
        <v>#N/A</v>
      </c>
      <c r="N598" s="12" t="e">
        <f t="shared" ca="1" si="138"/>
        <v>#N/A</v>
      </c>
      <c r="O598" s="12" t="e">
        <f t="shared" ca="1" si="136"/>
        <v>#N/A</v>
      </c>
      <c r="P598" s="12" t="e">
        <f ca="1">CHOOSE(BGCalc1!$C$1,BGCalc1!$D$1,BGCalc1!$D$1+R598*G598)</f>
        <v>#N/A</v>
      </c>
      <c r="Q598" s="85">
        <f>CHOOSE(BGCalc1!$C$1,NA(),BGCalc1!$D$1)</f>
        <v>25</v>
      </c>
      <c r="R598" s="3" t="e">
        <f ca="1">C598*(H598+(BGCalc1!$D$1-E598)*F598)</f>
        <v>#N/A</v>
      </c>
      <c r="S598" s="3" t="e">
        <f t="shared" ca="1" si="156"/>
        <v>#N/A</v>
      </c>
    </row>
    <row r="599" spans="1:19">
      <c r="A599" s="388">
        <v>12</v>
      </c>
      <c r="B599" s="388">
        <v>35</v>
      </c>
      <c r="C599" s="9" t="e" cm="1">
        <f t="array" aca="1" ref="C599" ca="1">INDEX(BGCalc1!$F$4:$F$28,A599)+(INDEX(BGCalc1!$G$4:$G$28,A599)-INDEX(BGCalc1!$F$4:$F$28,A599))/50*B599</f>
        <v>#N/A</v>
      </c>
      <c r="D599" t="e">
        <f t="shared" ref="D599:G599" ca="1" si="176">D598</f>
        <v>#N/A</v>
      </c>
      <c r="E599" t="e">
        <f t="shared" ca="1" si="176"/>
        <v>#N/A</v>
      </c>
      <c r="F599" t="e">
        <f t="shared" ca="1" si="176"/>
        <v>#N/A</v>
      </c>
      <c r="G599" t="e">
        <f t="shared" ca="1" si="176"/>
        <v>#N/A</v>
      </c>
      <c r="H599" s="14" t="e" cm="1">
        <f t="array" aca="1" ref="H599" ca="1">INDEX(BGCalc1!$L$4:$L$28,A599)*$C599^3+INDEX(BGCalc1!$M$4:$M$28,A599)*$C599^2+INDEX(BGCalc1!$N$4:$N$28,A599)*$C599+INDEX(BGCalc1!$O$4:$O$28,A599)+INDEX('Bulk Graph'!$E$6:$E$30,A599)</f>
        <v>#N/A</v>
      </c>
      <c r="I599" s="14" t="e" cm="1">
        <f t="array" aca="1" ref="I599" ca="1">INDEX(BGCalc1!$H$4:$H$28,A599)*$C599^3+INDEX(BGCalc1!$I$4:$I$28,A599)*$C599^2+INDEX(BGCalc1!$J$4:$J$28,A599)*$C599+INDEX(BGCalc1!$K$4:$K$28,A599)</f>
        <v>#N/A</v>
      </c>
      <c r="J599" s="9" t="e">
        <f t="shared" ca="1" si="153"/>
        <v>#N/A</v>
      </c>
      <c r="K599" s="12" t="e">
        <f t="shared" ca="1" si="154"/>
        <v>#N/A</v>
      </c>
      <c r="L599" s="12" t="e">
        <f t="shared" ca="1" si="155"/>
        <v>#N/A</v>
      </c>
      <c r="M599" s="12" t="e" cm="1">
        <f t="array" aca="1" ref="M599" ca="1">I599*S599*INDEX(BGCalc1!$B$4:$B$28,A599)</f>
        <v>#N/A</v>
      </c>
      <c r="N599" s="12" t="e">
        <f t="shared" ca="1" si="138"/>
        <v>#N/A</v>
      </c>
      <c r="O599" s="12" t="e">
        <f t="shared" ca="1" si="136"/>
        <v>#N/A</v>
      </c>
      <c r="P599" s="12" t="e">
        <f ca="1">CHOOSE(BGCalc1!$C$1,BGCalc1!$D$1,BGCalc1!$D$1+R599*G599)</f>
        <v>#N/A</v>
      </c>
      <c r="Q599" s="85">
        <f>CHOOSE(BGCalc1!$C$1,NA(),BGCalc1!$D$1)</f>
        <v>25</v>
      </c>
      <c r="R599" s="3" t="e">
        <f ca="1">C599*(H599+(BGCalc1!$D$1-E599)*F599)</f>
        <v>#N/A</v>
      </c>
      <c r="S599" s="3" t="e">
        <f t="shared" ca="1" si="156"/>
        <v>#N/A</v>
      </c>
    </row>
    <row r="600" spans="1:19">
      <c r="A600" s="388">
        <v>12</v>
      </c>
      <c r="B600" s="388">
        <v>36</v>
      </c>
      <c r="C600" s="9" t="e" cm="1">
        <f t="array" aca="1" ref="C600" ca="1">INDEX(BGCalc1!$F$4:$F$28,A600)+(INDEX(BGCalc1!$G$4:$G$28,A600)-INDEX(BGCalc1!$F$4:$F$28,A600))/50*B600</f>
        <v>#N/A</v>
      </c>
      <c r="D600" t="e">
        <f t="shared" ref="D600:G600" ca="1" si="177">D599</f>
        <v>#N/A</v>
      </c>
      <c r="E600" t="e">
        <f t="shared" ca="1" si="177"/>
        <v>#N/A</v>
      </c>
      <c r="F600" t="e">
        <f t="shared" ca="1" si="177"/>
        <v>#N/A</v>
      </c>
      <c r="G600" t="e">
        <f t="shared" ca="1" si="177"/>
        <v>#N/A</v>
      </c>
      <c r="H600" s="14" t="e" cm="1">
        <f t="array" aca="1" ref="H600" ca="1">INDEX(BGCalc1!$L$4:$L$28,A600)*$C600^3+INDEX(BGCalc1!$M$4:$M$28,A600)*$C600^2+INDEX(BGCalc1!$N$4:$N$28,A600)*$C600+INDEX(BGCalc1!$O$4:$O$28,A600)+INDEX('Bulk Graph'!$E$6:$E$30,A600)</f>
        <v>#N/A</v>
      </c>
      <c r="I600" s="14" t="e" cm="1">
        <f t="array" aca="1" ref="I600" ca="1">INDEX(BGCalc1!$H$4:$H$28,A600)*$C600^3+INDEX(BGCalc1!$I$4:$I$28,A600)*$C600^2+INDEX(BGCalc1!$J$4:$J$28,A600)*$C600+INDEX(BGCalc1!$K$4:$K$28,A600)</f>
        <v>#N/A</v>
      </c>
      <c r="J600" s="9" t="e">
        <f t="shared" ca="1" si="153"/>
        <v>#N/A</v>
      </c>
      <c r="K600" s="12" t="e">
        <f t="shared" ca="1" si="154"/>
        <v>#N/A</v>
      </c>
      <c r="L600" s="12" t="e">
        <f t="shared" ca="1" si="155"/>
        <v>#N/A</v>
      </c>
      <c r="M600" s="12" t="e" cm="1">
        <f t="array" aca="1" ref="M600" ca="1">I600*S600*INDEX(BGCalc1!$B$4:$B$28,A600)</f>
        <v>#N/A</v>
      </c>
      <c r="N600" s="12" t="e">
        <f t="shared" ca="1" si="138"/>
        <v>#N/A</v>
      </c>
      <c r="O600" s="12" t="e">
        <f t="shared" ca="1" si="136"/>
        <v>#N/A</v>
      </c>
      <c r="P600" s="12" t="e">
        <f ca="1">CHOOSE(BGCalc1!$C$1,BGCalc1!$D$1,BGCalc1!$D$1+R600*G600)</f>
        <v>#N/A</v>
      </c>
      <c r="Q600" s="85">
        <f>CHOOSE(BGCalc1!$C$1,NA(),BGCalc1!$D$1)</f>
        <v>25</v>
      </c>
      <c r="R600" s="3" t="e">
        <f ca="1">C600*(H600+(BGCalc1!$D$1-E600)*F600)</f>
        <v>#N/A</v>
      </c>
      <c r="S600" s="3" t="e">
        <f t="shared" ca="1" si="156"/>
        <v>#N/A</v>
      </c>
    </row>
    <row r="601" spans="1:19">
      <c r="A601" s="388">
        <v>12</v>
      </c>
      <c r="B601" s="388">
        <v>37</v>
      </c>
      <c r="C601" s="9" t="e" cm="1">
        <f t="array" aca="1" ref="C601" ca="1">INDEX(BGCalc1!$F$4:$F$28,A601)+(INDEX(BGCalc1!$G$4:$G$28,A601)-INDEX(BGCalc1!$F$4:$F$28,A601))/50*B601</f>
        <v>#N/A</v>
      </c>
      <c r="D601" t="e">
        <f t="shared" ref="D601:G601" ca="1" si="178">D600</f>
        <v>#N/A</v>
      </c>
      <c r="E601" t="e">
        <f t="shared" ca="1" si="178"/>
        <v>#N/A</v>
      </c>
      <c r="F601" t="e">
        <f t="shared" ca="1" si="178"/>
        <v>#N/A</v>
      </c>
      <c r="G601" t="e">
        <f t="shared" ca="1" si="178"/>
        <v>#N/A</v>
      </c>
      <c r="H601" s="14" t="e" cm="1">
        <f t="array" aca="1" ref="H601" ca="1">INDEX(BGCalc1!$L$4:$L$28,A601)*$C601^3+INDEX(BGCalc1!$M$4:$M$28,A601)*$C601^2+INDEX(BGCalc1!$N$4:$N$28,A601)*$C601+INDEX(BGCalc1!$O$4:$O$28,A601)+INDEX('Bulk Graph'!$E$6:$E$30,A601)</f>
        <v>#N/A</v>
      </c>
      <c r="I601" s="14" t="e" cm="1">
        <f t="array" aca="1" ref="I601" ca="1">INDEX(BGCalc1!$H$4:$H$28,A601)*$C601^3+INDEX(BGCalc1!$I$4:$I$28,A601)*$C601^2+INDEX(BGCalc1!$J$4:$J$28,A601)*$C601+INDEX(BGCalc1!$K$4:$K$28,A601)</f>
        <v>#N/A</v>
      </c>
      <c r="J601" s="9" t="e">
        <f t="shared" ca="1" si="153"/>
        <v>#N/A</v>
      </c>
      <c r="K601" s="12" t="e">
        <f t="shared" ca="1" si="154"/>
        <v>#N/A</v>
      </c>
      <c r="L601" s="12" t="e">
        <f t="shared" ca="1" si="155"/>
        <v>#N/A</v>
      </c>
      <c r="M601" s="12" t="e" cm="1">
        <f t="array" aca="1" ref="M601" ca="1">I601*S601*INDEX(BGCalc1!$B$4:$B$28,A601)</f>
        <v>#N/A</v>
      </c>
      <c r="N601" s="12" t="e">
        <f t="shared" ca="1" si="138"/>
        <v>#N/A</v>
      </c>
      <c r="O601" s="12" t="e">
        <f t="shared" ca="1" si="136"/>
        <v>#N/A</v>
      </c>
      <c r="P601" s="12" t="e">
        <f ca="1">CHOOSE(BGCalc1!$C$1,BGCalc1!$D$1,BGCalc1!$D$1+R601*G601)</f>
        <v>#N/A</v>
      </c>
      <c r="Q601" s="85">
        <f>CHOOSE(BGCalc1!$C$1,NA(),BGCalc1!$D$1)</f>
        <v>25</v>
      </c>
      <c r="R601" s="3" t="e">
        <f ca="1">C601*(H601+(BGCalc1!$D$1-E601)*F601)</f>
        <v>#N/A</v>
      </c>
      <c r="S601" s="3" t="e">
        <f t="shared" ca="1" si="156"/>
        <v>#N/A</v>
      </c>
    </row>
    <row r="602" spans="1:19">
      <c r="A602" s="388">
        <v>12</v>
      </c>
      <c r="B602" s="388">
        <v>38</v>
      </c>
      <c r="C602" s="9" t="e" cm="1">
        <f t="array" aca="1" ref="C602" ca="1">INDEX(BGCalc1!$F$4:$F$28,A602)+(INDEX(BGCalc1!$G$4:$G$28,A602)-INDEX(BGCalc1!$F$4:$F$28,A602))/50*B602</f>
        <v>#N/A</v>
      </c>
      <c r="D602" t="e">
        <f t="shared" ref="D602:G602" ca="1" si="179">D601</f>
        <v>#N/A</v>
      </c>
      <c r="E602" t="e">
        <f t="shared" ca="1" si="179"/>
        <v>#N/A</v>
      </c>
      <c r="F602" t="e">
        <f t="shared" ca="1" si="179"/>
        <v>#N/A</v>
      </c>
      <c r="G602" t="e">
        <f t="shared" ca="1" si="179"/>
        <v>#N/A</v>
      </c>
      <c r="H602" s="14" t="e" cm="1">
        <f t="array" aca="1" ref="H602" ca="1">INDEX(BGCalc1!$L$4:$L$28,A602)*$C602^3+INDEX(BGCalc1!$M$4:$M$28,A602)*$C602^2+INDEX(BGCalc1!$N$4:$N$28,A602)*$C602+INDEX(BGCalc1!$O$4:$O$28,A602)+INDEX('Bulk Graph'!$E$6:$E$30,A602)</f>
        <v>#N/A</v>
      </c>
      <c r="I602" s="14" t="e" cm="1">
        <f t="array" aca="1" ref="I602" ca="1">INDEX(BGCalc1!$H$4:$H$28,A602)*$C602^3+INDEX(BGCalc1!$I$4:$I$28,A602)*$C602^2+INDEX(BGCalc1!$J$4:$J$28,A602)*$C602+INDEX(BGCalc1!$K$4:$K$28,A602)</f>
        <v>#N/A</v>
      </c>
      <c r="J602" s="9" t="e">
        <f t="shared" ca="1" si="153"/>
        <v>#N/A</v>
      </c>
      <c r="K602" s="12" t="e">
        <f t="shared" ca="1" si="154"/>
        <v>#N/A</v>
      </c>
      <c r="L602" s="12" t="e">
        <f t="shared" ca="1" si="155"/>
        <v>#N/A</v>
      </c>
      <c r="M602" s="12" t="e" cm="1">
        <f t="array" aca="1" ref="M602" ca="1">I602*S602*INDEX(BGCalc1!$B$4:$B$28,A602)</f>
        <v>#N/A</v>
      </c>
      <c r="N602" s="12" t="e">
        <f t="shared" ca="1" si="138"/>
        <v>#N/A</v>
      </c>
      <c r="O602" s="12" t="e">
        <f t="shared" ca="1" si="136"/>
        <v>#N/A</v>
      </c>
      <c r="P602" s="12" t="e">
        <f ca="1">CHOOSE(BGCalc1!$C$1,BGCalc1!$D$1,BGCalc1!$D$1+R602*G602)</f>
        <v>#N/A</v>
      </c>
      <c r="Q602" s="85">
        <f>CHOOSE(BGCalc1!$C$1,NA(),BGCalc1!$D$1)</f>
        <v>25</v>
      </c>
      <c r="R602" s="3" t="e">
        <f ca="1">C602*(H602+(BGCalc1!$D$1-E602)*F602)</f>
        <v>#N/A</v>
      </c>
      <c r="S602" s="3" t="e">
        <f t="shared" ca="1" si="156"/>
        <v>#N/A</v>
      </c>
    </row>
    <row r="603" spans="1:19">
      <c r="A603" s="388">
        <v>12</v>
      </c>
      <c r="B603" s="388">
        <v>39</v>
      </c>
      <c r="C603" s="9" t="e" cm="1">
        <f t="array" aca="1" ref="C603" ca="1">INDEX(BGCalc1!$F$4:$F$28,A603)+(INDEX(BGCalc1!$G$4:$G$28,A603)-INDEX(BGCalc1!$F$4:$F$28,A603))/50*B603</f>
        <v>#N/A</v>
      </c>
      <c r="D603" t="e">
        <f t="shared" ref="D603:G603" ca="1" si="180">D602</f>
        <v>#N/A</v>
      </c>
      <c r="E603" t="e">
        <f t="shared" ca="1" si="180"/>
        <v>#N/A</v>
      </c>
      <c r="F603" t="e">
        <f t="shared" ca="1" si="180"/>
        <v>#N/A</v>
      </c>
      <c r="G603" t="e">
        <f t="shared" ca="1" si="180"/>
        <v>#N/A</v>
      </c>
      <c r="H603" s="14" t="e" cm="1">
        <f t="array" aca="1" ref="H603" ca="1">INDEX(BGCalc1!$L$4:$L$28,A603)*$C603^3+INDEX(BGCalc1!$M$4:$M$28,A603)*$C603^2+INDEX(BGCalc1!$N$4:$N$28,A603)*$C603+INDEX(BGCalc1!$O$4:$O$28,A603)+INDEX('Bulk Graph'!$E$6:$E$30,A603)</f>
        <v>#N/A</v>
      </c>
      <c r="I603" s="14" t="e" cm="1">
        <f t="array" aca="1" ref="I603" ca="1">INDEX(BGCalc1!$H$4:$H$28,A603)*$C603^3+INDEX(BGCalc1!$I$4:$I$28,A603)*$C603^2+INDEX(BGCalc1!$J$4:$J$28,A603)*$C603+INDEX(BGCalc1!$K$4:$K$28,A603)</f>
        <v>#N/A</v>
      </c>
      <c r="J603" s="9" t="e">
        <f t="shared" ca="1" si="153"/>
        <v>#N/A</v>
      </c>
      <c r="K603" s="12" t="e">
        <f t="shared" ca="1" si="154"/>
        <v>#N/A</v>
      </c>
      <c r="L603" s="12" t="e">
        <f t="shared" ca="1" si="155"/>
        <v>#N/A</v>
      </c>
      <c r="M603" s="12" t="e" cm="1">
        <f t="array" aca="1" ref="M603" ca="1">I603*S603*INDEX(BGCalc1!$B$4:$B$28,A603)</f>
        <v>#N/A</v>
      </c>
      <c r="N603" s="12" t="e">
        <f t="shared" ca="1" si="138"/>
        <v>#N/A</v>
      </c>
      <c r="O603" s="12" t="e">
        <f t="shared" ca="1" si="136"/>
        <v>#N/A</v>
      </c>
      <c r="P603" s="12" t="e">
        <f ca="1">CHOOSE(BGCalc1!$C$1,BGCalc1!$D$1,BGCalc1!$D$1+R603*G603)</f>
        <v>#N/A</v>
      </c>
      <c r="Q603" s="85">
        <f>CHOOSE(BGCalc1!$C$1,NA(),BGCalc1!$D$1)</f>
        <v>25</v>
      </c>
      <c r="R603" s="3" t="e">
        <f ca="1">C603*(H603+(BGCalc1!$D$1-E603)*F603)</f>
        <v>#N/A</v>
      </c>
      <c r="S603" s="3" t="e">
        <f t="shared" ca="1" si="156"/>
        <v>#N/A</v>
      </c>
    </row>
    <row r="604" spans="1:19">
      <c r="A604" s="388">
        <v>12</v>
      </c>
      <c r="B604" s="388">
        <v>40</v>
      </c>
      <c r="C604" s="9" t="e" cm="1">
        <f t="array" aca="1" ref="C604" ca="1">INDEX(BGCalc1!$F$4:$F$28,A604)+(INDEX(BGCalc1!$G$4:$G$28,A604)-INDEX(BGCalc1!$F$4:$F$28,A604))/50*B604</f>
        <v>#N/A</v>
      </c>
      <c r="D604" t="e">
        <f t="shared" ref="D604:G604" ca="1" si="181">D603</f>
        <v>#N/A</v>
      </c>
      <c r="E604" t="e">
        <f t="shared" ca="1" si="181"/>
        <v>#N/A</v>
      </c>
      <c r="F604" t="e">
        <f t="shared" ca="1" si="181"/>
        <v>#N/A</v>
      </c>
      <c r="G604" t="e">
        <f t="shared" ca="1" si="181"/>
        <v>#N/A</v>
      </c>
      <c r="H604" s="14" t="e" cm="1">
        <f t="array" aca="1" ref="H604" ca="1">INDEX(BGCalc1!$L$4:$L$28,A604)*$C604^3+INDEX(BGCalc1!$M$4:$M$28,A604)*$C604^2+INDEX(BGCalc1!$N$4:$N$28,A604)*$C604+INDEX(BGCalc1!$O$4:$O$28,A604)+INDEX('Bulk Graph'!$E$6:$E$30,A604)</f>
        <v>#N/A</v>
      </c>
      <c r="I604" s="14" t="e" cm="1">
        <f t="array" aca="1" ref="I604" ca="1">INDEX(BGCalc1!$H$4:$H$28,A604)*$C604^3+INDEX(BGCalc1!$I$4:$I$28,A604)*$C604^2+INDEX(BGCalc1!$J$4:$J$28,A604)*$C604+INDEX(BGCalc1!$K$4:$K$28,A604)</f>
        <v>#N/A</v>
      </c>
      <c r="J604" s="9" t="e">
        <f t="shared" ca="1" si="153"/>
        <v>#N/A</v>
      </c>
      <c r="K604" s="12" t="e">
        <f t="shared" ca="1" si="154"/>
        <v>#N/A</v>
      </c>
      <c r="L604" s="12" t="e">
        <f t="shared" ca="1" si="155"/>
        <v>#N/A</v>
      </c>
      <c r="M604" s="12" t="e" cm="1">
        <f t="array" aca="1" ref="M604" ca="1">I604*S604*INDEX(BGCalc1!$B$4:$B$28,A604)</f>
        <v>#N/A</v>
      </c>
      <c r="N604" s="12" t="e">
        <f t="shared" ca="1" si="138"/>
        <v>#N/A</v>
      </c>
      <c r="O604" s="12" t="e">
        <f t="shared" ca="1" si="136"/>
        <v>#N/A</v>
      </c>
      <c r="P604" s="12" t="e">
        <f ca="1">CHOOSE(BGCalc1!$C$1,BGCalc1!$D$1,BGCalc1!$D$1+R604*G604)</f>
        <v>#N/A</v>
      </c>
      <c r="Q604" s="85">
        <f>CHOOSE(BGCalc1!$C$1,NA(),BGCalc1!$D$1)</f>
        <v>25</v>
      </c>
      <c r="R604" s="3" t="e">
        <f ca="1">C604*(H604+(BGCalc1!$D$1-E604)*F604)</f>
        <v>#N/A</v>
      </c>
      <c r="S604" s="3" t="e">
        <f t="shared" ca="1" si="156"/>
        <v>#N/A</v>
      </c>
    </row>
    <row r="605" spans="1:19">
      <c r="A605" s="388">
        <v>12</v>
      </c>
      <c r="B605" s="388">
        <v>41</v>
      </c>
      <c r="C605" s="9" t="e" cm="1">
        <f t="array" aca="1" ref="C605" ca="1">INDEX(BGCalc1!$F$4:$F$28,A605)+(INDEX(BGCalc1!$G$4:$G$28,A605)-INDEX(BGCalc1!$F$4:$F$28,A605))/50*B605</f>
        <v>#N/A</v>
      </c>
      <c r="D605" t="e">
        <f t="shared" ref="D605:G605" ca="1" si="182">D604</f>
        <v>#N/A</v>
      </c>
      <c r="E605" t="e">
        <f t="shared" ca="1" si="182"/>
        <v>#N/A</v>
      </c>
      <c r="F605" t="e">
        <f t="shared" ca="1" si="182"/>
        <v>#N/A</v>
      </c>
      <c r="G605" t="e">
        <f t="shared" ca="1" si="182"/>
        <v>#N/A</v>
      </c>
      <c r="H605" s="14" t="e" cm="1">
        <f t="array" aca="1" ref="H605" ca="1">INDEX(BGCalc1!$L$4:$L$28,A605)*$C605^3+INDEX(BGCalc1!$M$4:$M$28,A605)*$C605^2+INDEX(BGCalc1!$N$4:$N$28,A605)*$C605+INDEX(BGCalc1!$O$4:$O$28,A605)+INDEX('Bulk Graph'!$E$6:$E$30,A605)</f>
        <v>#N/A</v>
      </c>
      <c r="I605" s="14" t="e" cm="1">
        <f t="array" aca="1" ref="I605" ca="1">INDEX(BGCalc1!$H$4:$H$28,A605)*$C605^3+INDEX(BGCalc1!$I$4:$I$28,A605)*$C605^2+INDEX(BGCalc1!$J$4:$J$28,A605)*$C605+INDEX(BGCalc1!$K$4:$K$28,A605)</f>
        <v>#N/A</v>
      </c>
      <c r="J605" s="9" t="e">
        <f t="shared" ca="1" si="153"/>
        <v>#N/A</v>
      </c>
      <c r="K605" s="12" t="e">
        <f t="shared" ca="1" si="154"/>
        <v>#N/A</v>
      </c>
      <c r="L605" s="12" t="e">
        <f t="shared" ca="1" si="155"/>
        <v>#N/A</v>
      </c>
      <c r="M605" s="12" t="e" cm="1">
        <f t="array" aca="1" ref="M605" ca="1">I605*S605*INDEX(BGCalc1!$B$4:$B$28,A605)</f>
        <v>#N/A</v>
      </c>
      <c r="N605" s="12" t="e">
        <f t="shared" ca="1" si="138"/>
        <v>#N/A</v>
      </c>
      <c r="O605" s="12" t="e">
        <f t="shared" ca="1" si="136"/>
        <v>#N/A</v>
      </c>
      <c r="P605" s="12" t="e">
        <f ca="1">CHOOSE(BGCalc1!$C$1,BGCalc1!$D$1,BGCalc1!$D$1+R605*G605)</f>
        <v>#N/A</v>
      </c>
      <c r="Q605" s="85">
        <f>CHOOSE(BGCalc1!$C$1,NA(),BGCalc1!$D$1)</f>
        <v>25</v>
      </c>
      <c r="R605" s="3" t="e">
        <f ca="1">C605*(H605+(BGCalc1!$D$1-E605)*F605)</f>
        <v>#N/A</v>
      </c>
      <c r="S605" s="3" t="e">
        <f t="shared" ca="1" si="156"/>
        <v>#N/A</v>
      </c>
    </row>
    <row r="606" spans="1:19">
      <c r="A606" s="388">
        <v>12</v>
      </c>
      <c r="B606" s="388">
        <v>42</v>
      </c>
      <c r="C606" s="9" t="e" cm="1">
        <f t="array" aca="1" ref="C606" ca="1">INDEX(BGCalc1!$F$4:$F$28,A606)+(INDEX(BGCalc1!$G$4:$G$28,A606)-INDEX(BGCalc1!$F$4:$F$28,A606))/50*B606</f>
        <v>#N/A</v>
      </c>
      <c r="D606" t="e">
        <f t="shared" ref="D606:G606" ca="1" si="183">D605</f>
        <v>#N/A</v>
      </c>
      <c r="E606" t="e">
        <f t="shared" ca="1" si="183"/>
        <v>#N/A</v>
      </c>
      <c r="F606" t="e">
        <f t="shared" ca="1" si="183"/>
        <v>#N/A</v>
      </c>
      <c r="G606" t="e">
        <f t="shared" ca="1" si="183"/>
        <v>#N/A</v>
      </c>
      <c r="H606" s="14" t="e" cm="1">
        <f t="array" aca="1" ref="H606" ca="1">INDEX(BGCalc1!$L$4:$L$28,A606)*$C606^3+INDEX(BGCalc1!$M$4:$M$28,A606)*$C606^2+INDEX(BGCalc1!$N$4:$N$28,A606)*$C606+INDEX(BGCalc1!$O$4:$O$28,A606)+INDEX('Bulk Graph'!$E$6:$E$30,A606)</f>
        <v>#N/A</v>
      </c>
      <c r="I606" s="14" t="e" cm="1">
        <f t="array" aca="1" ref="I606" ca="1">INDEX(BGCalc1!$H$4:$H$28,A606)*$C606^3+INDEX(BGCalc1!$I$4:$I$28,A606)*$C606^2+INDEX(BGCalc1!$J$4:$J$28,A606)*$C606+INDEX(BGCalc1!$K$4:$K$28,A606)</f>
        <v>#N/A</v>
      </c>
      <c r="J606" s="9" t="e">
        <f t="shared" ca="1" si="153"/>
        <v>#N/A</v>
      </c>
      <c r="K606" s="12" t="e">
        <f t="shared" ca="1" si="154"/>
        <v>#N/A</v>
      </c>
      <c r="L606" s="12" t="e">
        <f t="shared" ca="1" si="155"/>
        <v>#N/A</v>
      </c>
      <c r="M606" s="12" t="e" cm="1">
        <f t="array" aca="1" ref="M606" ca="1">I606*S606*INDEX(BGCalc1!$B$4:$B$28,A606)</f>
        <v>#N/A</v>
      </c>
      <c r="N606" s="12" t="e">
        <f t="shared" ca="1" si="138"/>
        <v>#N/A</v>
      </c>
      <c r="O606" s="12" t="e">
        <f t="shared" ca="1" si="136"/>
        <v>#N/A</v>
      </c>
      <c r="P606" s="12" t="e">
        <f ca="1">CHOOSE(BGCalc1!$C$1,BGCalc1!$D$1,BGCalc1!$D$1+R606*G606)</f>
        <v>#N/A</v>
      </c>
      <c r="Q606" s="85">
        <f>CHOOSE(BGCalc1!$C$1,NA(),BGCalc1!$D$1)</f>
        <v>25</v>
      </c>
      <c r="R606" s="3" t="e">
        <f ca="1">C606*(H606+(BGCalc1!$D$1-E606)*F606)</f>
        <v>#N/A</v>
      </c>
      <c r="S606" s="3" t="e">
        <f t="shared" ca="1" si="156"/>
        <v>#N/A</v>
      </c>
    </row>
    <row r="607" spans="1:19">
      <c r="A607" s="388">
        <v>12</v>
      </c>
      <c r="B607" s="388">
        <v>43</v>
      </c>
      <c r="C607" s="9" t="e" cm="1">
        <f t="array" aca="1" ref="C607" ca="1">INDEX(BGCalc1!$F$4:$F$28,A607)+(INDEX(BGCalc1!$G$4:$G$28,A607)-INDEX(BGCalc1!$F$4:$F$28,A607))/50*B607</f>
        <v>#N/A</v>
      </c>
      <c r="D607" t="e">
        <f t="shared" ref="D607:G607" ca="1" si="184">D606</f>
        <v>#N/A</v>
      </c>
      <c r="E607" t="e">
        <f t="shared" ca="1" si="184"/>
        <v>#N/A</v>
      </c>
      <c r="F607" t="e">
        <f t="shared" ca="1" si="184"/>
        <v>#N/A</v>
      </c>
      <c r="G607" t="e">
        <f t="shared" ca="1" si="184"/>
        <v>#N/A</v>
      </c>
      <c r="H607" s="14" t="e" cm="1">
        <f t="array" aca="1" ref="H607" ca="1">INDEX(BGCalc1!$L$4:$L$28,A607)*$C607^3+INDEX(BGCalc1!$M$4:$M$28,A607)*$C607^2+INDEX(BGCalc1!$N$4:$N$28,A607)*$C607+INDEX(BGCalc1!$O$4:$O$28,A607)+INDEX('Bulk Graph'!$E$6:$E$30,A607)</f>
        <v>#N/A</v>
      </c>
      <c r="I607" s="14" t="e" cm="1">
        <f t="array" aca="1" ref="I607" ca="1">INDEX(BGCalc1!$H$4:$H$28,A607)*$C607^3+INDEX(BGCalc1!$I$4:$I$28,A607)*$C607^2+INDEX(BGCalc1!$J$4:$J$28,A607)*$C607+INDEX(BGCalc1!$K$4:$K$28,A607)</f>
        <v>#N/A</v>
      </c>
      <c r="J607" s="9" t="e">
        <f t="shared" ca="1" si="153"/>
        <v>#N/A</v>
      </c>
      <c r="K607" s="12" t="e">
        <f t="shared" ca="1" si="154"/>
        <v>#N/A</v>
      </c>
      <c r="L607" s="12" t="e">
        <f t="shared" ca="1" si="155"/>
        <v>#N/A</v>
      </c>
      <c r="M607" s="12" t="e" cm="1">
        <f t="array" aca="1" ref="M607" ca="1">I607*S607*INDEX(BGCalc1!$B$4:$B$28,A607)</f>
        <v>#N/A</v>
      </c>
      <c r="N607" s="12" t="e">
        <f t="shared" ca="1" si="138"/>
        <v>#N/A</v>
      </c>
      <c r="O607" s="12" t="e">
        <f t="shared" ca="1" si="136"/>
        <v>#N/A</v>
      </c>
      <c r="P607" s="12" t="e">
        <f ca="1">CHOOSE(BGCalc1!$C$1,BGCalc1!$D$1,BGCalc1!$D$1+R607*G607)</f>
        <v>#N/A</v>
      </c>
      <c r="Q607" s="85">
        <f>CHOOSE(BGCalc1!$C$1,NA(),BGCalc1!$D$1)</f>
        <v>25</v>
      </c>
      <c r="R607" s="3" t="e">
        <f ca="1">C607*(H607+(BGCalc1!$D$1-E607)*F607)</f>
        <v>#N/A</v>
      </c>
      <c r="S607" s="3" t="e">
        <f t="shared" ca="1" si="156"/>
        <v>#N/A</v>
      </c>
    </row>
    <row r="608" spans="1:19">
      <c r="A608" s="388">
        <v>12</v>
      </c>
      <c r="B608" s="388">
        <v>44</v>
      </c>
      <c r="C608" s="9" t="e" cm="1">
        <f t="array" aca="1" ref="C608" ca="1">INDEX(BGCalc1!$F$4:$F$28,A608)+(INDEX(BGCalc1!$G$4:$G$28,A608)-INDEX(BGCalc1!$F$4:$F$28,A608))/50*B608</f>
        <v>#N/A</v>
      </c>
      <c r="D608" t="e">
        <f t="shared" ref="D608:G608" ca="1" si="185">D607</f>
        <v>#N/A</v>
      </c>
      <c r="E608" t="e">
        <f t="shared" ca="1" si="185"/>
        <v>#N/A</v>
      </c>
      <c r="F608" t="e">
        <f t="shared" ca="1" si="185"/>
        <v>#N/A</v>
      </c>
      <c r="G608" t="e">
        <f t="shared" ca="1" si="185"/>
        <v>#N/A</v>
      </c>
      <c r="H608" s="14" t="e" cm="1">
        <f t="array" aca="1" ref="H608" ca="1">INDEX(BGCalc1!$L$4:$L$28,A608)*$C608^3+INDEX(BGCalc1!$M$4:$M$28,A608)*$C608^2+INDEX(BGCalc1!$N$4:$N$28,A608)*$C608+INDEX(BGCalc1!$O$4:$O$28,A608)+INDEX('Bulk Graph'!$E$6:$E$30,A608)</f>
        <v>#N/A</v>
      </c>
      <c r="I608" s="14" t="e" cm="1">
        <f t="array" aca="1" ref="I608" ca="1">INDEX(BGCalc1!$H$4:$H$28,A608)*$C608^3+INDEX(BGCalc1!$I$4:$I$28,A608)*$C608^2+INDEX(BGCalc1!$J$4:$J$28,A608)*$C608+INDEX(BGCalc1!$K$4:$K$28,A608)</f>
        <v>#N/A</v>
      </c>
      <c r="J608" s="9" t="e">
        <f t="shared" ca="1" si="153"/>
        <v>#N/A</v>
      </c>
      <c r="K608" s="12" t="e">
        <f t="shared" ca="1" si="154"/>
        <v>#N/A</v>
      </c>
      <c r="L608" s="12" t="e">
        <f t="shared" ca="1" si="155"/>
        <v>#N/A</v>
      </c>
      <c r="M608" s="12" t="e" cm="1">
        <f t="array" aca="1" ref="M608" ca="1">I608*S608*INDEX(BGCalc1!$B$4:$B$28,A608)</f>
        <v>#N/A</v>
      </c>
      <c r="N608" s="12" t="e">
        <f t="shared" ca="1" si="138"/>
        <v>#N/A</v>
      </c>
      <c r="O608" s="12" t="e">
        <f t="shared" ca="1" si="136"/>
        <v>#N/A</v>
      </c>
      <c r="P608" s="12" t="e">
        <f ca="1">CHOOSE(BGCalc1!$C$1,BGCalc1!$D$1,BGCalc1!$D$1+R608*G608)</f>
        <v>#N/A</v>
      </c>
      <c r="Q608" s="85">
        <f>CHOOSE(BGCalc1!$C$1,NA(),BGCalc1!$D$1)</f>
        <v>25</v>
      </c>
      <c r="R608" s="3" t="e">
        <f ca="1">C608*(H608+(BGCalc1!$D$1-E608)*F608)</f>
        <v>#N/A</v>
      </c>
      <c r="S608" s="3" t="e">
        <f t="shared" ca="1" si="156"/>
        <v>#N/A</v>
      </c>
    </row>
    <row r="609" spans="1:19">
      <c r="A609" s="388">
        <v>12</v>
      </c>
      <c r="B609" s="388">
        <v>45</v>
      </c>
      <c r="C609" s="9" t="e" cm="1">
        <f t="array" aca="1" ref="C609" ca="1">INDEX(BGCalc1!$F$4:$F$28,A609)+(INDEX(BGCalc1!$G$4:$G$28,A609)-INDEX(BGCalc1!$F$4:$F$28,A609))/50*B609</f>
        <v>#N/A</v>
      </c>
      <c r="D609" t="e">
        <f t="shared" ref="D609:G609" ca="1" si="186">D608</f>
        <v>#N/A</v>
      </c>
      <c r="E609" t="e">
        <f t="shared" ca="1" si="186"/>
        <v>#N/A</v>
      </c>
      <c r="F609" t="e">
        <f t="shared" ca="1" si="186"/>
        <v>#N/A</v>
      </c>
      <c r="G609" t="e">
        <f t="shared" ca="1" si="186"/>
        <v>#N/A</v>
      </c>
      <c r="H609" s="14" t="e" cm="1">
        <f t="array" aca="1" ref="H609" ca="1">INDEX(BGCalc1!$L$4:$L$28,A609)*$C609^3+INDEX(BGCalc1!$M$4:$M$28,A609)*$C609^2+INDEX(BGCalc1!$N$4:$N$28,A609)*$C609+INDEX(BGCalc1!$O$4:$O$28,A609)+INDEX('Bulk Graph'!$E$6:$E$30,A609)</f>
        <v>#N/A</v>
      </c>
      <c r="I609" s="14" t="e" cm="1">
        <f t="array" aca="1" ref="I609" ca="1">INDEX(BGCalc1!$H$4:$H$28,A609)*$C609^3+INDEX(BGCalc1!$I$4:$I$28,A609)*$C609^2+INDEX(BGCalc1!$J$4:$J$28,A609)*$C609+INDEX(BGCalc1!$K$4:$K$28,A609)</f>
        <v>#N/A</v>
      </c>
      <c r="J609" s="9" t="e">
        <f t="shared" ca="1" si="153"/>
        <v>#N/A</v>
      </c>
      <c r="K609" s="12" t="e">
        <f t="shared" ca="1" si="154"/>
        <v>#N/A</v>
      </c>
      <c r="L609" s="12" t="e">
        <f t="shared" ca="1" si="155"/>
        <v>#N/A</v>
      </c>
      <c r="M609" s="12" t="e" cm="1">
        <f t="array" aca="1" ref="M609" ca="1">I609*S609*INDEX(BGCalc1!$B$4:$B$28,A609)</f>
        <v>#N/A</v>
      </c>
      <c r="N609" s="12" t="e">
        <f t="shared" ca="1" si="138"/>
        <v>#N/A</v>
      </c>
      <c r="O609" s="12" t="e">
        <f t="shared" ca="1" si="136"/>
        <v>#N/A</v>
      </c>
      <c r="P609" s="12" t="e">
        <f ca="1">CHOOSE(BGCalc1!$C$1,BGCalc1!$D$1,BGCalc1!$D$1+R609*G609)</f>
        <v>#N/A</v>
      </c>
      <c r="Q609" s="85">
        <f>CHOOSE(BGCalc1!$C$1,NA(),BGCalc1!$D$1)</f>
        <v>25</v>
      </c>
      <c r="R609" s="3" t="e">
        <f ca="1">C609*(H609+(BGCalc1!$D$1-E609)*F609)</f>
        <v>#N/A</v>
      </c>
      <c r="S609" s="3" t="e">
        <f t="shared" ca="1" si="156"/>
        <v>#N/A</v>
      </c>
    </row>
    <row r="610" spans="1:19">
      <c r="A610" s="388">
        <v>12</v>
      </c>
      <c r="B610" s="388">
        <v>46</v>
      </c>
      <c r="C610" s="9" t="e" cm="1">
        <f t="array" aca="1" ref="C610" ca="1">INDEX(BGCalc1!$F$4:$F$28,A610)+(INDEX(BGCalc1!$G$4:$G$28,A610)-INDEX(BGCalc1!$F$4:$F$28,A610))/50*B610</f>
        <v>#N/A</v>
      </c>
      <c r="D610" t="e">
        <f t="shared" ref="D610:G610" ca="1" si="187">D609</f>
        <v>#N/A</v>
      </c>
      <c r="E610" t="e">
        <f t="shared" ca="1" si="187"/>
        <v>#N/A</v>
      </c>
      <c r="F610" t="e">
        <f t="shared" ca="1" si="187"/>
        <v>#N/A</v>
      </c>
      <c r="G610" t="e">
        <f t="shared" ca="1" si="187"/>
        <v>#N/A</v>
      </c>
      <c r="H610" s="14" t="e" cm="1">
        <f t="array" aca="1" ref="H610" ca="1">INDEX(BGCalc1!$L$4:$L$28,A610)*$C610^3+INDEX(BGCalc1!$M$4:$M$28,A610)*$C610^2+INDEX(BGCalc1!$N$4:$N$28,A610)*$C610+INDEX(BGCalc1!$O$4:$O$28,A610)+INDEX('Bulk Graph'!$E$6:$E$30,A610)</f>
        <v>#N/A</v>
      </c>
      <c r="I610" s="14" t="e" cm="1">
        <f t="array" aca="1" ref="I610" ca="1">INDEX(BGCalc1!$H$4:$H$28,A610)*$C610^3+INDEX(BGCalc1!$I$4:$I$28,A610)*$C610^2+INDEX(BGCalc1!$J$4:$J$28,A610)*$C610+INDEX(BGCalc1!$K$4:$K$28,A610)</f>
        <v>#N/A</v>
      </c>
      <c r="J610" s="9" t="e">
        <f t="shared" ca="1" si="153"/>
        <v>#N/A</v>
      </c>
      <c r="K610" s="12" t="e">
        <f t="shared" ca="1" si="154"/>
        <v>#N/A</v>
      </c>
      <c r="L610" s="12" t="e">
        <f t="shared" ca="1" si="155"/>
        <v>#N/A</v>
      </c>
      <c r="M610" s="12" t="e" cm="1">
        <f t="array" aca="1" ref="M610" ca="1">I610*S610*INDEX(BGCalc1!$B$4:$B$28,A610)</f>
        <v>#N/A</v>
      </c>
      <c r="N610" s="12" t="e">
        <f t="shared" ca="1" si="138"/>
        <v>#N/A</v>
      </c>
      <c r="O610" s="12" t="e">
        <f t="shared" ca="1" si="136"/>
        <v>#N/A</v>
      </c>
      <c r="P610" s="12" t="e">
        <f ca="1">CHOOSE(BGCalc1!$C$1,BGCalc1!$D$1,BGCalc1!$D$1+R610*G610)</f>
        <v>#N/A</v>
      </c>
      <c r="Q610" s="85">
        <f>CHOOSE(BGCalc1!$C$1,NA(),BGCalc1!$D$1)</f>
        <v>25</v>
      </c>
      <c r="R610" s="3" t="e">
        <f ca="1">C610*(H610+(BGCalc1!$D$1-E610)*F610)</f>
        <v>#N/A</v>
      </c>
      <c r="S610" s="3" t="e">
        <f t="shared" ca="1" si="156"/>
        <v>#N/A</v>
      </c>
    </row>
    <row r="611" spans="1:19">
      <c r="A611" s="388">
        <v>12</v>
      </c>
      <c r="B611" s="388">
        <v>47</v>
      </c>
      <c r="C611" s="9" t="e" cm="1">
        <f t="array" aca="1" ref="C611" ca="1">INDEX(BGCalc1!$F$4:$F$28,A611)+(INDEX(BGCalc1!$G$4:$G$28,A611)-INDEX(BGCalc1!$F$4:$F$28,A611))/50*B611</f>
        <v>#N/A</v>
      </c>
      <c r="D611" t="e">
        <f t="shared" ref="D611:G611" ca="1" si="188">D610</f>
        <v>#N/A</v>
      </c>
      <c r="E611" t="e">
        <f t="shared" ca="1" si="188"/>
        <v>#N/A</v>
      </c>
      <c r="F611" t="e">
        <f t="shared" ca="1" si="188"/>
        <v>#N/A</v>
      </c>
      <c r="G611" t="e">
        <f t="shared" ca="1" si="188"/>
        <v>#N/A</v>
      </c>
      <c r="H611" s="14" t="e" cm="1">
        <f t="array" aca="1" ref="H611" ca="1">INDEX(BGCalc1!$L$4:$L$28,A611)*$C611^3+INDEX(BGCalc1!$M$4:$M$28,A611)*$C611^2+INDEX(BGCalc1!$N$4:$N$28,A611)*$C611+INDEX(BGCalc1!$O$4:$O$28,A611)+INDEX('Bulk Graph'!$E$6:$E$30,A611)</f>
        <v>#N/A</v>
      </c>
      <c r="I611" s="14" t="e" cm="1">
        <f t="array" aca="1" ref="I611" ca="1">INDEX(BGCalc1!$H$4:$H$28,A611)*$C611^3+INDEX(BGCalc1!$I$4:$I$28,A611)*$C611^2+INDEX(BGCalc1!$J$4:$J$28,A611)*$C611+INDEX(BGCalc1!$K$4:$K$28,A611)</f>
        <v>#N/A</v>
      </c>
      <c r="J611" s="9" t="e">
        <f t="shared" ca="1" si="153"/>
        <v>#N/A</v>
      </c>
      <c r="K611" s="12" t="e">
        <f t="shared" ca="1" si="154"/>
        <v>#N/A</v>
      </c>
      <c r="L611" s="12" t="e">
        <f t="shared" ca="1" si="155"/>
        <v>#N/A</v>
      </c>
      <c r="M611" s="12" t="e" cm="1">
        <f t="array" aca="1" ref="M611" ca="1">I611*S611*INDEX(BGCalc1!$B$4:$B$28,A611)</f>
        <v>#N/A</v>
      </c>
      <c r="N611" s="12" t="e">
        <f t="shared" ca="1" si="138"/>
        <v>#N/A</v>
      </c>
      <c r="O611" s="12" t="e">
        <f t="shared" ca="1" si="136"/>
        <v>#N/A</v>
      </c>
      <c r="P611" s="12" t="e">
        <f ca="1">CHOOSE(BGCalc1!$C$1,BGCalc1!$D$1,BGCalc1!$D$1+R611*G611)</f>
        <v>#N/A</v>
      </c>
      <c r="Q611" s="85">
        <f>CHOOSE(BGCalc1!$C$1,NA(),BGCalc1!$D$1)</f>
        <v>25</v>
      </c>
      <c r="R611" s="3" t="e">
        <f ca="1">C611*(H611+(BGCalc1!$D$1-E611)*F611)</f>
        <v>#N/A</v>
      </c>
      <c r="S611" s="3" t="e">
        <f t="shared" ca="1" si="156"/>
        <v>#N/A</v>
      </c>
    </row>
    <row r="612" spans="1:19">
      <c r="A612" s="388">
        <v>12</v>
      </c>
      <c r="B612" s="388">
        <v>48</v>
      </c>
      <c r="C612" s="9" t="e" cm="1">
        <f t="array" aca="1" ref="C612" ca="1">INDEX(BGCalc1!$F$4:$F$28,A612)+(INDEX(BGCalc1!$G$4:$G$28,A612)-INDEX(BGCalc1!$F$4:$F$28,A612))/50*B612</f>
        <v>#N/A</v>
      </c>
      <c r="D612" t="e">
        <f t="shared" ref="D612:G612" ca="1" si="189">D611</f>
        <v>#N/A</v>
      </c>
      <c r="E612" t="e">
        <f t="shared" ca="1" si="189"/>
        <v>#N/A</v>
      </c>
      <c r="F612" t="e">
        <f t="shared" ca="1" si="189"/>
        <v>#N/A</v>
      </c>
      <c r="G612" t="e">
        <f t="shared" ca="1" si="189"/>
        <v>#N/A</v>
      </c>
      <c r="H612" s="14" t="e" cm="1">
        <f t="array" aca="1" ref="H612" ca="1">INDEX(BGCalc1!$L$4:$L$28,A612)*$C612^3+INDEX(BGCalc1!$M$4:$M$28,A612)*$C612^2+INDEX(BGCalc1!$N$4:$N$28,A612)*$C612+INDEX(BGCalc1!$O$4:$O$28,A612)+INDEX('Bulk Graph'!$E$6:$E$30,A612)</f>
        <v>#N/A</v>
      </c>
      <c r="I612" s="14" t="e" cm="1">
        <f t="array" aca="1" ref="I612" ca="1">INDEX(BGCalc1!$H$4:$H$28,A612)*$C612^3+INDEX(BGCalc1!$I$4:$I$28,A612)*$C612^2+INDEX(BGCalc1!$J$4:$J$28,A612)*$C612+INDEX(BGCalc1!$K$4:$K$28,A612)</f>
        <v>#N/A</v>
      </c>
      <c r="J612" s="9" t="e">
        <f t="shared" ca="1" si="153"/>
        <v>#N/A</v>
      </c>
      <c r="K612" s="12" t="e">
        <f t="shared" ca="1" si="154"/>
        <v>#N/A</v>
      </c>
      <c r="L612" s="12" t="e">
        <f t="shared" ca="1" si="155"/>
        <v>#N/A</v>
      </c>
      <c r="M612" s="12" t="e" cm="1">
        <f t="array" aca="1" ref="M612" ca="1">I612*S612*INDEX(BGCalc1!$B$4:$B$28,A612)</f>
        <v>#N/A</v>
      </c>
      <c r="N612" s="12" t="e">
        <f t="shared" ca="1" si="138"/>
        <v>#N/A</v>
      </c>
      <c r="O612" s="12" t="e">
        <f t="shared" ca="1" si="136"/>
        <v>#N/A</v>
      </c>
      <c r="P612" s="12" t="e">
        <f ca="1">CHOOSE(BGCalc1!$C$1,BGCalc1!$D$1,BGCalc1!$D$1+R612*G612)</f>
        <v>#N/A</v>
      </c>
      <c r="Q612" s="85">
        <f>CHOOSE(BGCalc1!$C$1,NA(),BGCalc1!$D$1)</f>
        <v>25</v>
      </c>
      <c r="R612" s="3" t="e">
        <f ca="1">C612*(H612+(BGCalc1!$D$1-E612)*F612)</f>
        <v>#N/A</v>
      </c>
      <c r="S612" s="3" t="e">
        <f t="shared" ca="1" si="156"/>
        <v>#N/A</v>
      </c>
    </row>
    <row r="613" spans="1:19">
      <c r="A613" s="388">
        <v>12</v>
      </c>
      <c r="B613" s="388">
        <v>49</v>
      </c>
      <c r="C613" s="9" t="e" cm="1">
        <f t="array" aca="1" ref="C613" ca="1">INDEX(BGCalc1!$F$4:$F$28,A613)+(INDEX(BGCalc1!$G$4:$G$28,A613)-INDEX(BGCalc1!$F$4:$F$28,A613))/50*B613</f>
        <v>#N/A</v>
      </c>
      <c r="D613" t="e">
        <f t="shared" ref="D613:G613" ca="1" si="190">D612</f>
        <v>#N/A</v>
      </c>
      <c r="E613" t="e">
        <f t="shared" ca="1" si="190"/>
        <v>#N/A</v>
      </c>
      <c r="F613" t="e">
        <f t="shared" ca="1" si="190"/>
        <v>#N/A</v>
      </c>
      <c r="G613" t="e">
        <f t="shared" ca="1" si="190"/>
        <v>#N/A</v>
      </c>
      <c r="H613" s="14" t="e" cm="1">
        <f t="array" aca="1" ref="H613" ca="1">INDEX(BGCalc1!$L$4:$L$28,A613)*$C613^3+INDEX(BGCalc1!$M$4:$M$28,A613)*$C613^2+INDEX(BGCalc1!$N$4:$N$28,A613)*$C613+INDEX(BGCalc1!$O$4:$O$28,A613)+INDEX('Bulk Graph'!$E$6:$E$30,A613)</f>
        <v>#N/A</v>
      </c>
      <c r="I613" s="14" t="e" cm="1">
        <f t="array" aca="1" ref="I613" ca="1">INDEX(BGCalc1!$H$4:$H$28,A613)*$C613^3+INDEX(BGCalc1!$I$4:$I$28,A613)*$C613^2+INDEX(BGCalc1!$J$4:$J$28,A613)*$C613+INDEX(BGCalc1!$K$4:$K$28,A613)</f>
        <v>#N/A</v>
      </c>
      <c r="J613" s="9" t="e">
        <f t="shared" ca="1" si="153"/>
        <v>#N/A</v>
      </c>
      <c r="K613" s="12" t="e">
        <f t="shared" ca="1" si="154"/>
        <v>#N/A</v>
      </c>
      <c r="L613" s="12" t="e">
        <f t="shared" ca="1" si="155"/>
        <v>#N/A</v>
      </c>
      <c r="M613" s="12" t="e" cm="1">
        <f t="array" aca="1" ref="M613" ca="1">I613*S613*INDEX(BGCalc1!$B$4:$B$28,A613)</f>
        <v>#N/A</v>
      </c>
      <c r="N613" s="12" t="e">
        <f t="shared" ca="1" si="138"/>
        <v>#N/A</v>
      </c>
      <c r="O613" s="12" t="e">
        <f t="shared" ca="1" si="136"/>
        <v>#N/A</v>
      </c>
      <c r="P613" s="12" t="e">
        <f ca="1">CHOOSE(BGCalc1!$C$1,BGCalc1!$D$1,BGCalc1!$D$1+R613*G613)</f>
        <v>#N/A</v>
      </c>
      <c r="Q613" s="85">
        <f>CHOOSE(BGCalc1!$C$1,NA(),BGCalc1!$D$1)</f>
        <v>25</v>
      </c>
      <c r="R613" s="3" t="e">
        <f ca="1">C613*(H613+(BGCalc1!$D$1-E613)*F613)</f>
        <v>#N/A</v>
      </c>
      <c r="S613" s="3" t="e">
        <f t="shared" ca="1" si="156"/>
        <v>#N/A</v>
      </c>
    </row>
    <row r="614" spans="1:19" ht="13.5" thickBot="1">
      <c r="A614" s="389">
        <v>12</v>
      </c>
      <c r="B614" s="389">
        <v>50</v>
      </c>
      <c r="C614" s="89" t="e" cm="1">
        <f t="array" aca="1" ref="C614" ca="1">INDEX(BGCalc1!$F$4:$F$28,A614)+(INDEX(BGCalc1!$G$4:$G$28,A614)-INDEX(BGCalc1!$F$4:$F$28,A614))/50*B614</f>
        <v>#N/A</v>
      </c>
      <c r="D614" s="87" t="e">
        <f t="shared" ref="D614:G614" ca="1" si="191">D613</f>
        <v>#N/A</v>
      </c>
      <c r="E614" s="87" t="e">
        <f t="shared" ca="1" si="191"/>
        <v>#N/A</v>
      </c>
      <c r="F614" s="87" t="e">
        <f t="shared" ca="1" si="191"/>
        <v>#N/A</v>
      </c>
      <c r="G614" s="87" t="e">
        <f t="shared" ca="1" si="191"/>
        <v>#N/A</v>
      </c>
      <c r="H614" s="347" t="e" cm="1">
        <f t="array" aca="1" ref="H614" ca="1">INDEX(BGCalc1!$L$4:$L$28,A614)*$C614^3+INDEX(BGCalc1!$M$4:$M$28,A614)*$C614^2+INDEX(BGCalc1!$N$4:$N$28,A614)*$C614+INDEX(BGCalc1!$O$4:$O$28,A614)+INDEX('Bulk Graph'!$E$6:$E$30,A614)</f>
        <v>#N/A</v>
      </c>
      <c r="I614" s="347" t="e" cm="1">
        <f t="array" aca="1" ref="I614" ca="1">INDEX(BGCalc1!$H$4:$H$28,A614)*$C614^3+INDEX(BGCalc1!$I$4:$I$28,A614)*$C614^2+INDEX(BGCalc1!$J$4:$J$28,A614)*$C614+INDEX(BGCalc1!$K$4:$K$28,A614)</f>
        <v>#N/A</v>
      </c>
      <c r="J614" s="9" t="e">
        <f t="shared" ca="1" si="153"/>
        <v>#N/A</v>
      </c>
      <c r="K614" s="348" t="e">
        <f t="shared" ca="1" si="154"/>
        <v>#N/A</v>
      </c>
      <c r="L614" s="348" t="e">
        <f t="shared" ca="1" si="155"/>
        <v>#N/A</v>
      </c>
      <c r="M614" s="348" t="e" cm="1">
        <f t="array" aca="1" ref="M614" ca="1">I614*S614*INDEX(BGCalc1!$B$4:$B$28,A614)</f>
        <v>#N/A</v>
      </c>
      <c r="N614" s="348" t="e">
        <f t="shared" ca="1" si="138"/>
        <v>#N/A</v>
      </c>
      <c r="O614" s="348" t="e">
        <f t="shared" ca="1" si="136"/>
        <v>#N/A</v>
      </c>
      <c r="P614" s="348" t="e">
        <f ca="1">CHOOSE(BGCalc1!$C$1,BGCalc1!$D$1,BGCalc1!$D$1+R614*G614)</f>
        <v>#N/A</v>
      </c>
      <c r="Q614" s="349">
        <f>CHOOSE(BGCalc1!$C$1,NA(),BGCalc1!$D$1)</f>
        <v>25</v>
      </c>
      <c r="R614" s="350" t="e">
        <f ca="1">C614*(H614+(BGCalc1!$D$1-E614)*F614)</f>
        <v>#N/A</v>
      </c>
      <c r="S614" s="350" t="e">
        <f t="shared" ca="1" si="156"/>
        <v>#N/A</v>
      </c>
    </row>
  </sheetData>
  <pageMargins left="0.75" right="0.75" top="1" bottom="1" header="0.5" footer="0.5"/>
  <pageSetup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70FFDE-E5D3-4B14-A889-2BD19850E8FA}">
  <dimension ref="A1:AB54"/>
  <sheetViews>
    <sheetView workbookViewId="0">
      <selection activeCell="G4" sqref="G4:AB54"/>
    </sheetView>
  </sheetViews>
  <sheetFormatPr defaultRowHeight="12.75"/>
  <sheetData>
    <row r="1" spans="1:28">
      <c r="A1" s="40" t="s">
        <v>115</v>
      </c>
      <c r="B1">
        <v>1</v>
      </c>
      <c r="C1" s="40" t="s">
        <v>14</v>
      </c>
      <c r="E1" s="190">
        <f>VLOOKUP('Bulk Graph'!$D$24,BGCalc3!$A$1:$B$8,2,FALSE)</f>
        <v>3</v>
      </c>
      <c r="F1" s="190">
        <f>VLOOKUP('Bulk Graph'!$D$23,BGCalc3!$A$1:$B$8,2,FALSE)</f>
        <v>5</v>
      </c>
      <c r="G1" s="190">
        <f t="shared" ref="G1:AB1" si="0">E1</f>
        <v>3</v>
      </c>
      <c r="H1" s="190">
        <f t="shared" si="0"/>
        <v>5</v>
      </c>
      <c r="I1" s="190">
        <f t="shared" si="0"/>
        <v>3</v>
      </c>
      <c r="J1" s="190">
        <f t="shared" si="0"/>
        <v>5</v>
      </c>
      <c r="K1" s="190">
        <f t="shared" si="0"/>
        <v>3</v>
      </c>
      <c r="L1" s="190">
        <f t="shared" si="0"/>
        <v>5</v>
      </c>
      <c r="M1" s="190">
        <f t="shared" si="0"/>
        <v>3</v>
      </c>
      <c r="N1" s="190">
        <f t="shared" si="0"/>
        <v>5</v>
      </c>
      <c r="O1" s="190">
        <f t="shared" si="0"/>
        <v>3</v>
      </c>
      <c r="P1" s="190">
        <f t="shared" si="0"/>
        <v>5</v>
      </c>
      <c r="Q1" s="190">
        <f t="shared" si="0"/>
        <v>3</v>
      </c>
      <c r="R1" s="190">
        <f t="shared" si="0"/>
        <v>5</v>
      </c>
      <c r="S1" s="190">
        <f t="shared" si="0"/>
        <v>3</v>
      </c>
      <c r="T1" s="190">
        <f t="shared" si="0"/>
        <v>5</v>
      </c>
      <c r="U1" s="190">
        <f t="shared" si="0"/>
        <v>3</v>
      </c>
      <c r="V1" s="190">
        <f t="shared" si="0"/>
        <v>5</v>
      </c>
      <c r="W1" s="190">
        <f t="shared" si="0"/>
        <v>3</v>
      </c>
      <c r="X1" s="190">
        <f t="shared" si="0"/>
        <v>5</v>
      </c>
      <c r="Y1" s="190">
        <f t="shared" si="0"/>
        <v>3</v>
      </c>
      <c r="Z1" s="190">
        <f t="shared" si="0"/>
        <v>5</v>
      </c>
      <c r="AA1" s="190">
        <f t="shared" si="0"/>
        <v>3</v>
      </c>
      <c r="AB1" s="190">
        <f t="shared" si="0"/>
        <v>5</v>
      </c>
    </row>
    <row r="2" spans="1:28">
      <c r="A2" t="s">
        <v>43</v>
      </c>
      <c r="B2">
        <v>2</v>
      </c>
      <c r="C2" t="s">
        <v>120</v>
      </c>
      <c r="E2" s="390">
        <v>1</v>
      </c>
      <c r="F2" s="390">
        <f>(E2-1)*51+1</f>
        <v>1</v>
      </c>
      <c r="G2" s="391">
        <v>2</v>
      </c>
      <c r="H2" s="391">
        <f>(G2-1)*51+1</f>
        <v>52</v>
      </c>
      <c r="I2" s="392">
        <v>3</v>
      </c>
      <c r="J2" s="392">
        <f>(I2-1)*51+1</f>
        <v>103</v>
      </c>
      <c r="K2" s="393">
        <v>4</v>
      </c>
      <c r="L2" s="393">
        <f>(K2-1)*51+1</f>
        <v>154</v>
      </c>
      <c r="M2" s="394">
        <v>5</v>
      </c>
      <c r="N2" s="394">
        <f>(M2-1)*51+1</f>
        <v>205</v>
      </c>
      <c r="O2" s="395">
        <v>6</v>
      </c>
      <c r="P2" s="395">
        <f>(O2-1)*51+1</f>
        <v>256</v>
      </c>
      <c r="Q2" s="396">
        <v>7</v>
      </c>
      <c r="R2" s="396">
        <f>(Q2-1)*51+1</f>
        <v>307</v>
      </c>
      <c r="S2" s="397">
        <v>8</v>
      </c>
      <c r="T2" s="397">
        <f>(S2-1)*51+1</f>
        <v>358</v>
      </c>
      <c r="U2" s="398">
        <v>9</v>
      </c>
      <c r="V2" s="398">
        <f>(U2-1)*51+1</f>
        <v>409</v>
      </c>
      <c r="W2" s="399">
        <v>10</v>
      </c>
      <c r="X2" s="399">
        <f>(W2-1)*51+1</f>
        <v>460</v>
      </c>
      <c r="Y2" s="400">
        <v>11</v>
      </c>
      <c r="Z2" s="400">
        <f>(Y2-1)*51+1</f>
        <v>511</v>
      </c>
      <c r="AA2" s="401">
        <v>12</v>
      </c>
      <c r="AB2" s="401">
        <f>(AA2-1)*51+1</f>
        <v>562</v>
      </c>
    </row>
    <row r="3" spans="1:28">
      <c r="A3" t="s">
        <v>46</v>
      </c>
      <c r="B3">
        <v>3</v>
      </c>
      <c r="C3" t="s">
        <v>70</v>
      </c>
      <c r="E3" s="390" t="s">
        <v>100</v>
      </c>
      <c r="F3" s="390" t="s">
        <v>121</v>
      </c>
      <c r="G3" s="391" t="s">
        <v>100</v>
      </c>
      <c r="H3" s="391" t="s">
        <v>121</v>
      </c>
      <c r="I3" s="392" t="s">
        <v>100</v>
      </c>
      <c r="J3" s="392" t="s">
        <v>121</v>
      </c>
      <c r="K3" s="393" t="s">
        <v>100</v>
      </c>
      <c r="L3" s="393" t="s">
        <v>121</v>
      </c>
      <c r="M3" s="394" t="s">
        <v>100</v>
      </c>
      <c r="N3" s="394" t="s">
        <v>121</v>
      </c>
      <c r="O3" s="395" t="s">
        <v>100</v>
      </c>
      <c r="P3" s="395" t="s">
        <v>121</v>
      </c>
      <c r="Q3" s="396" t="s">
        <v>100</v>
      </c>
      <c r="R3" s="396" t="s">
        <v>121</v>
      </c>
      <c r="S3" s="397" t="s">
        <v>100</v>
      </c>
      <c r="T3" s="397" t="s">
        <v>121</v>
      </c>
      <c r="U3" s="398" t="s">
        <v>100</v>
      </c>
      <c r="V3" s="398" t="s">
        <v>121</v>
      </c>
      <c r="W3" s="399" t="s">
        <v>100</v>
      </c>
      <c r="X3" s="399" t="s">
        <v>121</v>
      </c>
      <c r="Y3" s="400" t="s">
        <v>100</v>
      </c>
      <c r="Z3" s="400" t="s">
        <v>121</v>
      </c>
      <c r="AA3" s="401" t="s">
        <v>100</v>
      </c>
      <c r="AB3" s="401" t="s">
        <v>121</v>
      </c>
    </row>
    <row r="4" spans="1:28">
      <c r="A4" t="s">
        <v>117</v>
      </c>
      <c r="B4">
        <v>4</v>
      </c>
      <c r="C4" t="s">
        <v>122</v>
      </c>
      <c r="D4">
        <v>0</v>
      </c>
      <c r="E4" t="e" cm="1">
        <f t="array" aca="1" ref="E4" ca="1">INDEX(BGCalc2!$J$3:$Q$614,F$2+$D4,E$1)</f>
        <v>#N/A</v>
      </c>
      <c r="F4" t="e" cm="1">
        <f t="array" aca="1" ref="F4" ca="1">INDEX(BGCalc2!$J$3:$Q$614,F$2+$D4,F$1)</f>
        <v>#N/A</v>
      </c>
      <c r="G4" t="e" cm="1">
        <f t="array" aca="1" ref="G4" ca="1">INDEX(BGCalc2!$J$3:$Q$614,H$2+$D4,G$1)</f>
        <v>#N/A</v>
      </c>
      <c r="H4" t="e" cm="1">
        <f t="array" aca="1" ref="H4" ca="1">INDEX(BGCalc2!$J$3:$Q$614,H$2+$D4,H$1)</f>
        <v>#N/A</v>
      </c>
      <c r="I4" t="e" cm="1">
        <f t="array" aca="1" ref="I4" ca="1">INDEX(BGCalc2!$J$3:$Q$614,J$2+$D4,I$1)</f>
        <v>#N/A</v>
      </c>
      <c r="J4" t="e" cm="1">
        <f t="array" aca="1" ref="J4" ca="1">INDEX(BGCalc2!$J$3:$Q$614,J$2+$D4,J$1)</f>
        <v>#N/A</v>
      </c>
      <c r="K4" t="e" cm="1">
        <f t="array" aca="1" ref="K4" ca="1">INDEX(BGCalc2!$J$3:$Q$614,L$2+$D4,K$1)</f>
        <v>#N/A</v>
      </c>
      <c r="L4" t="e" cm="1">
        <f t="array" aca="1" ref="L4" ca="1">INDEX(BGCalc2!$J$3:$Q$614,L$2+$D4,L$1)</f>
        <v>#N/A</v>
      </c>
      <c r="M4" t="e" cm="1">
        <f t="array" aca="1" ref="M4" ca="1">INDEX(BGCalc2!$J$3:$Q$614,N$2+$D4,M$1)</f>
        <v>#N/A</v>
      </c>
      <c r="N4" t="e" cm="1">
        <f t="array" aca="1" ref="N4" ca="1">INDEX(BGCalc2!$J$3:$Q$614,N$2+$D4,N$1)</f>
        <v>#N/A</v>
      </c>
      <c r="O4" t="e" cm="1">
        <f t="array" aca="1" ref="O4" ca="1">INDEX(BGCalc2!$J$3:$Q$614,P$2+$D4,O$1)</f>
        <v>#N/A</v>
      </c>
      <c r="P4" t="e" cm="1">
        <f t="array" aca="1" ref="P4" ca="1">INDEX(BGCalc2!$J$3:$Q$614,P$2+$D4,P$1)</f>
        <v>#N/A</v>
      </c>
      <c r="Q4" t="e" cm="1">
        <f t="array" aca="1" ref="Q4" ca="1">INDEX(BGCalc2!$J$3:$Q$614,R$2+$D4,Q$1)</f>
        <v>#N/A</v>
      </c>
      <c r="R4" t="e" cm="1">
        <f t="array" aca="1" ref="R4" ca="1">INDEX(BGCalc2!$J$3:$Q$614,R$2+$D4,R$1)</f>
        <v>#N/A</v>
      </c>
      <c r="S4" t="e" cm="1">
        <f t="array" aca="1" ref="S4" ca="1">INDEX(BGCalc2!$J$3:$Q$614,T$2+$D4,S$1)</f>
        <v>#N/A</v>
      </c>
      <c r="T4" t="e" cm="1">
        <f t="array" aca="1" ref="T4" ca="1">INDEX(BGCalc2!$J$3:$Q$614,T$2+$D4,T$1)</f>
        <v>#N/A</v>
      </c>
      <c r="U4" t="e" cm="1">
        <f t="array" aca="1" ref="U4" ca="1">INDEX(BGCalc2!$J$3:$Q$614,V$2+$D4,U$1)</f>
        <v>#N/A</v>
      </c>
      <c r="V4" t="e" cm="1">
        <f t="array" aca="1" ref="V4" ca="1">INDEX(BGCalc2!$J$3:$Q$614,V$2+$D4,V$1)</f>
        <v>#N/A</v>
      </c>
      <c r="W4" t="e" cm="1">
        <f t="array" aca="1" ref="W4" ca="1">INDEX(BGCalc2!$J$3:$Q$614,X$2+$D4,W$1)</f>
        <v>#N/A</v>
      </c>
      <c r="X4" t="e" cm="1">
        <f t="array" aca="1" ref="X4" ca="1">INDEX(BGCalc2!$J$3:$Q$614,X$2+$D4,X$1)</f>
        <v>#N/A</v>
      </c>
      <c r="Y4" t="e" cm="1">
        <f t="array" aca="1" ref="Y4" ca="1">INDEX(BGCalc2!$J$3:$Q$614,Z$2+$D4,Y$1)</f>
        <v>#N/A</v>
      </c>
      <c r="Z4" t="e" cm="1">
        <f t="array" aca="1" ref="Z4" ca="1">INDEX(BGCalc2!$J$3:$Q$614,Z$2+$D4,Z$1)</f>
        <v>#N/A</v>
      </c>
      <c r="AA4" t="e" cm="1">
        <f t="array" aca="1" ref="AA4" ca="1">INDEX(BGCalc2!$J$3:$Q$614,AB$2+$D4,AA$1)</f>
        <v>#N/A</v>
      </c>
      <c r="AB4" t="e" cm="1">
        <f t="array" aca="1" ref="AB4" ca="1">INDEX(BGCalc2!$J$3:$Q$614,AB$2+$D4,AB$1)</f>
        <v>#N/A</v>
      </c>
    </row>
    <row r="5" spans="1:28">
      <c r="A5" t="s">
        <v>71</v>
      </c>
      <c r="B5">
        <v>5</v>
      </c>
      <c r="C5" t="s">
        <v>123</v>
      </c>
      <c r="D5">
        <v>1</v>
      </c>
      <c r="E5" t="e" cm="1">
        <f t="array" aca="1" ref="E5" ca="1">INDEX(BGCalc2!$J$3:$Q$614,F$2+$D5,E$1)</f>
        <v>#N/A</v>
      </c>
      <c r="F5" t="e" cm="1">
        <f t="array" aca="1" ref="F5" ca="1">INDEX(BGCalc2!$J$3:$Q$614,F$2+$D5,F$1)</f>
        <v>#N/A</v>
      </c>
      <c r="G5" t="e" cm="1">
        <f t="array" aca="1" ref="G5" ca="1">INDEX(BGCalc2!$J$3:$Q$614,H$2+$D5,G$1)</f>
        <v>#N/A</v>
      </c>
      <c r="H5" t="e" cm="1">
        <f t="array" aca="1" ref="H5" ca="1">INDEX(BGCalc2!$J$3:$Q$614,H$2+$D5,H$1)</f>
        <v>#N/A</v>
      </c>
      <c r="I5" t="e" cm="1">
        <f t="array" aca="1" ref="I5" ca="1">INDEX(BGCalc2!$J$3:$Q$614,J$2+$D5,I$1)</f>
        <v>#N/A</v>
      </c>
      <c r="J5" t="e" cm="1">
        <f t="array" aca="1" ref="J5" ca="1">INDEX(BGCalc2!$J$3:$Q$614,J$2+$D5,J$1)</f>
        <v>#N/A</v>
      </c>
      <c r="K5" t="e" cm="1">
        <f t="array" aca="1" ref="K5" ca="1">INDEX(BGCalc2!$J$3:$Q$614,L$2+$D5,K$1)</f>
        <v>#N/A</v>
      </c>
      <c r="L5" t="e" cm="1">
        <f t="array" aca="1" ref="L5" ca="1">INDEX(BGCalc2!$J$3:$Q$614,L$2+$D5,L$1)</f>
        <v>#N/A</v>
      </c>
      <c r="M5" t="e" cm="1">
        <f t="array" aca="1" ref="M5" ca="1">INDEX(BGCalc2!$J$3:$Q$614,N$2+$D5,M$1)</f>
        <v>#N/A</v>
      </c>
      <c r="N5" t="e" cm="1">
        <f t="array" aca="1" ref="N5" ca="1">INDEX(BGCalc2!$J$3:$Q$614,N$2+$D5,N$1)</f>
        <v>#N/A</v>
      </c>
      <c r="O5" t="e" cm="1">
        <f t="array" aca="1" ref="O5" ca="1">INDEX(BGCalc2!$J$3:$Q$614,P$2+$D5,O$1)</f>
        <v>#N/A</v>
      </c>
      <c r="P5" t="e" cm="1">
        <f t="array" aca="1" ref="P5" ca="1">INDEX(BGCalc2!$J$3:$Q$614,P$2+$D5,P$1)</f>
        <v>#N/A</v>
      </c>
      <c r="Q5" t="e" cm="1">
        <f t="array" aca="1" ref="Q5" ca="1">INDEX(BGCalc2!$J$3:$Q$614,R$2+$D5,Q$1)</f>
        <v>#N/A</v>
      </c>
      <c r="R5" t="e" cm="1">
        <f t="array" aca="1" ref="R5" ca="1">INDEX(BGCalc2!$J$3:$Q$614,R$2+$D5,R$1)</f>
        <v>#N/A</v>
      </c>
      <c r="S5" t="e" cm="1">
        <f t="array" aca="1" ref="S5" ca="1">INDEX(BGCalc2!$J$3:$Q$614,T$2+$D5,S$1)</f>
        <v>#N/A</v>
      </c>
      <c r="T5" t="e" cm="1">
        <f t="array" aca="1" ref="T5" ca="1">INDEX(BGCalc2!$J$3:$Q$614,T$2+$D5,T$1)</f>
        <v>#N/A</v>
      </c>
      <c r="U5" t="e" cm="1">
        <f t="array" aca="1" ref="U5" ca="1">INDEX(BGCalc2!$J$3:$Q$614,V$2+$D5,U$1)</f>
        <v>#N/A</v>
      </c>
      <c r="V5" t="e" cm="1">
        <f t="array" aca="1" ref="V5" ca="1">INDEX(BGCalc2!$J$3:$Q$614,V$2+$D5,V$1)</f>
        <v>#N/A</v>
      </c>
      <c r="W5" t="e" cm="1">
        <f t="array" aca="1" ref="W5" ca="1">INDEX(BGCalc2!$J$3:$Q$614,X$2+$D5,W$1)</f>
        <v>#N/A</v>
      </c>
      <c r="X5" t="e" cm="1">
        <f t="array" aca="1" ref="X5" ca="1">INDEX(BGCalc2!$J$3:$Q$614,X$2+$D5,X$1)</f>
        <v>#N/A</v>
      </c>
      <c r="Y5" t="e" cm="1">
        <f t="array" aca="1" ref="Y5" ca="1">INDEX(BGCalc2!$J$3:$Q$614,Z$2+$D5,Y$1)</f>
        <v>#N/A</v>
      </c>
      <c r="Z5" t="e" cm="1">
        <f t="array" aca="1" ref="Z5" ca="1">INDEX(BGCalc2!$J$3:$Q$614,Z$2+$D5,Z$1)</f>
        <v>#N/A</v>
      </c>
      <c r="AA5" t="e" cm="1">
        <f t="array" aca="1" ref="AA5" ca="1">INDEX(BGCalc2!$J$3:$Q$614,AB$2+$D5,AA$1)</f>
        <v>#N/A</v>
      </c>
      <c r="AB5" t="e" cm="1">
        <f t="array" aca="1" ref="AB5" ca="1">INDEX(BGCalc2!$J$3:$Q$614,AB$2+$D5,AB$1)</f>
        <v>#N/A</v>
      </c>
    </row>
    <row r="6" spans="1:28">
      <c r="A6" t="s">
        <v>116</v>
      </c>
      <c r="B6">
        <v>6</v>
      </c>
      <c r="C6" t="s">
        <v>124</v>
      </c>
      <c r="D6">
        <v>2</v>
      </c>
      <c r="E6" t="e" cm="1">
        <f t="array" aca="1" ref="E6" ca="1">INDEX(BGCalc2!$J$3:$Q$614,F$2+$D6,E$1)</f>
        <v>#N/A</v>
      </c>
      <c r="F6" t="e" cm="1">
        <f t="array" aca="1" ref="F6" ca="1">INDEX(BGCalc2!$J$3:$Q$614,F$2+$D6,F$1)</f>
        <v>#N/A</v>
      </c>
      <c r="G6" t="e" cm="1">
        <f t="array" aca="1" ref="G6" ca="1">INDEX(BGCalc2!$J$3:$Q$614,H$2+$D6,G$1)</f>
        <v>#N/A</v>
      </c>
      <c r="H6" t="e" cm="1">
        <f t="array" aca="1" ref="H6" ca="1">INDEX(BGCalc2!$J$3:$Q$614,H$2+$D6,H$1)</f>
        <v>#N/A</v>
      </c>
      <c r="I6" t="e" cm="1">
        <f t="array" aca="1" ref="I6" ca="1">INDEX(BGCalc2!$J$3:$Q$614,J$2+$D6,I$1)</f>
        <v>#N/A</v>
      </c>
      <c r="J6" t="e" cm="1">
        <f t="array" aca="1" ref="J6" ca="1">INDEX(BGCalc2!$J$3:$Q$614,J$2+$D6,J$1)</f>
        <v>#N/A</v>
      </c>
      <c r="K6" t="e" cm="1">
        <f t="array" aca="1" ref="K6" ca="1">INDEX(BGCalc2!$J$3:$Q$614,L$2+$D6,K$1)</f>
        <v>#N/A</v>
      </c>
      <c r="L6" t="e" cm="1">
        <f t="array" aca="1" ref="L6" ca="1">INDEX(BGCalc2!$J$3:$Q$614,L$2+$D6,L$1)</f>
        <v>#N/A</v>
      </c>
      <c r="M6" t="e" cm="1">
        <f t="array" aca="1" ref="M6" ca="1">INDEX(BGCalc2!$J$3:$Q$614,N$2+$D6,M$1)</f>
        <v>#N/A</v>
      </c>
      <c r="N6" t="e" cm="1">
        <f t="array" aca="1" ref="N6" ca="1">INDEX(BGCalc2!$J$3:$Q$614,N$2+$D6,N$1)</f>
        <v>#N/A</v>
      </c>
      <c r="O6" t="e" cm="1">
        <f t="array" aca="1" ref="O6" ca="1">INDEX(BGCalc2!$J$3:$Q$614,P$2+$D6,O$1)</f>
        <v>#N/A</v>
      </c>
      <c r="P6" t="e" cm="1">
        <f t="array" aca="1" ref="P6" ca="1">INDEX(BGCalc2!$J$3:$Q$614,P$2+$D6,P$1)</f>
        <v>#N/A</v>
      </c>
      <c r="Q6" t="e" cm="1">
        <f t="array" aca="1" ref="Q6" ca="1">INDEX(BGCalc2!$J$3:$Q$614,R$2+$D6,Q$1)</f>
        <v>#N/A</v>
      </c>
      <c r="R6" t="e" cm="1">
        <f t="array" aca="1" ref="R6" ca="1">INDEX(BGCalc2!$J$3:$Q$614,R$2+$D6,R$1)</f>
        <v>#N/A</v>
      </c>
      <c r="S6" t="e" cm="1">
        <f t="array" aca="1" ref="S6" ca="1">INDEX(BGCalc2!$J$3:$Q$614,T$2+$D6,S$1)</f>
        <v>#N/A</v>
      </c>
      <c r="T6" t="e" cm="1">
        <f t="array" aca="1" ref="T6" ca="1">INDEX(BGCalc2!$J$3:$Q$614,T$2+$D6,T$1)</f>
        <v>#N/A</v>
      </c>
      <c r="U6" t="e" cm="1">
        <f t="array" aca="1" ref="U6" ca="1">INDEX(BGCalc2!$J$3:$Q$614,V$2+$D6,U$1)</f>
        <v>#N/A</v>
      </c>
      <c r="V6" t="e" cm="1">
        <f t="array" aca="1" ref="V6" ca="1">INDEX(BGCalc2!$J$3:$Q$614,V$2+$D6,V$1)</f>
        <v>#N/A</v>
      </c>
      <c r="W6" t="e" cm="1">
        <f t="array" aca="1" ref="W6" ca="1">INDEX(BGCalc2!$J$3:$Q$614,X$2+$D6,W$1)</f>
        <v>#N/A</v>
      </c>
      <c r="X6" t="e" cm="1">
        <f t="array" aca="1" ref="X6" ca="1">INDEX(BGCalc2!$J$3:$Q$614,X$2+$D6,X$1)</f>
        <v>#N/A</v>
      </c>
      <c r="Y6" t="e" cm="1">
        <f t="array" aca="1" ref="Y6" ca="1">INDEX(BGCalc2!$J$3:$Q$614,Z$2+$D6,Y$1)</f>
        <v>#N/A</v>
      </c>
      <c r="Z6" t="e" cm="1">
        <f t="array" aca="1" ref="Z6" ca="1">INDEX(BGCalc2!$J$3:$Q$614,Z$2+$D6,Z$1)</f>
        <v>#N/A</v>
      </c>
      <c r="AA6" t="e" cm="1">
        <f t="array" aca="1" ref="AA6" ca="1">INDEX(BGCalc2!$J$3:$Q$614,AB$2+$D6,AA$1)</f>
        <v>#N/A</v>
      </c>
      <c r="AB6" t="e" cm="1">
        <f t="array" aca="1" ref="AB6" ca="1">INDEX(BGCalc2!$J$3:$Q$614,AB$2+$D6,AB$1)</f>
        <v>#N/A</v>
      </c>
    </row>
    <row r="7" spans="1:28">
      <c r="A7" t="s">
        <v>85</v>
      </c>
      <c r="B7">
        <v>7</v>
      </c>
      <c r="C7" t="s">
        <v>85</v>
      </c>
      <c r="D7">
        <v>3</v>
      </c>
      <c r="E7" t="e" cm="1">
        <f t="array" aca="1" ref="E7" ca="1">INDEX(BGCalc2!$J$3:$Q$614,F$2+$D7,E$1)</f>
        <v>#N/A</v>
      </c>
      <c r="F7" t="e" cm="1">
        <f t="array" aca="1" ref="F7" ca="1">INDEX(BGCalc2!$J$3:$Q$614,F$2+$D7,F$1)</f>
        <v>#N/A</v>
      </c>
      <c r="G7" t="e" cm="1">
        <f t="array" aca="1" ref="G7" ca="1">INDEX(BGCalc2!$J$3:$Q$614,H$2+$D7,G$1)</f>
        <v>#N/A</v>
      </c>
      <c r="H7" t="e" cm="1">
        <f t="array" aca="1" ref="H7" ca="1">INDEX(BGCalc2!$J$3:$Q$614,H$2+$D7,H$1)</f>
        <v>#N/A</v>
      </c>
      <c r="I7" t="e" cm="1">
        <f t="array" aca="1" ref="I7" ca="1">INDEX(BGCalc2!$J$3:$Q$614,J$2+$D7,I$1)</f>
        <v>#N/A</v>
      </c>
      <c r="J7" t="e" cm="1">
        <f t="array" aca="1" ref="J7" ca="1">INDEX(BGCalc2!$J$3:$Q$614,J$2+$D7,J$1)</f>
        <v>#N/A</v>
      </c>
      <c r="K7" t="e" cm="1">
        <f t="array" aca="1" ref="K7" ca="1">INDEX(BGCalc2!$J$3:$Q$614,L$2+$D7,K$1)</f>
        <v>#N/A</v>
      </c>
      <c r="L7" t="e" cm="1">
        <f t="array" aca="1" ref="L7" ca="1">INDEX(BGCalc2!$J$3:$Q$614,L$2+$D7,L$1)</f>
        <v>#N/A</v>
      </c>
      <c r="M7" t="e" cm="1">
        <f t="array" aca="1" ref="M7" ca="1">INDEX(BGCalc2!$J$3:$Q$614,N$2+$D7,M$1)</f>
        <v>#N/A</v>
      </c>
      <c r="N7" t="e" cm="1">
        <f t="array" aca="1" ref="N7" ca="1">INDEX(BGCalc2!$J$3:$Q$614,N$2+$D7,N$1)</f>
        <v>#N/A</v>
      </c>
      <c r="O7" t="e" cm="1">
        <f t="array" aca="1" ref="O7" ca="1">INDEX(BGCalc2!$J$3:$Q$614,P$2+$D7,O$1)</f>
        <v>#N/A</v>
      </c>
      <c r="P7" t="e" cm="1">
        <f t="array" aca="1" ref="P7" ca="1">INDEX(BGCalc2!$J$3:$Q$614,P$2+$D7,P$1)</f>
        <v>#N/A</v>
      </c>
      <c r="Q7" t="e" cm="1">
        <f t="array" aca="1" ref="Q7" ca="1">INDEX(BGCalc2!$J$3:$Q$614,R$2+$D7,Q$1)</f>
        <v>#N/A</v>
      </c>
      <c r="R7" t="e" cm="1">
        <f t="array" aca="1" ref="R7" ca="1">INDEX(BGCalc2!$J$3:$Q$614,R$2+$D7,R$1)</f>
        <v>#N/A</v>
      </c>
      <c r="S7" t="e" cm="1">
        <f t="array" aca="1" ref="S7" ca="1">INDEX(BGCalc2!$J$3:$Q$614,T$2+$D7,S$1)</f>
        <v>#N/A</v>
      </c>
      <c r="T7" t="e" cm="1">
        <f t="array" aca="1" ref="T7" ca="1">INDEX(BGCalc2!$J$3:$Q$614,T$2+$D7,T$1)</f>
        <v>#N/A</v>
      </c>
      <c r="U7" t="e" cm="1">
        <f t="array" aca="1" ref="U7" ca="1">INDEX(BGCalc2!$J$3:$Q$614,V$2+$D7,U$1)</f>
        <v>#N/A</v>
      </c>
      <c r="V7" t="e" cm="1">
        <f t="array" aca="1" ref="V7" ca="1">INDEX(BGCalc2!$J$3:$Q$614,V$2+$D7,V$1)</f>
        <v>#N/A</v>
      </c>
      <c r="W7" t="e" cm="1">
        <f t="array" aca="1" ref="W7" ca="1">INDEX(BGCalc2!$J$3:$Q$614,X$2+$D7,W$1)</f>
        <v>#N/A</v>
      </c>
      <c r="X7" t="e" cm="1">
        <f t="array" aca="1" ref="X7" ca="1">INDEX(BGCalc2!$J$3:$Q$614,X$2+$D7,X$1)</f>
        <v>#N/A</v>
      </c>
      <c r="Y7" t="e" cm="1">
        <f t="array" aca="1" ref="Y7" ca="1">INDEX(BGCalc2!$J$3:$Q$614,Z$2+$D7,Y$1)</f>
        <v>#N/A</v>
      </c>
      <c r="Z7" t="e" cm="1">
        <f t="array" aca="1" ref="Z7" ca="1">INDEX(BGCalc2!$J$3:$Q$614,Z$2+$D7,Z$1)</f>
        <v>#N/A</v>
      </c>
      <c r="AA7" t="e" cm="1">
        <f t="array" aca="1" ref="AA7" ca="1">INDEX(BGCalc2!$J$3:$Q$614,AB$2+$D7,AA$1)</f>
        <v>#N/A</v>
      </c>
      <c r="AB7" t="e" cm="1">
        <f t="array" aca="1" ref="AB7" ca="1">INDEX(BGCalc2!$J$3:$Q$614,AB$2+$D7,AB$1)</f>
        <v>#N/A</v>
      </c>
    </row>
    <row r="8" spans="1:28">
      <c r="A8" t="s">
        <v>66</v>
      </c>
      <c r="B8">
        <v>8</v>
      </c>
      <c r="C8" t="s">
        <v>66</v>
      </c>
      <c r="D8">
        <v>4</v>
      </c>
      <c r="E8" t="e" cm="1">
        <f t="array" aca="1" ref="E8" ca="1">INDEX(BGCalc2!$J$3:$Q$614,F$2+$D8,E$1)</f>
        <v>#N/A</v>
      </c>
      <c r="F8" t="e" cm="1">
        <f t="array" aca="1" ref="F8" ca="1">INDEX(BGCalc2!$J$3:$Q$614,F$2+$D8,F$1)</f>
        <v>#N/A</v>
      </c>
      <c r="G8" t="e" cm="1">
        <f t="array" aca="1" ref="G8" ca="1">INDEX(BGCalc2!$J$3:$Q$614,H$2+$D8,G$1)</f>
        <v>#N/A</v>
      </c>
      <c r="H8" t="e" cm="1">
        <f t="array" aca="1" ref="H8" ca="1">INDEX(BGCalc2!$J$3:$Q$614,H$2+$D8,H$1)</f>
        <v>#N/A</v>
      </c>
      <c r="I8" t="e" cm="1">
        <f t="array" aca="1" ref="I8" ca="1">INDEX(BGCalc2!$J$3:$Q$614,J$2+$D8,I$1)</f>
        <v>#N/A</v>
      </c>
      <c r="J8" t="e" cm="1">
        <f t="array" aca="1" ref="J8" ca="1">INDEX(BGCalc2!$J$3:$Q$614,J$2+$D8,J$1)</f>
        <v>#N/A</v>
      </c>
      <c r="K8" t="e" cm="1">
        <f t="array" aca="1" ref="K8" ca="1">INDEX(BGCalc2!$J$3:$Q$614,L$2+$D8,K$1)</f>
        <v>#N/A</v>
      </c>
      <c r="L8" t="e" cm="1">
        <f t="array" aca="1" ref="L8" ca="1">INDEX(BGCalc2!$J$3:$Q$614,L$2+$D8,L$1)</f>
        <v>#N/A</v>
      </c>
      <c r="M8" t="e" cm="1">
        <f t="array" aca="1" ref="M8" ca="1">INDEX(BGCalc2!$J$3:$Q$614,N$2+$D8,M$1)</f>
        <v>#N/A</v>
      </c>
      <c r="N8" t="e" cm="1">
        <f t="array" aca="1" ref="N8" ca="1">INDEX(BGCalc2!$J$3:$Q$614,N$2+$D8,N$1)</f>
        <v>#N/A</v>
      </c>
      <c r="O8" t="e" cm="1">
        <f t="array" aca="1" ref="O8" ca="1">INDEX(BGCalc2!$J$3:$Q$614,P$2+$D8,O$1)</f>
        <v>#N/A</v>
      </c>
      <c r="P8" t="e" cm="1">
        <f t="array" aca="1" ref="P8" ca="1">INDEX(BGCalc2!$J$3:$Q$614,P$2+$D8,P$1)</f>
        <v>#N/A</v>
      </c>
      <c r="Q8" t="e" cm="1">
        <f t="array" aca="1" ref="Q8" ca="1">INDEX(BGCalc2!$J$3:$Q$614,R$2+$D8,Q$1)</f>
        <v>#N/A</v>
      </c>
      <c r="R8" t="e" cm="1">
        <f t="array" aca="1" ref="R8" ca="1">INDEX(BGCalc2!$J$3:$Q$614,R$2+$D8,R$1)</f>
        <v>#N/A</v>
      </c>
      <c r="S8" t="e" cm="1">
        <f t="array" aca="1" ref="S8" ca="1">INDEX(BGCalc2!$J$3:$Q$614,T$2+$D8,S$1)</f>
        <v>#N/A</v>
      </c>
      <c r="T8" t="e" cm="1">
        <f t="array" aca="1" ref="T8" ca="1">INDEX(BGCalc2!$J$3:$Q$614,T$2+$D8,T$1)</f>
        <v>#N/A</v>
      </c>
      <c r="U8" t="e" cm="1">
        <f t="array" aca="1" ref="U8" ca="1">INDEX(BGCalc2!$J$3:$Q$614,V$2+$D8,U$1)</f>
        <v>#N/A</v>
      </c>
      <c r="V8" t="e" cm="1">
        <f t="array" aca="1" ref="V8" ca="1">INDEX(BGCalc2!$J$3:$Q$614,V$2+$D8,V$1)</f>
        <v>#N/A</v>
      </c>
      <c r="W8" t="e" cm="1">
        <f t="array" aca="1" ref="W8" ca="1">INDEX(BGCalc2!$J$3:$Q$614,X$2+$D8,W$1)</f>
        <v>#N/A</v>
      </c>
      <c r="X8" t="e" cm="1">
        <f t="array" aca="1" ref="X8" ca="1">INDEX(BGCalc2!$J$3:$Q$614,X$2+$D8,X$1)</f>
        <v>#N/A</v>
      </c>
      <c r="Y8" t="e" cm="1">
        <f t="array" aca="1" ref="Y8" ca="1">INDEX(BGCalc2!$J$3:$Q$614,Z$2+$D8,Y$1)</f>
        <v>#N/A</v>
      </c>
      <c r="Z8" t="e" cm="1">
        <f t="array" aca="1" ref="Z8" ca="1">INDEX(BGCalc2!$J$3:$Q$614,Z$2+$D8,Z$1)</f>
        <v>#N/A</v>
      </c>
      <c r="AA8" t="e" cm="1">
        <f t="array" aca="1" ref="AA8" ca="1">INDEX(BGCalc2!$J$3:$Q$614,AB$2+$D8,AA$1)</f>
        <v>#N/A</v>
      </c>
      <c r="AB8" t="e" cm="1">
        <f t="array" aca="1" ref="AB8" ca="1">INDEX(BGCalc2!$J$3:$Q$614,AB$2+$D8,AB$1)</f>
        <v>#N/A</v>
      </c>
    </row>
    <row r="9" spans="1:28">
      <c r="D9">
        <v>5</v>
      </c>
      <c r="E9" t="e" cm="1">
        <f t="array" aca="1" ref="E9" ca="1">INDEX(BGCalc2!$J$3:$Q$614,F$2+$D9,E$1)</f>
        <v>#N/A</v>
      </c>
      <c r="F9" t="e" cm="1">
        <f t="array" aca="1" ref="F9" ca="1">INDEX(BGCalc2!$J$3:$Q$614,F$2+$D9,F$1)</f>
        <v>#N/A</v>
      </c>
      <c r="G9" t="e" cm="1">
        <f t="array" aca="1" ref="G9" ca="1">INDEX(BGCalc2!$J$3:$Q$614,H$2+$D9,G$1)</f>
        <v>#N/A</v>
      </c>
      <c r="H9" t="e" cm="1">
        <f t="array" aca="1" ref="H9" ca="1">INDEX(BGCalc2!$J$3:$Q$614,H$2+$D9,H$1)</f>
        <v>#N/A</v>
      </c>
      <c r="I9" t="e" cm="1">
        <f t="array" aca="1" ref="I9" ca="1">INDEX(BGCalc2!$J$3:$Q$614,J$2+$D9,I$1)</f>
        <v>#N/A</v>
      </c>
      <c r="J9" t="e" cm="1">
        <f t="array" aca="1" ref="J9" ca="1">INDEX(BGCalc2!$J$3:$Q$614,J$2+$D9,J$1)</f>
        <v>#N/A</v>
      </c>
      <c r="K9" t="e" cm="1">
        <f t="array" aca="1" ref="K9" ca="1">INDEX(BGCalc2!$J$3:$Q$614,L$2+$D9,K$1)</f>
        <v>#N/A</v>
      </c>
      <c r="L9" t="e" cm="1">
        <f t="array" aca="1" ref="L9" ca="1">INDEX(BGCalc2!$J$3:$Q$614,L$2+$D9,L$1)</f>
        <v>#N/A</v>
      </c>
      <c r="M9" t="e" cm="1">
        <f t="array" aca="1" ref="M9" ca="1">INDEX(BGCalc2!$J$3:$Q$614,N$2+$D9,M$1)</f>
        <v>#N/A</v>
      </c>
      <c r="N9" t="e" cm="1">
        <f t="array" aca="1" ref="N9" ca="1">INDEX(BGCalc2!$J$3:$Q$614,N$2+$D9,N$1)</f>
        <v>#N/A</v>
      </c>
      <c r="O9" t="e" cm="1">
        <f t="array" aca="1" ref="O9" ca="1">INDEX(BGCalc2!$J$3:$Q$614,P$2+$D9,O$1)</f>
        <v>#N/A</v>
      </c>
      <c r="P9" t="e" cm="1">
        <f t="array" aca="1" ref="P9" ca="1">INDEX(BGCalc2!$J$3:$Q$614,P$2+$D9,P$1)</f>
        <v>#N/A</v>
      </c>
      <c r="Q9" t="e" cm="1">
        <f t="array" aca="1" ref="Q9" ca="1">INDEX(BGCalc2!$J$3:$Q$614,R$2+$D9,Q$1)</f>
        <v>#N/A</v>
      </c>
      <c r="R9" t="e" cm="1">
        <f t="array" aca="1" ref="R9" ca="1">INDEX(BGCalc2!$J$3:$Q$614,R$2+$D9,R$1)</f>
        <v>#N/A</v>
      </c>
      <c r="S9" t="e" cm="1">
        <f t="array" aca="1" ref="S9" ca="1">INDEX(BGCalc2!$J$3:$Q$614,T$2+$D9,S$1)</f>
        <v>#N/A</v>
      </c>
      <c r="T9" t="e" cm="1">
        <f t="array" aca="1" ref="T9" ca="1">INDEX(BGCalc2!$J$3:$Q$614,T$2+$D9,T$1)</f>
        <v>#N/A</v>
      </c>
      <c r="U9" t="e" cm="1">
        <f t="array" aca="1" ref="U9" ca="1">INDEX(BGCalc2!$J$3:$Q$614,V$2+$D9,U$1)</f>
        <v>#N/A</v>
      </c>
      <c r="V9" t="e" cm="1">
        <f t="array" aca="1" ref="V9" ca="1">INDEX(BGCalc2!$J$3:$Q$614,V$2+$D9,V$1)</f>
        <v>#N/A</v>
      </c>
      <c r="W9" t="e" cm="1">
        <f t="array" aca="1" ref="W9" ca="1">INDEX(BGCalc2!$J$3:$Q$614,X$2+$D9,W$1)</f>
        <v>#N/A</v>
      </c>
      <c r="X9" t="e" cm="1">
        <f t="array" aca="1" ref="X9" ca="1">INDEX(BGCalc2!$J$3:$Q$614,X$2+$D9,X$1)</f>
        <v>#N/A</v>
      </c>
      <c r="Y9" t="e" cm="1">
        <f t="array" aca="1" ref="Y9" ca="1">INDEX(BGCalc2!$J$3:$Q$614,Z$2+$D9,Y$1)</f>
        <v>#N/A</v>
      </c>
      <c r="Z9" t="e" cm="1">
        <f t="array" aca="1" ref="Z9" ca="1">INDEX(BGCalc2!$J$3:$Q$614,Z$2+$D9,Z$1)</f>
        <v>#N/A</v>
      </c>
      <c r="AA9" t="e" cm="1">
        <f t="array" aca="1" ref="AA9" ca="1">INDEX(BGCalc2!$J$3:$Q$614,AB$2+$D9,AA$1)</f>
        <v>#N/A</v>
      </c>
      <c r="AB9" t="e" cm="1">
        <f t="array" aca="1" ref="AB9" ca="1">INDEX(BGCalc2!$J$3:$Q$614,AB$2+$D9,AB$1)</f>
        <v>#N/A</v>
      </c>
    </row>
    <row r="10" spans="1:28">
      <c r="D10">
        <v>6</v>
      </c>
      <c r="E10" t="e" cm="1">
        <f t="array" aca="1" ref="E10" ca="1">INDEX(BGCalc2!$J$3:$Q$614,F$2+$D10,E$1)</f>
        <v>#N/A</v>
      </c>
      <c r="F10" t="e" cm="1">
        <f t="array" aca="1" ref="F10" ca="1">INDEX(BGCalc2!$J$3:$Q$614,F$2+$D10,F$1)</f>
        <v>#N/A</v>
      </c>
      <c r="G10" t="e" cm="1">
        <f t="array" aca="1" ref="G10" ca="1">INDEX(BGCalc2!$J$3:$Q$614,H$2+$D10,G$1)</f>
        <v>#N/A</v>
      </c>
      <c r="H10" t="e" cm="1">
        <f t="array" aca="1" ref="H10" ca="1">INDEX(BGCalc2!$J$3:$Q$614,H$2+$D10,H$1)</f>
        <v>#N/A</v>
      </c>
      <c r="I10" t="e" cm="1">
        <f t="array" aca="1" ref="I10" ca="1">INDEX(BGCalc2!$J$3:$Q$614,J$2+$D10,I$1)</f>
        <v>#N/A</v>
      </c>
      <c r="J10" t="e" cm="1">
        <f t="array" aca="1" ref="J10" ca="1">INDEX(BGCalc2!$J$3:$Q$614,J$2+$D10,J$1)</f>
        <v>#N/A</v>
      </c>
      <c r="K10" t="e" cm="1">
        <f t="array" aca="1" ref="K10" ca="1">INDEX(BGCalc2!$J$3:$Q$614,L$2+$D10,K$1)</f>
        <v>#N/A</v>
      </c>
      <c r="L10" t="e" cm="1">
        <f t="array" aca="1" ref="L10" ca="1">INDEX(BGCalc2!$J$3:$Q$614,L$2+$D10,L$1)</f>
        <v>#N/A</v>
      </c>
      <c r="M10" t="e" cm="1">
        <f t="array" aca="1" ref="M10" ca="1">INDEX(BGCalc2!$J$3:$Q$614,N$2+$D10,M$1)</f>
        <v>#N/A</v>
      </c>
      <c r="N10" t="e" cm="1">
        <f t="array" aca="1" ref="N10" ca="1">INDEX(BGCalc2!$J$3:$Q$614,N$2+$D10,N$1)</f>
        <v>#N/A</v>
      </c>
      <c r="O10" t="e" cm="1">
        <f t="array" aca="1" ref="O10" ca="1">INDEX(BGCalc2!$J$3:$Q$614,P$2+$D10,O$1)</f>
        <v>#N/A</v>
      </c>
      <c r="P10" t="e" cm="1">
        <f t="array" aca="1" ref="P10" ca="1">INDEX(BGCalc2!$J$3:$Q$614,P$2+$D10,P$1)</f>
        <v>#N/A</v>
      </c>
      <c r="Q10" t="e" cm="1">
        <f t="array" aca="1" ref="Q10" ca="1">INDEX(BGCalc2!$J$3:$Q$614,R$2+$D10,Q$1)</f>
        <v>#N/A</v>
      </c>
      <c r="R10" t="e" cm="1">
        <f t="array" aca="1" ref="R10" ca="1">INDEX(BGCalc2!$J$3:$Q$614,R$2+$D10,R$1)</f>
        <v>#N/A</v>
      </c>
      <c r="S10" t="e" cm="1">
        <f t="array" aca="1" ref="S10" ca="1">INDEX(BGCalc2!$J$3:$Q$614,T$2+$D10,S$1)</f>
        <v>#N/A</v>
      </c>
      <c r="T10" t="e" cm="1">
        <f t="array" aca="1" ref="T10" ca="1">INDEX(BGCalc2!$J$3:$Q$614,T$2+$D10,T$1)</f>
        <v>#N/A</v>
      </c>
      <c r="U10" t="e" cm="1">
        <f t="array" aca="1" ref="U10" ca="1">INDEX(BGCalc2!$J$3:$Q$614,V$2+$D10,U$1)</f>
        <v>#N/A</v>
      </c>
      <c r="V10" t="e" cm="1">
        <f t="array" aca="1" ref="V10" ca="1">INDEX(BGCalc2!$J$3:$Q$614,V$2+$D10,V$1)</f>
        <v>#N/A</v>
      </c>
      <c r="W10" t="e" cm="1">
        <f t="array" aca="1" ref="W10" ca="1">INDEX(BGCalc2!$J$3:$Q$614,X$2+$D10,W$1)</f>
        <v>#N/A</v>
      </c>
      <c r="X10" t="e" cm="1">
        <f t="array" aca="1" ref="X10" ca="1">INDEX(BGCalc2!$J$3:$Q$614,X$2+$D10,X$1)</f>
        <v>#N/A</v>
      </c>
      <c r="Y10" t="e" cm="1">
        <f t="array" aca="1" ref="Y10" ca="1">INDEX(BGCalc2!$J$3:$Q$614,Z$2+$D10,Y$1)</f>
        <v>#N/A</v>
      </c>
      <c r="Z10" t="e" cm="1">
        <f t="array" aca="1" ref="Z10" ca="1">INDEX(BGCalc2!$J$3:$Q$614,Z$2+$D10,Z$1)</f>
        <v>#N/A</v>
      </c>
      <c r="AA10" t="e" cm="1">
        <f t="array" aca="1" ref="AA10" ca="1">INDEX(BGCalc2!$J$3:$Q$614,AB$2+$D10,AA$1)</f>
        <v>#N/A</v>
      </c>
      <c r="AB10" t="e" cm="1">
        <f t="array" aca="1" ref="AB10" ca="1">INDEX(BGCalc2!$J$3:$Q$614,AB$2+$D10,AB$1)</f>
        <v>#N/A</v>
      </c>
    </row>
    <row r="11" spans="1:28">
      <c r="D11">
        <v>7</v>
      </c>
      <c r="E11" t="e" cm="1">
        <f t="array" aca="1" ref="E11" ca="1">INDEX(BGCalc2!$J$3:$Q$614,F$2+$D11,E$1)</f>
        <v>#N/A</v>
      </c>
      <c r="F11" t="e" cm="1">
        <f t="array" aca="1" ref="F11" ca="1">INDEX(BGCalc2!$J$3:$Q$614,F$2+$D11,F$1)</f>
        <v>#N/A</v>
      </c>
      <c r="G11" t="e" cm="1">
        <f t="array" aca="1" ref="G11" ca="1">INDEX(BGCalc2!$J$3:$Q$614,H$2+$D11,G$1)</f>
        <v>#N/A</v>
      </c>
      <c r="H11" t="e" cm="1">
        <f t="array" aca="1" ref="H11" ca="1">INDEX(BGCalc2!$J$3:$Q$614,H$2+$D11,H$1)</f>
        <v>#N/A</v>
      </c>
      <c r="I11" t="e" cm="1">
        <f t="array" aca="1" ref="I11" ca="1">INDEX(BGCalc2!$J$3:$Q$614,J$2+$D11,I$1)</f>
        <v>#N/A</v>
      </c>
      <c r="J11" t="e" cm="1">
        <f t="array" aca="1" ref="J11" ca="1">INDEX(BGCalc2!$J$3:$Q$614,J$2+$D11,J$1)</f>
        <v>#N/A</v>
      </c>
      <c r="K11" t="e" cm="1">
        <f t="array" aca="1" ref="K11" ca="1">INDEX(BGCalc2!$J$3:$Q$614,L$2+$D11,K$1)</f>
        <v>#N/A</v>
      </c>
      <c r="L11" t="e" cm="1">
        <f t="array" aca="1" ref="L11" ca="1">INDEX(BGCalc2!$J$3:$Q$614,L$2+$D11,L$1)</f>
        <v>#N/A</v>
      </c>
      <c r="M11" t="e" cm="1">
        <f t="array" aca="1" ref="M11" ca="1">INDEX(BGCalc2!$J$3:$Q$614,N$2+$D11,M$1)</f>
        <v>#N/A</v>
      </c>
      <c r="N11" t="e" cm="1">
        <f t="array" aca="1" ref="N11" ca="1">INDEX(BGCalc2!$J$3:$Q$614,N$2+$D11,N$1)</f>
        <v>#N/A</v>
      </c>
      <c r="O11" t="e" cm="1">
        <f t="array" aca="1" ref="O11" ca="1">INDEX(BGCalc2!$J$3:$Q$614,P$2+$D11,O$1)</f>
        <v>#N/A</v>
      </c>
      <c r="P11" t="e" cm="1">
        <f t="array" aca="1" ref="P11" ca="1">INDEX(BGCalc2!$J$3:$Q$614,P$2+$D11,P$1)</f>
        <v>#N/A</v>
      </c>
      <c r="Q11" t="e" cm="1">
        <f t="array" aca="1" ref="Q11" ca="1">INDEX(BGCalc2!$J$3:$Q$614,R$2+$D11,Q$1)</f>
        <v>#N/A</v>
      </c>
      <c r="R11" t="e" cm="1">
        <f t="array" aca="1" ref="R11" ca="1">INDEX(BGCalc2!$J$3:$Q$614,R$2+$D11,R$1)</f>
        <v>#N/A</v>
      </c>
      <c r="S11" t="e" cm="1">
        <f t="array" aca="1" ref="S11" ca="1">INDEX(BGCalc2!$J$3:$Q$614,T$2+$D11,S$1)</f>
        <v>#N/A</v>
      </c>
      <c r="T11" t="e" cm="1">
        <f t="array" aca="1" ref="T11" ca="1">INDEX(BGCalc2!$J$3:$Q$614,T$2+$D11,T$1)</f>
        <v>#N/A</v>
      </c>
      <c r="U11" t="e" cm="1">
        <f t="array" aca="1" ref="U11" ca="1">INDEX(BGCalc2!$J$3:$Q$614,V$2+$D11,U$1)</f>
        <v>#N/A</v>
      </c>
      <c r="V11" t="e" cm="1">
        <f t="array" aca="1" ref="V11" ca="1">INDEX(BGCalc2!$J$3:$Q$614,V$2+$D11,V$1)</f>
        <v>#N/A</v>
      </c>
      <c r="W11" t="e" cm="1">
        <f t="array" aca="1" ref="W11" ca="1">INDEX(BGCalc2!$J$3:$Q$614,X$2+$D11,W$1)</f>
        <v>#N/A</v>
      </c>
      <c r="X11" t="e" cm="1">
        <f t="array" aca="1" ref="X11" ca="1">INDEX(BGCalc2!$J$3:$Q$614,X$2+$D11,X$1)</f>
        <v>#N/A</v>
      </c>
      <c r="Y11" t="e" cm="1">
        <f t="array" aca="1" ref="Y11" ca="1">INDEX(BGCalc2!$J$3:$Q$614,Z$2+$D11,Y$1)</f>
        <v>#N/A</v>
      </c>
      <c r="Z11" t="e" cm="1">
        <f t="array" aca="1" ref="Z11" ca="1">INDEX(BGCalc2!$J$3:$Q$614,Z$2+$D11,Z$1)</f>
        <v>#N/A</v>
      </c>
      <c r="AA11" t="e" cm="1">
        <f t="array" aca="1" ref="AA11" ca="1">INDEX(BGCalc2!$J$3:$Q$614,AB$2+$D11,AA$1)</f>
        <v>#N/A</v>
      </c>
      <c r="AB11" t="e" cm="1">
        <f t="array" aca="1" ref="AB11" ca="1">INDEX(BGCalc2!$J$3:$Q$614,AB$2+$D11,AB$1)</f>
        <v>#N/A</v>
      </c>
    </row>
    <row r="12" spans="1:28">
      <c r="D12">
        <v>8</v>
      </c>
      <c r="E12" t="e" cm="1">
        <f t="array" aca="1" ref="E12" ca="1">INDEX(BGCalc2!$J$3:$Q$614,F$2+$D12,E$1)</f>
        <v>#N/A</v>
      </c>
      <c r="F12" t="e" cm="1">
        <f t="array" aca="1" ref="F12" ca="1">INDEX(BGCalc2!$J$3:$Q$614,F$2+$D12,F$1)</f>
        <v>#N/A</v>
      </c>
      <c r="G12" t="e" cm="1">
        <f t="array" aca="1" ref="G12" ca="1">INDEX(BGCalc2!$J$3:$Q$614,H$2+$D12,G$1)</f>
        <v>#N/A</v>
      </c>
      <c r="H12" t="e" cm="1">
        <f t="array" aca="1" ref="H12" ca="1">INDEX(BGCalc2!$J$3:$Q$614,H$2+$D12,H$1)</f>
        <v>#N/A</v>
      </c>
      <c r="I12" t="e" cm="1">
        <f t="array" aca="1" ref="I12" ca="1">INDEX(BGCalc2!$J$3:$Q$614,J$2+$D12,I$1)</f>
        <v>#N/A</v>
      </c>
      <c r="J12" t="e" cm="1">
        <f t="array" aca="1" ref="J12" ca="1">INDEX(BGCalc2!$J$3:$Q$614,J$2+$D12,J$1)</f>
        <v>#N/A</v>
      </c>
      <c r="K12" t="e" cm="1">
        <f t="array" aca="1" ref="K12" ca="1">INDEX(BGCalc2!$J$3:$Q$614,L$2+$D12,K$1)</f>
        <v>#N/A</v>
      </c>
      <c r="L12" t="e" cm="1">
        <f t="array" aca="1" ref="L12" ca="1">INDEX(BGCalc2!$J$3:$Q$614,L$2+$D12,L$1)</f>
        <v>#N/A</v>
      </c>
      <c r="M12" t="e" cm="1">
        <f t="array" aca="1" ref="M12" ca="1">INDEX(BGCalc2!$J$3:$Q$614,N$2+$D12,M$1)</f>
        <v>#N/A</v>
      </c>
      <c r="N12" t="e" cm="1">
        <f t="array" aca="1" ref="N12" ca="1">INDEX(BGCalc2!$J$3:$Q$614,N$2+$D12,N$1)</f>
        <v>#N/A</v>
      </c>
      <c r="O12" t="e" cm="1">
        <f t="array" aca="1" ref="O12" ca="1">INDEX(BGCalc2!$J$3:$Q$614,P$2+$D12,O$1)</f>
        <v>#N/A</v>
      </c>
      <c r="P12" t="e" cm="1">
        <f t="array" aca="1" ref="P12" ca="1">INDEX(BGCalc2!$J$3:$Q$614,P$2+$D12,P$1)</f>
        <v>#N/A</v>
      </c>
      <c r="Q12" t="e" cm="1">
        <f t="array" aca="1" ref="Q12" ca="1">INDEX(BGCalc2!$J$3:$Q$614,R$2+$D12,Q$1)</f>
        <v>#N/A</v>
      </c>
      <c r="R12" t="e" cm="1">
        <f t="array" aca="1" ref="R12" ca="1">INDEX(BGCalc2!$J$3:$Q$614,R$2+$D12,R$1)</f>
        <v>#N/A</v>
      </c>
      <c r="S12" t="e" cm="1">
        <f t="array" aca="1" ref="S12" ca="1">INDEX(BGCalc2!$J$3:$Q$614,T$2+$D12,S$1)</f>
        <v>#N/A</v>
      </c>
      <c r="T12" t="e" cm="1">
        <f t="array" aca="1" ref="T12" ca="1">INDEX(BGCalc2!$J$3:$Q$614,T$2+$D12,T$1)</f>
        <v>#N/A</v>
      </c>
      <c r="U12" t="e" cm="1">
        <f t="array" aca="1" ref="U12" ca="1">INDEX(BGCalc2!$J$3:$Q$614,V$2+$D12,U$1)</f>
        <v>#N/A</v>
      </c>
      <c r="V12" t="e" cm="1">
        <f t="array" aca="1" ref="V12" ca="1">INDEX(BGCalc2!$J$3:$Q$614,V$2+$D12,V$1)</f>
        <v>#N/A</v>
      </c>
      <c r="W12" t="e" cm="1">
        <f t="array" aca="1" ref="W12" ca="1">INDEX(BGCalc2!$J$3:$Q$614,X$2+$D12,W$1)</f>
        <v>#N/A</v>
      </c>
      <c r="X12" t="e" cm="1">
        <f t="array" aca="1" ref="X12" ca="1">INDEX(BGCalc2!$J$3:$Q$614,X$2+$D12,X$1)</f>
        <v>#N/A</v>
      </c>
      <c r="Y12" t="e" cm="1">
        <f t="array" aca="1" ref="Y12" ca="1">INDEX(BGCalc2!$J$3:$Q$614,Z$2+$D12,Y$1)</f>
        <v>#N/A</v>
      </c>
      <c r="Z12" t="e" cm="1">
        <f t="array" aca="1" ref="Z12" ca="1">INDEX(BGCalc2!$J$3:$Q$614,Z$2+$D12,Z$1)</f>
        <v>#N/A</v>
      </c>
      <c r="AA12" t="e" cm="1">
        <f t="array" aca="1" ref="AA12" ca="1">INDEX(BGCalc2!$J$3:$Q$614,AB$2+$D12,AA$1)</f>
        <v>#N/A</v>
      </c>
      <c r="AB12" t="e" cm="1">
        <f t="array" aca="1" ref="AB12" ca="1">INDEX(BGCalc2!$J$3:$Q$614,AB$2+$D12,AB$1)</f>
        <v>#N/A</v>
      </c>
    </row>
    <row r="13" spans="1:28">
      <c r="D13">
        <v>9</v>
      </c>
      <c r="E13" t="e" cm="1">
        <f t="array" aca="1" ref="E13" ca="1">INDEX(BGCalc2!$J$3:$Q$614,F$2+$D13,E$1)</f>
        <v>#N/A</v>
      </c>
      <c r="F13" t="e" cm="1">
        <f t="array" aca="1" ref="F13" ca="1">INDEX(BGCalc2!$J$3:$Q$614,F$2+$D13,F$1)</f>
        <v>#N/A</v>
      </c>
      <c r="G13" t="e" cm="1">
        <f t="array" aca="1" ref="G13" ca="1">INDEX(BGCalc2!$J$3:$Q$614,H$2+$D13,G$1)</f>
        <v>#N/A</v>
      </c>
      <c r="H13" t="e" cm="1">
        <f t="array" aca="1" ref="H13" ca="1">INDEX(BGCalc2!$J$3:$Q$614,H$2+$D13,H$1)</f>
        <v>#N/A</v>
      </c>
      <c r="I13" t="e" cm="1">
        <f t="array" aca="1" ref="I13" ca="1">INDEX(BGCalc2!$J$3:$Q$614,J$2+$D13,I$1)</f>
        <v>#N/A</v>
      </c>
      <c r="J13" t="e" cm="1">
        <f t="array" aca="1" ref="J13" ca="1">INDEX(BGCalc2!$J$3:$Q$614,J$2+$D13,J$1)</f>
        <v>#N/A</v>
      </c>
      <c r="K13" t="e" cm="1">
        <f t="array" aca="1" ref="K13" ca="1">INDEX(BGCalc2!$J$3:$Q$614,L$2+$D13,K$1)</f>
        <v>#N/A</v>
      </c>
      <c r="L13" t="e" cm="1">
        <f t="array" aca="1" ref="L13" ca="1">INDEX(BGCalc2!$J$3:$Q$614,L$2+$D13,L$1)</f>
        <v>#N/A</v>
      </c>
      <c r="M13" t="e" cm="1">
        <f t="array" aca="1" ref="M13" ca="1">INDEX(BGCalc2!$J$3:$Q$614,N$2+$D13,M$1)</f>
        <v>#N/A</v>
      </c>
      <c r="N13" t="e" cm="1">
        <f t="array" aca="1" ref="N13" ca="1">INDEX(BGCalc2!$J$3:$Q$614,N$2+$D13,N$1)</f>
        <v>#N/A</v>
      </c>
      <c r="O13" t="e" cm="1">
        <f t="array" aca="1" ref="O13" ca="1">INDEX(BGCalc2!$J$3:$Q$614,P$2+$D13,O$1)</f>
        <v>#N/A</v>
      </c>
      <c r="P13" t="e" cm="1">
        <f t="array" aca="1" ref="P13" ca="1">INDEX(BGCalc2!$J$3:$Q$614,P$2+$D13,P$1)</f>
        <v>#N/A</v>
      </c>
      <c r="Q13" t="e" cm="1">
        <f t="array" aca="1" ref="Q13" ca="1">INDEX(BGCalc2!$J$3:$Q$614,R$2+$D13,Q$1)</f>
        <v>#N/A</v>
      </c>
      <c r="R13" t="e" cm="1">
        <f t="array" aca="1" ref="R13" ca="1">INDEX(BGCalc2!$J$3:$Q$614,R$2+$D13,R$1)</f>
        <v>#N/A</v>
      </c>
      <c r="S13" t="e" cm="1">
        <f t="array" aca="1" ref="S13" ca="1">INDEX(BGCalc2!$J$3:$Q$614,T$2+$D13,S$1)</f>
        <v>#N/A</v>
      </c>
      <c r="T13" t="e" cm="1">
        <f t="array" aca="1" ref="T13" ca="1">INDEX(BGCalc2!$J$3:$Q$614,T$2+$D13,T$1)</f>
        <v>#N/A</v>
      </c>
      <c r="U13" t="e" cm="1">
        <f t="array" aca="1" ref="U13" ca="1">INDEX(BGCalc2!$J$3:$Q$614,V$2+$D13,U$1)</f>
        <v>#N/A</v>
      </c>
      <c r="V13" t="e" cm="1">
        <f t="array" aca="1" ref="V13" ca="1">INDEX(BGCalc2!$J$3:$Q$614,V$2+$D13,V$1)</f>
        <v>#N/A</v>
      </c>
      <c r="W13" t="e" cm="1">
        <f t="array" aca="1" ref="W13" ca="1">INDEX(BGCalc2!$J$3:$Q$614,X$2+$D13,W$1)</f>
        <v>#N/A</v>
      </c>
      <c r="X13" t="e" cm="1">
        <f t="array" aca="1" ref="X13" ca="1">INDEX(BGCalc2!$J$3:$Q$614,X$2+$D13,X$1)</f>
        <v>#N/A</v>
      </c>
      <c r="Y13" t="e" cm="1">
        <f t="array" aca="1" ref="Y13" ca="1">INDEX(BGCalc2!$J$3:$Q$614,Z$2+$D13,Y$1)</f>
        <v>#N/A</v>
      </c>
      <c r="Z13" t="e" cm="1">
        <f t="array" aca="1" ref="Z13" ca="1">INDEX(BGCalc2!$J$3:$Q$614,Z$2+$D13,Z$1)</f>
        <v>#N/A</v>
      </c>
      <c r="AA13" t="e" cm="1">
        <f t="array" aca="1" ref="AA13" ca="1">INDEX(BGCalc2!$J$3:$Q$614,AB$2+$D13,AA$1)</f>
        <v>#N/A</v>
      </c>
      <c r="AB13" t="e" cm="1">
        <f t="array" aca="1" ref="AB13" ca="1">INDEX(BGCalc2!$J$3:$Q$614,AB$2+$D13,AB$1)</f>
        <v>#N/A</v>
      </c>
    </row>
    <row r="14" spans="1:28">
      <c r="D14">
        <v>10</v>
      </c>
      <c r="E14" t="e" cm="1">
        <f t="array" aca="1" ref="E14" ca="1">INDEX(BGCalc2!$J$3:$Q$614,F$2+$D14,E$1)</f>
        <v>#N/A</v>
      </c>
      <c r="F14" t="e" cm="1">
        <f t="array" aca="1" ref="F14" ca="1">INDEX(BGCalc2!$J$3:$Q$614,F$2+$D14,F$1)</f>
        <v>#N/A</v>
      </c>
      <c r="G14" t="e" cm="1">
        <f t="array" aca="1" ref="G14" ca="1">INDEX(BGCalc2!$J$3:$Q$614,H$2+$D14,G$1)</f>
        <v>#N/A</v>
      </c>
      <c r="H14" t="e" cm="1">
        <f t="array" aca="1" ref="H14" ca="1">INDEX(BGCalc2!$J$3:$Q$614,H$2+$D14,H$1)</f>
        <v>#N/A</v>
      </c>
      <c r="I14" t="e" cm="1">
        <f t="array" aca="1" ref="I14" ca="1">INDEX(BGCalc2!$J$3:$Q$614,J$2+$D14,I$1)</f>
        <v>#N/A</v>
      </c>
      <c r="J14" t="e" cm="1">
        <f t="array" aca="1" ref="J14" ca="1">INDEX(BGCalc2!$J$3:$Q$614,J$2+$D14,J$1)</f>
        <v>#N/A</v>
      </c>
      <c r="K14" t="e" cm="1">
        <f t="array" aca="1" ref="K14" ca="1">INDEX(BGCalc2!$J$3:$Q$614,L$2+$D14,K$1)</f>
        <v>#N/A</v>
      </c>
      <c r="L14" t="e" cm="1">
        <f t="array" aca="1" ref="L14" ca="1">INDEX(BGCalc2!$J$3:$Q$614,L$2+$D14,L$1)</f>
        <v>#N/A</v>
      </c>
      <c r="M14" t="e" cm="1">
        <f t="array" aca="1" ref="M14" ca="1">INDEX(BGCalc2!$J$3:$Q$614,N$2+$D14,M$1)</f>
        <v>#N/A</v>
      </c>
      <c r="N14" t="e" cm="1">
        <f t="array" aca="1" ref="N14" ca="1">INDEX(BGCalc2!$J$3:$Q$614,N$2+$D14,N$1)</f>
        <v>#N/A</v>
      </c>
      <c r="O14" t="e" cm="1">
        <f t="array" aca="1" ref="O14" ca="1">INDEX(BGCalc2!$J$3:$Q$614,P$2+$D14,O$1)</f>
        <v>#N/A</v>
      </c>
      <c r="P14" t="e" cm="1">
        <f t="array" aca="1" ref="P14" ca="1">INDEX(BGCalc2!$J$3:$Q$614,P$2+$D14,P$1)</f>
        <v>#N/A</v>
      </c>
      <c r="Q14" t="e" cm="1">
        <f t="array" aca="1" ref="Q14" ca="1">INDEX(BGCalc2!$J$3:$Q$614,R$2+$D14,Q$1)</f>
        <v>#N/A</v>
      </c>
      <c r="R14" t="e" cm="1">
        <f t="array" aca="1" ref="R14" ca="1">INDEX(BGCalc2!$J$3:$Q$614,R$2+$D14,R$1)</f>
        <v>#N/A</v>
      </c>
      <c r="S14" t="e" cm="1">
        <f t="array" aca="1" ref="S14" ca="1">INDEX(BGCalc2!$J$3:$Q$614,T$2+$D14,S$1)</f>
        <v>#N/A</v>
      </c>
      <c r="T14" t="e" cm="1">
        <f t="array" aca="1" ref="T14" ca="1">INDEX(BGCalc2!$J$3:$Q$614,T$2+$D14,T$1)</f>
        <v>#N/A</v>
      </c>
      <c r="U14" t="e" cm="1">
        <f t="array" aca="1" ref="U14" ca="1">INDEX(BGCalc2!$J$3:$Q$614,V$2+$D14,U$1)</f>
        <v>#N/A</v>
      </c>
      <c r="V14" t="e" cm="1">
        <f t="array" aca="1" ref="V14" ca="1">INDEX(BGCalc2!$J$3:$Q$614,V$2+$D14,V$1)</f>
        <v>#N/A</v>
      </c>
      <c r="W14" t="e" cm="1">
        <f t="array" aca="1" ref="W14" ca="1">INDEX(BGCalc2!$J$3:$Q$614,X$2+$D14,W$1)</f>
        <v>#N/A</v>
      </c>
      <c r="X14" t="e" cm="1">
        <f t="array" aca="1" ref="X14" ca="1">INDEX(BGCalc2!$J$3:$Q$614,X$2+$D14,X$1)</f>
        <v>#N/A</v>
      </c>
      <c r="Y14" t="e" cm="1">
        <f t="array" aca="1" ref="Y14" ca="1">INDEX(BGCalc2!$J$3:$Q$614,Z$2+$D14,Y$1)</f>
        <v>#N/A</v>
      </c>
      <c r="Z14" t="e" cm="1">
        <f t="array" aca="1" ref="Z14" ca="1">INDEX(BGCalc2!$J$3:$Q$614,Z$2+$D14,Z$1)</f>
        <v>#N/A</v>
      </c>
      <c r="AA14" t="e" cm="1">
        <f t="array" aca="1" ref="AA14" ca="1">INDEX(BGCalc2!$J$3:$Q$614,AB$2+$D14,AA$1)</f>
        <v>#N/A</v>
      </c>
      <c r="AB14" t="e" cm="1">
        <f t="array" aca="1" ref="AB14" ca="1">INDEX(BGCalc2!$J$3:$Q$614,AB$2+$D14,AB$1)</f>
        <v>#N/A</v>
      </c>
    </row>
    <row r="15" spans="1:28">
      <c r="D15">
        <v>11</v>
      </c>
      <c r="E15" t="e" cm="1">
        <f t="array" aca="1" ref="E15" ca="1">INDEX(BGCalc2!$J$3:$Q$614,F$2+$D15,E$1)</f>
        <v>#N/A</v>
      </c>
      <c r="F15" t="e" cm="1">
        <f t="array" aca="1" ref="F15" ca="1">INDEX(BGCalc2!$J$3:$Q$614,F$2+$D15,F$1)</f>
        <v>#N/A</v>
      </c>
      <c r="G15" t="e" cm="1">
        <f t="array" aca="1" ref="G15" ca="1">INDEX(BGCalc2!$J$3:$Q$614,H$2+$D15,G$1)</f>
        <v>#N/A</v>
      </c>
      <c r="H15" t="e" cm="1">
        <f t="array" aca="1" ref="H15" ca="1">INDEX(BGCalc2!$J$3:$Q$614,H$2+$D15,H$1)</f>
        <v>#N/A</v>
      </c>
      <c r="I15" t="e" cm="1">
        <f t="array" aca="1" ref="I15" ca="1">INDEX(BGCalc2!$J$3:$Q$614,J$2+$D15,I$1)</f>
        <v>#N/A</v>
      </c>
      <c r="J15" t="e" cm="1">
        <f t="array" aca="1" ref="J15" ca="1">INDEX(BGCalc2!$J$3:$Q$614,J$2+$D15,J$1)</f>
        <v>#N/A</v>
      </c>
      <c r="K15" t="e" cm="1">
        <f t="array" aca="1" ref="K15" ca="1">INDEX(BGCalc2!$J$3:$Q$614,L$2+$D15,K$1)</f>
        <v>#N/A</v>
      </c>
      <c r="L15" t="e" cm="1">
        <f t="array" aca="1" ref="L15" ca="1">INDEX(BGCalc2!$J$3:$Q$614,L$2+$D15,L$1)</f>
        <v>#N/A</v>
      </c>
      <c r="M15" t="e" cm="1">
        <f t="array" aca="1" ref="M15" ca="1">INDEX(BGCalc2!$J$3:$Q$614,N$2+$D15,M$1)</f>
        <v>#N/A</v>
      </c>
      <c r="N15" t="e" cm="1">
        <f t="array" aca="1" ref="N15" ca="1">INDEX(BGCalc2!$J$3:$Q$614,N$2+$D15,N$1)</f>
        <v>#N/A</v>
      </c>
      <c r="O15" t="e" cm="1">
        <f t="array" aca="1" ref="O15" ca="1">INDEX(BGCalc2!$J$3:$Q$614,P$2+$D15,O$1)</f>
        <v>#N/A</v>
      </c>
      <c r="P15" t="e" cm="1">
        <f t="array" aca="1" ref="P15" ca="1">INDEX(BGCalc2!$J$3:$Q$614,P$2+$D15,P$1)</f>
        <v>#N/A</v>
      </c>
      <c r="Q15" t="e" cm="1">
        <f t="array" aca="1" ref="Q15" ca="1">INDEX(BGCalc2!$J$3:$Q$614,R$2+$D15,Q$1)</f>
        <v>#N/A</v>
      </c>
      <c r="R15" t="e" cm="1">
        <f t="array" aca="1" ref="R15" ca="1">INDEX(BGCalc2!$J$3:$Q$614,R$2+$D15,R$1)</f>
        <v>#N/A</v>
      </c>
      <c r="S15" t="e" cm="1">
        <f t="array" aca="1" ref="S15" ca="1">INDEX(BGCalc2!$J$3:$Q$614,T$2+$D15,S$1)</f>
        <v>#N/A</v>
      </c>
      <c r="T15" t="e" cm="1">
        <f t="array" aca="1" ref="T15" ca="1">INDEX(BGCalc2!$J$3:$Q$614,T$2+$D15,T$1)</f>
        <v>#N/A</v>
      </c>
      <c r="U15" t="e" cm="1">
        <f t="array" aca="1" ref="U15" ca="1">INDEX(BGCalc2!$J$3:$Q$614,V$2+$D15,U$1)</f>
        <v>#N/A</v>
      </c>
      <c r="V15" t="e" cm="1">
        <f t="array" aca="1" ref="V15" ca="1">INDEX(BGCalc2!$J$3:$Q$614,V$2+$D15,V$1)</f>
        <v>#N/A</v>
      </c>
      <c r="W15" t="e" cm="1">
        <f t="array" aca="1" ref="W15" ca="1">INDEX(BGCalc2!$J$3:$Q$614,X$2+$D15,W$1)</f>
        <v>#N/A</v>
      </c>
      <c r="X15" t="e" cm="1">
        <f t="array" aca="1" ref="X15" ca="1">INDEX(BGCalc2!$J$3:$Q$614,X$2+$D15,X$1)</f>
        <v>#N/A</v>
      </c>
      <c r="Y15" t="e" cm="1">
        <f t="array" aca="1" ref="Y15" ca="1">INDEX(BGCalc2!$J$3:$Q$614,Z$2+$D15,Y$1)</f>
        <v>#N/A</v>
      </c>
      <c r="Z15" t="e" cm="1">
        <f t="array" aca="1" ref="Z15" ca="1">INDEX(BGCalc2!$J$3:$Q$614,Z$2+$D15,Z$1)</f>
        <v>#N/A</v>
      </c>
      <c r="AA15" t="e" cm="1">
        <f t="array" aca="1" ref="AA15" ca="1">INDEX(BGCalc2!$J$3:$Q$614,AB$2+$D15,AA$1)</f>
        <v>#N/A</v>
      </c>
      <c r="AB15" t="e" cm="1">
        <f t="array" aca="1" ref="AB15" ca="1">INDEX(BGCalc2!$J$3:$Q$614,AB$2+$D15,AB$1)</f>
        <v>#N/A</v>
      </c>
    </row>
    <row r="16" spans="1:28">
      <c r="D16">
        <v>12</v>
      </c>
      <c r="E16" t="e" cm="1">
        <f t="array" aca="1" ref="E16" ca="1">INDEX(BGCalc2!$J$3:$Q$614,F$2+$D16,E$1)</f>
        <v>#N/A</v>
      </c>
      <c r="F16" t="e" cm="1">
        <f t="array" aca="1" ref="F16" ca="1">INDEX(BGCalc2!$J$3:$Q$614,F$2+$D16,F$1)</f>
        <v>#N/A</v>
      </c>
      <c r="G16" t="e" cm="1">
        <f t="array" aca="1" ref="G16" ca="1">INDEX(BGCalc2!$J$3:$Q$614,H$2+$D16,G$1)</f>
        <v>#N/A</v>
      </c>
      <c r="H16" t="e" cm="1">
        <f t="array" aca="1" ref="H16" ca="1">INDEX(BGCalc2!$J$3:$Q$614,H$2+$D16,H$1)</f>
        <v>#N/A</v>
      </c>
      <c r="I16" t="e" cm="1">
        <f t="array" aca="1" ref="I16" ca="1">INDEX(BGCalc2!$J$3:$Q$614,J$2+$D16,I$1)</f>
        <v>#N/A</v>
      </c>
      <c r="J16" t="e" cm="1">
        <f t="array" aca="1" ref="J16" ca="1">INDEX(BGCalc2!$J$3:$Q$614,J$2+$D16,J$1)</f>
        <v>#N/A</v>
      </c>
      <c r="K16" t="e" cm="1">
        <f t="array" aca="1" ref="K16" ca="1">INDEX(BGCalc2!$J$3:$Q$614,L$2+$D16,K$1)</f>
        <v>#N/A</v>
      </c>
      <c r="L16" t="e" cm="1">
        <f t="array" aca="1" ref="L16" ca="1">INDEX(BGCalc2!$J$3:$Q$614,L$2+$D16,L$1)</f>
        <v>#N/A</v>
      </c>
      <c r="M16" t="e" cm="1">
        <f t="array" aca="1" ref="M16" ca="1">INDEX(BGCalc2!$J$3:$Q$614,N$2+$D16,M$1)</f>
        <v>#N/A</v>
      </c>
      <c r="N16" t="e" cm="1">
        <f t="array" aca="1" ref="N16" ca="1">INDEX(BGCalc2!$J$3:$Q$614,N$2+$D16,N$1)</f>
        <v>#N/A</v>
      </c>
      <c r="O16" t="e" cm="1">
        <f t="array" aca="1" ref="O16" ca="1">INDEX(BGCalc2!$J$3:$Q$614,P$2+$D16,O$1)</f>
        <v>#N/A</v>
      </c>
      <c r="P16" t="e" cm="1">
        <f t="array" aca="1" ref="P16" ca="1">INDEX(BGCalc2!$J$3:$Q$614,P$2+$D16,P$1)</f>
        <v>#N/A</v>
      </c>
      <c r="Q16" t="e" cm="1">
        <f t="array" aca="1" ref="Q16" ca="1">INDEX(BGCalc2!$J$3:$Q$614,R$2+$D16,Q$1)</f>
        <v>#N/A</v>
      </c>
      <c r="R16" t="e" cm="1">
        <f t="array" aca="1" ref="R16" ca="1">INDEX(BGCalc2!$J$3:$Q$614,R$2+$D16,R$1)</f>
        <v>#N/A</v>
      </c>
      <c r="S16" t="e" cm="1">
        <f t="array" aca="1" ref="S16" ca="1">INDEX(BGCalc2!$J$3:$Q$614,T$2+$D16,S$1)</f>
        <v>#N/A</v>
      </c>
      <c r="T16" t="e" cm="1">
        <f t="array" aca="1" ref="T16" ca="1">INDEX(BGCalc2!$J$3:$Q$614,T$2+$D16,T$1)</f>
        <v>#N/A</v>
      </c>
      <c r="U16" t="e" cm="1">
        <f t="array" aca="1" ref="U16" ca="1">INDEX(BGCalc2!$J$3:$Q$614,V$2+$D16,U$1)</f>
        <v>#N/A</v>
      </c>
      <c r="V16" t="e" cm="1">
        <f t="array" aca="1" ref="V16" ca="1">INDEX(BGCalc2!$J$3:$Q$614,V$2+$D16,V$1)</f>
        <v>#N/A</v>
      </c>
      <c r="W16" t="e" cm="1">
        <f t="array" aca="1" ref="W16" ca="1">INDEX(BGCalc2!$J$3:$Q$614,X$2+$D16,W$1)</f>
        <v>#N/A</v>
      </c>
      <c r="X16" t="e" cm="1">
        <f t="array" aca="1" ref="X16" ca="1">INDEX(BGCalc2!$J$3:$Q$614,X$2+$D16,X$1)</f>
        <v>#N/A</v>
      </c>
      <c r="Y16" t="e" cm="1">
        <f t="array" aca="1" ref="Y16" ca="1">INDEX(BGCalc2!$J$3:$Q$614,Z$2+$D16,Y$1)</f>
        <v>#N/A</v>
      </c>
      <c r="Z16" t="e" cm="1">
        <f t="array" aca="1" ref="Z16" ca="1">INDEX(BGCalc2!$J$3:$Q$614,Z$2+$D16,Z$1)</f>
        <v>#N/A</v>
      </c>
      <c r="AA16" t="e" cm="1">
        <f t="array" aca="1" ref="AA16" ca="1">INDEX(BGCalc2!$J$3:$Q$614,AB$2+$D16,AA$1)</f>
        <v>#N/A</v>
      </c>
      <c r="AB16" t="e" cm="1">
        <f t="array" aca="1" ref="AB16" ca="1">INDEX(BGCalc2!$J$3:$Q$614,AB$2+$D16,AB$1)</f>
        <v>#N/A</v>
      </c>
    </row>
    <row r="17" spans="4:28">
      <c r="D17">
        <v>13</v>
      </c>
      <c r="E17" t="e" cm="1">
        <f t="array" aca="1" ref="E17" ca="1">INDEX(BGCalc2!$J$3:$Q$614,F$2+$D17,E$1)</f>
        <v>#N/A</v>
      </c>
      <c r="F17" t="e" cm="1">
        <f t="array" aca="1" ref="F17" ca="1">INDEX(BGCalc2!$J$3:$Q$614,F$2+$D17,F$1)</f>
        <v>#N/A</v>
      </c>
      <c r="G17" t="e" cm="1">
        <f t="array" aca="1" ref="G17" ca="1">INDEX(BGCalc2!$J$3:$Q$614,H$2+$D17,G$1)</f>
        <v>#N/A</v>
      </c>
      <c r="H17" t="e" cm="1">
        <f t="array" aca="1" ref="H17" ca="1">INDEX(BGCalc2!$J$3:$Q$614,H$2+$D17,H$1)</f>
        <v>#N/A</v>
      </c>
      <c r="I17" t="e" cm="1">
        <f t="array" aca="1" ref="I17" ca="1">INDEX(BGCalc2!$J$3:$Q$614,J$2+$D17,I$1)</f>
        <v>#N/A</v>
      </c>
      <c r="J17" t="e" cm="1">
        <f t="array" aca="1" ref="J17" ca="1">INDEX(BGCalc2!$J$3:$Q$614,J$2+$D17,J$1)</f>
        <v>#N/A</v>
      </c>
      <c r="K17" t="e" cm="1">
        <f t="array" aca="1" ref="K17" ca="1">INDEX(BGCalc2!$J$3:$Q$614,L$2+$D17,K$1)</f>
        <v>#N/A</v>
      </c>
      <c r="L17" t="e" cm="1">
        <f t="array" aca="1" ref="L17" ca="1">INDEX(BGCalc2!$J$3:$Q$614,L$2+$D17,L$1)</f>
        <v>#N/A</v>
      </c>
      <c r="M17" t="e" cm="1">
        <f t="array" aca="1" ref="M17" ca="1">INDEX(BGCalc2!$J$3:$Q$614,N$2+$D17,M$1)</f>
        <v>#N/A</v>
      </c>
      <c r="N17" t="e" cm="1">
        <f t="array" aca="1" ref="N17" ca="1">INDEX(BGCalc2!$J$3:$Q$614,N$2+$D17,N$1)</f>
        <v>#N/A</v>
      </c>
      <c r="O17" t="e" cm="1">
        <f t="array" aca="1" ref="O17" ca="1">INDEX(BGCalc2!$J$3:$Q$614,P$2+$D17,O$1)</f>
        <v>#N/A</v>
      </c>
      <c r="P17" t="e" cm="1">
        <f t="array" aca="1" ref="P17" ca="1">INDEX(BGCalc2!$J$3:$Q$614,P$2+$D17,P$1)</f>
        <v>#N/A</v>
      </c>
      <c r="Q17" t="e" cm="1">
        <f t="array" aca="1" ref="Q17" ca="1">INDEX(BGCalc2!$J$3:$Q$614,R$2+$D17,Q$1)</f>
        <v>#N/A</v>
      </c>
      <c r="R17" t="e" cm="1">
        <f t="array" aca="1" ref="R17" ca="1">INDEX(BGCalc2!$J$3:$Q$614,R$2+$D17,R$1)</f>
        <v>#N/A</v>
      </c>
      <c r="S17" t="e" cm="1">
        <f t="array" aca="1" ref="S17" ca="1">INDEX(BGCalc2!$J$3:$Q$614,T$2+$D17,S$1)</f>
        <v>#N/A</v>
      </c>
      <c r="T17" t="e" cm="1">
        <f t="array" aca="1" ref="T17" ca="1">INDEX(BGCalc2!$J$3:$Q$614,T$2+$D17,T$1)</f>
        <v>#N/A</v>
      </c>
      <c r="U17" t="e" cm="1">
        <f t="array" aca="1" ref="U17" ca="1">INDEX(BGCalc2!$J$3:$Q$614,V$2+$D17,U$1)</f>
        <v>#N/A</v>
      </c>
      <c r="V17" t="e" cm="1">
        <f t="array" aca="1" ref="V17" ca="1">INDEX(BGCalc2!$J$3:$Q$614,V$2+$D17,V$1)</f>
        <v>#N/A</v>
      </c>
      <c r="W17" t="e" cm="1">
        <f t="array" aca="1" ref="W17" ca="1">INDEX(BGCalc2!$J$3:$Q$614,X$2+$D17,W$1)</f>
        <v>#N/A</v>
      </c>
      <c r="X17" t="e" cm="1">
        <f t="array" aca="1" ref="X17" ca="1">INDEX(BGCalc2!$J$3:$Q$614,X$2+$D17,X$1)</f>
        <v>#N/A</v>
      </c>
      <c r="Y17" t="e" cm="1">
        <f t="array" aca="1" ref="Y17" ca="1">INDEX(BGCalc2!$J$3:$Q$614,Z$2+$D17,Y$1)</f>
        <v>#N/A</v>
      </c>
      <c r="Z17" t="e" cm="1">
        <f t="array" aca="1" ref="Z17" ca="1">INDEX(BGCalc2!$J$3:$Q$614,Z$2+$D17,Z$1)</f>
        <v>#N/A</v>
      </c>
      <c r="AA17" t="e" cm="1">
        <f t="array" aca="1" ref="AA17" ca="1">INDEX(BGCalc2!$J$3:$Q$614,AB$2+$D17,AA$1)</f>
        <v>#N/A</v>
      </c>
      <c r="AB17" t="e" cm="1">
        <f t="array" aca="1" ref="AB17" ca="1">INDEX(BGCalc2!$J$3:$Q$614,AB$2+$D17,AB$1)</f>
        <v>#N/A</v>
      </c>
    </row>
    <row r="18" spans="4:28">
      <c r="D18">
        <v>14</v>
      </c>
      <c r="E18" t="e" cm="1">
        <f t="array" aca="1" ref="E18" ca="1">INDEX(BGCalc2!$J$3:$Q$614,F$2+$D18,E$1)</f>
        <v>#N/A</v>
      </c>
      <c r="F18" t="e" cm="1">
        <f t="array" aca="1" ref="F18" ca="1">INDEX(BGCalc2!$J$3:$Q$614,F$2+$D18,F$1)</f>
        <v>#N/A</v>
      </c>
      <c r="G18" t="e" cm="1">
        <f t="array" aca="1" ref="G18" ca="1">INDEX(BGCalc2!$J$3:$Q$614,H$2+$D18,G$1)</f>
        <v>#N/A</v>
      </c>
      <c r="H18" t="e" cm="1">
        <f t="array" aca="1" ref="H18" ca="1">INDEX(BGCalc2!$J$3:$Q$614,H$2+$D18,H$1)</f>
        <v>#N/A</v>
      </c>
      <c r="I18" t="e" cm="1">
        <f t="array" aca="1" ref="I18" ca="1">INDEX(BGCalc2!$J$3:$Q$614,J$2+$D18,I$1)</f>
        <v>#N/A</v>
      </c>
      <c r="J18" t="e" cm="1">
        <f t="array" aca="1" ref="J18" ca="1">INDEX(BGCalc2!$J$3:$Q$614,J$2+$D18,J$1)</f>
        <v>#N/A</v>
      </c>
      <c r="K18" t="e" cm="1">
        <f t="array" aca="1" ref="K18" ca="1">INDEX(BGCalc2!$J$3:$Q$614,L$2+$D18,K$1)</f>
        <v>#N/A</v>
      </c>
      <c r="L18" t="e" cm="1">
        <f t="array" aca="1" ref="L18" ca="1">INDEX(BGCalc2!$J$3:$Q$614,L$2+$D18,L$1)</f>
        <v>#N/A</v>
      </c>
      <c r="M18" t="e" cm="1">
        <f t="array" aca="1" ref="M18" ca="1">INDEX(BGCalc2!$J$3:$Q$614,N$2+$D18,M$1)</f>
        <v>#N/A</v>
      </c>
      <c r="N18" t="e" cm="1">
        <f t="array" aca="1" ref="N18" ca="1">INDEX(BGCalc2!$J$3:$Q$614,N$2+$D18,N$1)</f>
        <v>#N/A</v>
      </c>
      <c r="O18" t="e" cm="1">
        <f t="array" aca="1" ref="O18" ca="1">INDEX(BGCalc2!$J$3:$Q$614,P$2+$D18,O$1)</f>
        <v>#N/A</v>
      </c>
      <c r="P18" t="e" cm="1">
        <f t="array" aca="1" ref="P18" ca="1">INDEX(BGCalc2!$J$3:$Q$614,P$2+$D18,P$1)</f>
        <v>#N/A</v>
      </c>
      <c r="Q18" t="e" cm="1">
        <f t="array" aca="1" ref="Q18" ca="1">INDEX(BGCalc2!$J$3:$Q$614,R$2+$D18,Q$1)</f>
        <v>#N/A</v>
      </c>
      <c r="R18" t="e" cm="1">
        <f t="array" aca="1" ref="R18" ca="1">INDEX(BGCalc2!$J$3:$Q$614,R$2+$D18,R$1)</f>
        <v>#N/A</v>
      </c>
      <c r="S18" t="e" cm="1">
        <f t="array" aca="1" ref="S18" ca="1">INDEX(BGCalc2!$J$3:$Q$614,T$2+$D18,S$1)</f>
        <v>#N/A</v>
      </c>
      <c r="T18" t="e" cm="1">
        <f t="array" aca="1" ref="T18" ca="1">INDEX(BGCalc2!$J$3:$Q$614,T$2+$D18,T$1)</f>
        <v>#N/A</v>
      </c>
      <c r="U18" t="e" cm="1">
        <f t="array" aca="1" ref="U18" ca="1">INDEX(BGCalc2!$J$3:$Q$614,V$2+$D18,U$1)</f>
        <v>#N/A</v>
      </c>
      <c r="V18" t="e" cm="1">
        <f t="array" aca="1" ref="V18" ca="1">INDEX(BGCalc2!$J$3:$Q$614,V$2+$D18,V$1)</f>
        <v>#N/A</v>
      </c>
      <c r="W18" t="e" cm="1">
        <f t="array" aca="1" ref="W18" ca="1">INDEX(BGCalc2!$J$3:$Q$614,X$2+$D18,W$1)</f>
        <v>#N/A</v>
      </c>
      <c r="X18" t="e" cm="1">
        <f t="array" aca="1" ref="X18" ca="1">INDEX(BGCalc2!$J$3:$Q$614,X$2+$D18,X$1)</f>
        <v>#N/A</v>
      </c>
      <c r="Y18" t="e" cm="1">
        <f t="array" aca="1" ref="Y18" ca="1">INDEX(BGCalc2!$J$3:$Q$614,Z$2+$D18,Y$1)</f>
        <v>#N/A</v>
      </c>
      <c r="Z18" t="e" cm="1">
        <f t="array" aca="1" ref="Z18" ca="1">INDEX(BGCalc2!$J$3:$Q$614,Z$2+$D18,Z$1)</f>
        <v>#N/A</v>
      </c>
      <c r="AA18" t="e" cm="1">
        <f t="array" aca="1" ref="AA18" ca="1">INDEX(BGCalc2!$J$3:$Q$614,AB$2+$D18,AA$1)</f>
        <v>#N/A</v>
      </c>
      <c r="AB18" t="e" cm="1">
        <f t="array" aca="1" ref="AB18" ca="1">INDEX(BGCalc2!$J$3:$Q$614,AB$2+$D18,AB$1)</f>
        <v>#N/A</v>
      </c>
    </row>
    <row r="19" spans="4:28">
      <c r="D19">
        <v>15</v>
      </c>
      <c r="E19" t="e" cm="1">
        <f t="array" aca="1" ref="E19" ca="1">INDEX(BGCalc2!$J$3:$Q$614,F$2+$D19,E$1)</f>
        <v>#N/A</v>
      </c>
      <c r="F19" t="e" cm="1">
        <f t="array" aca="1" ref="F19" ca="1">INDEX(BGCalc2!$J$3:$Q$614,F$2+$D19,F$1)</f>
        <v>#N/A</v>
      </c>
      <c r="G19" t="e" cm="1">
        <f t="array" aca="1" ref="G19" ca="1">INDEX(BGCalc2!$J$3:$Q$614,H$2+$D19,G$1)</f>
        <v>#N/A</v>
      </c>
      <c r="H19" t="e" cm="1">
        <f t="array" aca="1" ref="H19" ca="1">INDEX(BGCalc2!$J$3:$Q$614,H$2+$D19,H$1)</f>
        <v>#N/A</v>
      </c>
      <c r="I19" t="e" cm="1">
        <f t="array" aca="1" ref="I19" ca="1">INDEX(BGCalc2!$J$3:$Q$614,J$2+$D19,I$1)</f>
        <v>#N/A</v>
      </c>
      <c r="J19" t="e" cm="1">
        <f t="array" aca="1" ref="J19" ca="1">INDEX(BGCalc2!$J$3:$Q$614,J$2+$D19,J$1)</f>
        <v>#N/A</v>
      </c>
      <c r="K19" t="e" cm="1">
        <f t="array" aca="1" ref="K19" ca="1">INDEX(BGCalc2!$J$3:$Q$614,L$2+$D19,K$1)</f>
        <v>#N/A</v>
      </c>
      <c r="L19" t="e" cm="1">
        <f t="array" aca="1" ref="L19" ca="1">INDEX(BGCalc2!$J$3:$Q$614,L$2+$D19,L$1)</f>
        <v>#N/A</v>
      </c>
      <c r="M19" t="e" cm="1">
        <f t="array" aca="1" ref="M19" ca="1">INDEX(BGCalc2!$J$3:$Q$614,N$2+$D19,M$1)</f>
        <v>#N/A</v>
      </c>
      <c r="N19" t="e" cm="1">
        <f t="array" aca="1" ref="N19" ca="1">INDEX(BGCalc2!$J$3:$Q$614,N$2+$D19,N$1)</f>
        <v>#N/A</v>
      </c>
      <c r="O19" t="e" cm="1">
        <f t="array" aca="1" ref="O19" ca="1">INDEX(BGCalc2!$J$3:$Q$614,P$2+$D19,O$1)</f>
        <v>#N/A</v>
      </c>
      <c r="P19" t="e" cm="1">
        <f t="array" aca="1" ref="P19" ca="1">INDEX(BGCalc2!$J$3:$Q$614,P$2+$D19,P$1)</f>
        <v>#N/A</v>
      </c>
      <c r="Q19" t="e" cm="1">
        <f t="array" aca="1" ref="Q19" ca="1">INDEX(BGCalc2!$J$3:$Q$614,R$2+$D19,Q$1)</f>
        <v>#N/A</v>
      </c>
      <c r="R19" t="e" cm="1">
        <f t="array" aca="1" ref="R19" ca="1">INDEX(BGCalc2!$J$3:$Q$614,R$2+$D19,R$1)</f>
        <v>#N/A</v>
      </c>
      <c r="S19" t="e" cm="1">
        <f t="array" aca="1" ref="S19" ca="1">INDEX(BGCalc2!$J$3:$Q$614,T$2+$D19,S$1)</f>
        <v>#N/A</v>
      </c>
      <c r="T19" t="e" cm="1">
        <f t="array" aca="1" ref="T19" ca="1">INDEX(BGCalc2!$J$3:$Q$614,T$2+$D19,T$1)</f>
        <v>#N/A</v>
      </c>
      <c r="U19" t="e" cm="1">
        <f t="array" aca="1" ref="U19" ca="1">INDEX(BGCalc2!$J$3:$Q$614,V$2+$D19,U$1)</f>
        <v>#N/A</v>
      </c>
      <c r="V19" t="e" cm="1">
        <f t="array" aca="1" ref="V19" ca="1">INDEX(BGCalc2!$J$3:$Q$614,V$2+$D19,V$1)</f>
        <v>#N/A</v>
      </c>
      <c r="W19" t="e" cm="1">
        <f t="array" aca="1" ref="W19" ca="1">INDEX(BGCalc2!$J$3:$Q$614,X$2+$D19,W$1)</f>
        <v>#N/A</v>
      </c>
      <c r="X19" t="e" cm="1">
        <f t="array" aca="1" ref="X19" ca="1">INDEX(BGCalc2!$J$3:$Q$614,X$2+$D19,X$1)</f>
        <v>#N/A</v>
      </c>
      <c r="Y19" t="e" cm="1">
        <f t="array" aca="1" ref="Y19" ca="1">INDEX(BGCalc2!$J$3:$Q$614,Z$2+$D19,Y$1)</f>
        <v>#N/A</v>
      </c>
      <c r="Z19" t="e" cm="1">
        <f t="array" aca="1" ref="Z19" ca="1">INDEX(BGCalc2!$J$3:$Q$614,Z$2+$D19,Z$1)</f>
        <v>#N/A</v>
      </c>
      <c r="AA19" t="e" cm="1">
        <f t="array" aca="1" ref="AA19" ca="1">INDEX(BGCalc2!$J$3:$Q$614,AB$2+$D19,AA$1)</f>
        <v>#N/A</v>
      </c>
      <c r="AB19" t="e" cm="1">
        <f t="array" aca="1" ref="AB19" ca="1">INDEX(BGCalc2!$J$3:$Q$614,AB$2+$D19,AB$1)</f>
        <v>#N/A</v>
      </c>
    </row>
    <row r="20" spans="4:28">
      <c r="D20">
        <v>16</v>
      </c>
      <c r="E20" t="e" cm="1">
        <f t="array" aca="1" ref="E20" ca="1">INDEX(BGCalc2!$J$3:$Q$614,F$2+$D20,E$1)</f>
        <v>#N/A</v>
      </c>
      <c r="F20" t="e" cm="1">
        <f t="array" aca="1" ref="F20" ca="1">INDEX(BGCalc2!$J$3:$Q$614,F$2+$D20,F$1)</f>
        <v>#N/A</v>
      </c>
      <c r="G20" t="e" cm="1">
        <f t="array" aca="1" ref="G20" ca="1">INDEX(BGCalc2!$J$3:$Q$614,H$2+$D20,G$1)</f>
        <v>#N/A</v>
      </c>
      <c r="H20" t="e" cm="1">
        <f t="array" aca="1" ref="H20" ca="1">INDEX(BGCalc2!$J$3:$Q$614,H$2+$D20,H$1)</f>
        <v>#N/A</v>
      </c>
      <c r="I20" t="e" cm="1">
        <f t="array" aca="1" ref="I20" ca="1">INDEX(BGCalc2!$J$3:$Q$614,J$2+$D20,I$1)</f>
        <v>#N/A</v>
      </c>
      <c r="J20" t="e" cm="1">
        <f t="array" aca="1" ref="J20" ca="1">INDEX(BGCalc2!$J$3:$Q$614,J$2+$D20,J$1)</f>
        <v>#N/A</v>
      </c>
      <c r="K20" t="e" cm="1">
        <f t="array" aca="1" ref="K20" ca="1">INDEX(BGCalc2!$J$3:$Q$614,L$2+$D20,K$1)</f>
        <v>#N/A</v>
      </c>
      <c r="L20" t="e" cm="1">
        <f t="array" aca="1" ref="L20" ca="1">INDEX(BGCalc2!$J$3:$Q$614,L$2+$D20,L$1)</f>
        <v>#N/A</v>
      </c>
      <c r="M20" t="e" cm="1">
        <f t="array" aca="1" ref="M20" ca="1">INDEX(BGCalc2!$J$3:$Q$614,N$2+$D20,M$1)</f>
        <v>#N/A</v>
      </c>
      <c r="N20" t="e" cm="1">
        <f t="array" aca="1" ref="N20" ca="1">INDEX(BGCalc2!$J$3:$Q$614,N$2+$D20,N$1)</f>
        <v>#N/A</v>
      </c>
      <c r="O20" t="e" cm="1">
        <f t="array" aca="1" ref="O20" ca="1">INDEX(BGCalc2!$J$3:$Q$614,P$2+$D20,O$1)</f>
        <v>#N/A</v>
      </c>
      <c r="P20" t="e" cm="1">
        <f t="array" aca="1" ref="P20" ca="1">INDEX(BGCalc2!$J$3:$Q$614,P$2+$D20,P$1)</f>
        <v>#N/A</v>
      </c>
      <c r="Q20" t="e" cm="1">
        <f t="array" aca="1" ref="Q20" ca="1">INDEX(BGCalc2!$J$3:$Q$614,R$2+$D20,Q$1)</f>
        <v>#N/A</v>
      </c>
      <c r="R20" t="e" cm="1">
        <f t="array" aca="1" ref="R20" ca="1">INDEX(BGCalc2!$J$3:$Q$614,R$2+$D20,R$1)</f>
        <v>#N/A</v>
      </c>
      <c r="S20" t="e" cm="1">
        <f t="array" aca="1" ref="S20" ca="1">INDEX(BGCalc2!$J$3:$Q$614,T$2+$D20,S$1)</f>
        <v>#N/A</v>
      </c>
      <c r="T20" t="e" cm="1">
        <f t="array" aca="1" ref="T20" ca="1">INDEX(BGCalc2!$J$3:$Q$614,T$2+$D20,T$1)</f>
        <v>#N/A</v>
      </c>
      <c r="U20" t="e" cm="1">
        <f t="array" aca="1" ref="U20" ca="1">INDEX(BGCalc2!$J$3:$Q$614,V$2+$D20,U$1)</f>
        <v>#N/A</v>
      </c>
      <c r="V20" t="e" cm="1">
        <f t="array" aca="1" ref="V20" ca="1">INDEX(BGCalc2!$J$3:$Q$614,V$2+$D20,V$1)</f>
        <v>#N/A</v>
      </c>
      <c r="W20" t="e" cm="1">
        <f t="array" aca="1" ref="W20" ca="1">INDEX(BGCalc2!$J$3:$Q$614,X$2+$D20,W$1)</f>
        <v>#N/A</v>
      </c>
      <c r="X20" t="e" cm="1">
        <f t="array" aca="1" ref="X20" ca="1">INDEX(BGCalc2!$J$3:$Q$614,X$2+$D20,X$1)</f>
        <v>#N/A</v>
      </c>
      <c r="Y20" t="e" cm="1">
        <f t="array" aca="1" ref="Y20" ca="1">INDEX(BGCalc2!$J$3:$Q$614,Z$2+$D20,Y$1)</f>
        <v>#N/A</v>
      </c>
      <c r="Z20" t="e" cm="1">
        <f t="array" aca="1" ref="Z20" ca="1">INDEX(BGCalc2!$J$3:$Q$614,Z$2+$D20,Z$1)</f>
        <v>#N/A</v>
      </c>
      <c r="AA20" t="e" cm="1">
        <f t="array" aca="1" ref="AA20" ca="1">INDEX(BGCalc2!$J$3:$Q$614,AB$2+$D20,AA$1)</f>
        <v>#N/A</v>
      </c>
      <c r="AB20" t="e" cm="1">
        <f t="array" aca="1" ref="AB20" ca="1">INDEX(BGCalc2!$J$3:$Q$614,AB$2+$D20,AB$1)</f>
        <v>#N/A</v>
      </c>
    </row>
    <row r="21" spans="4:28">
      <c r="D21">
        <v>17</v>
      </c>
      <c r="E21" t="e" cm="1">
        <f t="array" aca="1" ref="E21" ca="1">INDEX(BGCalc2!$J$3:$Q$614,F$2+$D21,E$1)</f>
        <v>#N/A</v>
      </c>
      <c r="F21" t="e" cm="1">
        <f t="array" aca="1" ref="F21" ca="1">INDEX(BGCalc2!$J$3:$Q$614,F$2+$D21,F$1)</f>
        <v>#N/A</v>
      </c>
      <c r="G21" t="e" cm="1">
        <f t="array" aca="1" ref="G21" ca="1">INDEX(BGCalc2!$J$3:$Q$614,H$2+$D21,G$1)</f>
        <v>#N/A</v>
      </c>
      <c r="H21" t="e" cm="1">
        <f t="array" aca="1" ref="H21" ca="1">INDEX(BGCalc2!$J$3:$Q$614,H$2+$D21,H$1)</f>
        <v>#N/A</v>
      </c>
      <c r="I21" t="e" cm="1">
        <f t="array" aca="1" ref="I21" ca="1">INDEX(BGCalc2!$J$3:$Q$614,J$2+$D21,I$1)</f>
        <v>#N/A</v>
      </c>
      <c r="J21" t="e" cm="1">
        <f t="array" aca="1" ref="J21" ca="1">INDEX(BGCalc2!$J$3:$Q$614,J$2+$D21,J$1)</f>
        <v>#N/A</v>
      </c>
      <c r="K21" t="e" cm="1">
        <f t="array" aca="1" ref="K21" ca="1">INDEX(BGCalc2!$J$3:$Q$614,L$2+$D21,K$1)</f>
        <v>#N/A</v>
      </c>
      <c r="L21" t="e" cm="1">
        <f t="array" aca="1" ref="L21" ca="1">INDEX(BGCalc2!$J$3:$Q$614,L$2+$D21,L$1)</f>
        <v>#N/A</v>
      </c>
      <c r="M21" t="e" cm="1">
        <f t="array" aca="1" ref="M21" ca="1">INDEX(BGCalc2!$J$3:$Q$614,N$2+$D21,M$1)</f>
        <v>#N/A</v>
      </c>
      <c r="N21" t="e" cm="1">
        <f t="array" aca="1" ref="N21" ca="1">INDEX(BGCalc2!$J$3:$Q$614,N$2+$D21,N$1)</f>
        <v>#N/A</v>
      </c>
      <c r="O21" t="e" cm="1">
        <f t="array" aca="1" ref="O21" ca="1">INDEX(BGCalc2!$J$3:$Q$614,P$2+$D21,O$1)</f>
        <v>#N/A</v>
      </c>
      <c r="P21" t="e" cm="1">
        <f t="array" aca="1" ref="P21" ca="1">INDEX(BGCalc2!$J$3:$Q$614,P$2+$D21,P$1)</f>
        <v>#N/A</v>
      </c>
      <c r="Q21" t="e" cm="1">
        <f t="array" aca="1" ref="Q21" ca="1">INDEX(BGCalc2!$J$3:$Q$614,R$2+$D21,Q$1)</f>
        <v>#N/A</v>
      </c>
      <c r="R21" t="e" cm="1">
        <f t="array" aca="1" ref="R21" ca="1">INDEX(BGCalc2!$J$3:$Q$614,R$2+$D21,R$1)</f>
        <v>#N/A</v>
      </c>
      <c r="S21" t="e" cm="1">
        <f t="array" aca="1" ref="S21" ca="1">INDEX(BGCalc2!$J$3:$Q$614,T$2+$D21,S$1)</f>
        <v>#N/A</v>
      </c>
      <c r="T21" t="e" cm="1">
        <f t="array" aca="1" ref="T21" ca="1">INDEX(BGCalc2!$J$3:$Q$614,T$2+$D21,T$1)</f>
        <v>#N/A</v>
      </c>
      <c r="U21" t="e" cm="1">
        <f t="array" aca="1" ref="U21" ca="1">INDEX(BGCalc2!$J$3:$Q$614,V$2+$D21,U$1)</f>
        <v>#N/A</v>
      </c>
      <c r="V21" t="e" cm="1">
        <f t="array" aca="1" ref="V21" ca="1">INDEX(BGCalc2!$J$3:$Q$614,V$2+$D21,V$1)</f>
        <v>#N/A</v>
      </c>
      <c r="W21" t="e" cm="1">
        <f t="array" aca="1" ref="W21" ca="1">INDEX(BGCalc2!$J$3:$Q$614,X$2+$D21,W$1)</f>
        <v>#N/A</v>
      </c>
      <c r="X21" t="e" cm="1">
        <f t="array" aca="1" ref="X21" ca="1">INDEX(BGCalc2!$J$3:$Q$614,X$2+$D21,X$1)</f>
        <v>#N/A</v>
      </c>
      <c r="Y21" t="e" cm="1">
        <f t="array" aca="1" ref="Y21" ca="1">INDEX(BGCalc2!$J$3:$Q$614,Z$2+$D21,Y$1)</f>
        <v>#N/A</v>
      </c>
      <c r="Z21" t="e" cm="1">
        <f t="array" aca="1" ref="Z21" ca="1">INDEX(BGCalc2!$J$3:$Q$614,Z$2+$D21,Z$1)</f>
        <v>#N/A</v>
      </c>
      <c r="AA21" t="e" cm="1">
        <f t="array" aca="1" ref="AA21" ca="1">INDEX(BGCalc2!$J$3:$Q$614,AB$2+$D21,AA$1)</f>
        <v>#N/A</v>
      </c>
      <c r="AB21" t="e" cm="1">
        <f t="array" aca="1" ref="AB21" ca="1">INDEX(BGCalc2!$J$3:$Q$614,AB$2+$D21,AB$1)</f>
        <v>#N/A</v>
      </c>
    </row>
    <row r="22" spans="4:28">
      <c r="D22">
        <v>18</v>
      </c>
      <c r="E22" t="e" cm="1">
        <f t="array" aca="1" ref="E22" ca="1">INDEX(BGCalc2!$J$3:$Q$614,F$2+$D22,E$1)</f>
        <v>#N/A</v>
      </c>
      <c r="F22" t="e" cm="1">
        <f t="array" aca="1" ref="F22" ca="1">INDEX(BGCalc2!$J$3:$Q$614,F$2+$D22,F$1)</f>
        <v>#N/A</v>
      </c>
      <c r="G22" t="e" cm="1">
        <f t="array" aca="1" ref="G22" ca="1">INDEX(BGCalc2!$J$3:$Q$614,H$2+$D22,G$1)</f>
        <v>#N/A</v>
      </c>
      <c r="H22" t="e" cm="1">
        <f t="array" aca="1" ref="H22" ca="1">INDEX(BGCalc2!$J$3:$Q$614,H$2+$D22,H$1)</f>
        <v>#N/A</v>
      </c>
      <c r="I22" t="e" cm="1">
        <f t="array" aca="1" ref="I22" ca="1">INDEX(BGCalc2!$J$3:$Q$614,J$2+$D22,I$1)</f>
        <v>#N/A</v>
      </c>
      <c r="J22" t="e" cm="1">
        <f t="array" aca="1" ref="J22" ca="1">INDEX(BGCalc2!$J$3:$Q$614,J$2+$D22,J$1)</f>
        <v>#N/A</v>
      </c>
      <c r="K22" t="e" cm="1">
        <f t="array" aca="1" ref="K22" ca="1">INDEX(BGCalc2!$J$3:$Q$614,L$2+$D22,K$1)</f>
        <v>#N/A</v>
      </c>
      <c r="L22" t="e" cm="1">
        <f t="array" aca="1" ref="L22" ca="1">INDEX(BGCalc2!$J$3:$Q$614,L$2+$D22,L$1)</f>
        <v>#N/A</v>
      </c>
      <c r="M22" t="e" cm="1">
        <f t="array" aca="1" ref="M22" ca="1">INDEX(BGCalc2!$J$3:$Q$614,N$2+$D22,M$1)</f>
        <v>#N/A</v>
      </c>
      <c r="N22" t="e" cm="1">
        <f t="array" aca="1" ref="N22" ca="1">INDEX(BGCalc2!$J$3:$Q$614,N$2+$D22,N$1)</f>
        <v>#N/A</v>
      </c>
      <c r="O22" t="e" cm="1">
        <f t="array" aca="1" ref="O22" ca="1">INDEX(BGCalc2!$J$3:$Q$614,P$2+$D22,O$1)</f>
        <v>#N/A</v>
      </c>
      <c r="P22" t="e" cm="1">
        <f t="array" aca="1" ref="P22" ca="1">INDEX(BGCalc2!$J$3:$Q$614,P$2+$D22,P$1)</f>
        <v>#N/A</v>
      </c>
      <c r="Q22" t="e" cm="1">
        <f t="array" aca="1" ref="Q22" ca="1">INDEX(BGCalc2!$J$3:$Q$614,R$2+$D22,Q$1)</f>
        <v>#N/A</v>
      </c>
      <c r="R22" t="e" cm="1">
        <f t="array" aca="1" ref="R22" ca="1">INDEX(BGCalc2!$J$3:$Q$614,R$2+$D22,R$1)</f>
        <v>#N/A</v>
      </c>
      <c r="S22" t="e" cm="1">
        <f t="array" aca="1" ref="S22" ca="1">INDEX(BGCalc2!$J$3:$Q$614,T$2+$D22,S$1)</f>
        <v>#N/A</v>
      </c>
      <c r="T22" t="e" cm="1">
        <f t="array" aca="1" ref="T22" ca="1">INDEX(BGCalc2!$J$3:$Q$614,T$2+$D22,T$1)</f>
        <v>#N/A</v>
      </c>
      <c r="U22" t="e" cm="1">
        <f t="array" aca="1" ref="U22" ca="1">INDEX(BGCalc2!$J$3:$Q$614,V$2+$D22,U$1)</f>
        <v>#N/A</v>
      </c>
      <c r="V22" t="e" cm="1">
        <f t="array" aca="1" ref="V22" ca="1">INDEX(BGCalc2!$J$3:$Q$614,V$2+$D22,V$1)</f>
        <v>#N/A</v>
      </c>
      <c r="W22" t="e" cm="1">
        <f t="array" aca="1" ref="W22" ca="1">INDEX(BGCalc2!$J$3:$Q$614,X$2+$D22,W$1)</f>
        <v>#N/A</v>
      </c>
      <c r="X22" t="e" cm="1">
        <f t="array" aca="1" ref="X22" ca="1">INDEX(BGCalc2!$J$3:$Q$614,X$2+$D22,X$1)</f>
        <v>#N/A</v>
      </c>
      <c r="Y22" t="e" cm="1">
        <f t="array" aca="1" ref="Y22" ca="1">INDEX(BGCalc2!$J$3:$Q$614,Z$2+$D22,Y$1)</f>
        <v>#N/A</v>
      </c>
      <c r="Z22" t="e" cm="1">
        <f t="array" aca="1" ref="Z22" ca="1">INDEX(BGCalc2!$J$3:$Q$614,Z$2+$D22,Z$1)</f>
        <v>#N/A</v>
      </c>
      <c r="AA22" t="e" cm="1">
        <f t="array" aca="1" ref="AA22" ca="1">INDEX(BGCalc2!$J$3:$Q$614,AB$2+$D22,AA$1)</f>
        <v>#N/A</v>
      </c>
      <c r="AB22" t="e" cm="1">
        <f t="array" aca="1" ref="AB22" ca="1">INDEX(BGCalc2!$J$3:$Q$614,AB$2+$D22,AB$1)</f>
        <v>#N/A</v>
      </c>
    </row>
    <row r="23" spans="4:28">
      <c r="D23">
        <v>19</v>
      </c>
      <c r="E23" t="e" cm="1">
        <f t="array" aca="1" ref="E23" ca="1">INDEX(BGCalc2!$J$3:$Q$614,F$2+$D23,E$1)</f>
        <v>#N/A</v>
      </c>
      <c r="F23" t="e" cm="1">
        <f t="array" aca="1" ref="F23" ca="1">INDEX(BGCalc2!$J$3:$Q$614,F$2+$D23,F$1)</f>
        <v>#N/A</v>
      </c>
      <c r="G23" t="e" cm="1">
        <f t="array" aca="1" ref="G23" ca="1">INDEX(BGCalc2!$J$3:$Q$614,H$2+$D23,G$1)</f>
        <v>#N/A</v>
      </c>
      <c r="H23" t="e" cm="1">
        <f t="array" aca="1" ref="H23" ca="1">INDEX(BGCalc2!$J$3:$Q$614,H$2+$D23,H$1)</f>
        <v>#N/A</v>
      </c>
      <c r="I23" t="e" cm="1">
        <f t="array" aca="1" ref="I23" ca="1">INDEX(BGCalc2!$J$3:$Q$614,J$2+$D23,I$1)</f>
        <v>#N/A</v>
      </c>
      <c r="J23" t="e" cm="1">
        <f t="array" aca="1" ref="J23" ca="1">INDEX(BGCalc2!$J$3:$Q$614,J$2+$D23,J$1)</f>
        <v>#N/A</v>
      </c>
      <c r="K23" t="e" cm="1">
        <f t="array" aca="1" ref="K23" ca="1">INDEX(BGCalc2!$J$3:$Q$614,L$2+$D23,K$1)</f>
        <v>#N/A</v>
      </c>
      <c r="L23" t="e" cm="1">
        <f t="array" aca="1" ref="L23" ca="1">INDEX(BGCalc2!$J$3:$Q$614,L$2+$D23,L$1)</f>
        <v>#N/A</v>
      </c>
      <c r="M23" t="e" cm="1">
        <f t="array" aca="1" ref="M23" ca="1">INDEX(BGCalc2!$J$3:$Q$614,N$2+$D23,M$1)</f>
        <v>#N/A</v>
      </c>
      <c r="N23" t="e" cm="1">
        <f t="array" aca="1" ref="N23" ca="1">INDEX(BGCalc2!$J$3:$Q$614,N$2+$D23,N$1)</f>
        <v>#N/A</v>
      </c>
      <c r="O23" t="e" cm="1">
        <f t="array" aca="1" ref="O23" ca="1">INDEX(BGCalc2!$J$3:$Q$614,P$2+$D23,O$1)</f>
        <v>#N/A</v>
      </c>
      <c r="P23" t="e" cm="1">
        <f t="array" aca="1" ref="P23" ca="1">INDEX(BGCalc2!$J$3:$Q$614,P$2+$D23,P$1)</f>
        <v>#N/A</v>
      </c>
      <c r="Q23" t="e" cm="1">
        <f t="array" aca="1" ref="Q23" ca="1">INDEX(BGCalc2!$J$3:$Q$614,R$2+$D23,Q$1)</f>
        <v>#N/A</v>
      </c>
      <c r="R23" t="e" cm="1">
        <f t="array" aca="1" ref="R23" ca="1">INDEX(BGCalc2!$J$3:$Q$614,R$2+$D23,R$1)</f>
        <v>#N/A</v>
      </c>
      <c r="S23" t="e" cm="1">
        <f t="array" aca="1" ref="S23" ca="1">INDEX(BGCalc2!$J$3:$Q$614,T$2+$D23,S$1)</f>
        <v>#N/A</v>
      </c>
      <c r="T23" t="e" cm="1">
        <f t="array" aca="1" ref="T23" ca="1">INDEX(BGCalc2!$J$3:$Q$614,T$2+$D23,T$1)</f>
        <v>#N/A</v>
      </c>
      <c r="U23" t="e" cm="1">
        <f t="array" aca="1" ref="U23" ca="1">INDEX(BGCalc2!$J$3:$Q$614,V$2+$D23,U$1)</f>
        <v>#N/A</v>
      </c>
      <c r="V23" t="e" cm="1">
        <f t="array" aca="1" ref="V23" ca="1">INDEX(BGCalc2!$J$3:$Q$614,V$2+$D23,V$1)</f>
        <v>#N/A</v>
      </c>
      <c r="W23" t="e" cm="1">
        <f t="array" aca="1" ref="W23" ca="1">INDEX(BGCalc2!$J$3:$Q$614,X$2+$D23,W$1)</f>
        <v>#N/A</v>
      </c>
      <c r="X23" t="e" cm="1">
        <f t="array" aca="1" ref="X23" ca="1">INDEX(BGCalc2!$J$3:$Q$614,X$2+$D23,X$1)</f>
        <v>#N/A</v>
      </c>
      <c r="Y23" t="e" cm="1">
        <f t="array" aca="1" ref="Y23" ca="1">INDEX(BGCalc2!$J$3:$Q$614,Z$2+$D23,Y$1)</f>
        <v>#N/A</v>
      </c>
      <c r="Z23" t="e" cm="1">
        <f t="array" aca="1" ref="Z23" ca="1">INDEX(BGCalc2!$J$3:$Q$614,Z$2+$D23,Z$1)</f>
        <v>#N/A</v>
      </c>
      <c r="AA23" t="e" cm="1">
        <f t="array" aca="1" ref="AA23" ca="1">INDEX(BGCalc2!$J$3:$Q$614,AB$2+$D23,AA$1)</f>
        <v>#N/A</v>
      </c>
      <c r="AB23" t="e" cm="1">
        <f t="array" aca="1" ref="AB23" ca="1">INDEX(BGCalc2!$J$3:$Q$614,AB$2+$D23,AB$1)</f>
        <v>#N/A</v>
      </c>
    </row>
    <row r="24" spans="4:28">
      <c r="D24">
        <v>20</v>
      </c>
      <c r="E24" t="e" cm="1">
        <f t="array" aca="1" ref="E24" ca="1">INDEX(BGCalc2!$J$3:$Q$614,F$2+$D24,E$1)</f>
        <v>#N/A</v>
      </c>
      <c r="F24" t="e" cm="1">
        <f t="array" aca="1" ref="F24" ca="1">INDEX(BGCalc2!$J$3:$Q$614,F$2+$D24,F$1)</f>
        <v>#N/A</v>
      </c>
      <c r="G24" t="e" cm="1">
        <f t="array" aca="1" ref="G24" ca="1">INDEX(BGCalc2!$J$3:$Q$614,H$2+$D24,G$1)</f>
        <v>#N/A</v>
      </c>
      <c r="H24" t="e" cm="1">
        <f t="array" aca="1" ref="H24" ca="1">INDEX(BGCalc2!$J$3:$Q$614,H$2+$D24,H$1)</f>
        <v>#N/A</v>
      </c>
      <c r="I24" t="e" cm="1">
        <f t="array" aca="1" ref="I24" ca="1">INDEX(BGCalc2!$J$3:$Q$614,J$2+$D24,I$1)</f>
        <v>#N/A</v>
      </c>
      <c r="J24" t="e" cm="1">
        <f t="array" aca="1" ref="J24" ca="1">INDEX(BGCalc2!$J$3:$Q$614,J$2+$D24,J$1)</f>
        <v>#N/A</v>
      </c>
      <c r="K24" t="e" cm="1">
        <f t="array" aca="1" ref="K24" ca="1">INDEX(BGCalc2!$J$3:$Q$614,L$2+$D24,K$1)</f>
        <v>#N/A</v>
      </c>
      <c r="L24" t="e" cm="1">
        <f t="array" aca="1" ref="L24" ca="1">INDEX(BGCalc2!$J$3:$Q$614,L$2+$D24,L$1)</f>
        <v>#N/A</v>
      </c>
      <c r="M24" t="e" cm="1">
        <f t="array" aca="1" ref="M24" ca="1">INDEX(BGCalc2!$J$3:$Q$614,N$2+$D24,M$1)</f>
        <v>#N/A</v>
      </c>
      <c r="N24" t="e" cm="1">
        <f t="array" aca="1" ref="N24" ca="1">INDEX(BGCalc2!$J$3:$Q$614,N$2+$D24,N$1)</f>
        <v>#N/A</v>
      </c>
      <c r="O24" t="e" cm="1">
        <f t="array" aca="1" ref="O24" ca="1">INDEX(BGCalc2!$J$3:$Q$614,P$2+$D24,O$1)</f>
        <v>#N/A</v>
      </c>
      <c r="P24" t="e" cm="1">
        <f t="array" aca="1" ref="P24" ca="1">INDEX(BGCalc2!$J$3:$Q$614,P$2+$D24,P$1)</f>
        <v>#N/A</v>
      </c>
      <c r="Q24" t="e" cm="1">
        <f t="array" aca="1" ref="Q24" ca="1">INDEX(BGCalc2!$J$3:$Q$614,R$2+$D24,Q$1)</f>
        <v>#N/A</v>
      </c>
      <c r="R24" t="e" cm="1">
        <f t="array" aca="1" ref="R24" ca="1">INDEX(BGCalc2!$J$3:$Q$614,R$2+$D24,R$1)</f>
        <v>#N/A</v>
      </c>
      <c r="S24" t="e" cm="1">
        <f t="array" aca="1" ref="S24" ca="1">INDEX(BGCalc2!$J$3:$Q$614,T$2+$D24,S$1)</f>
        <v>#N/A</v>
      </c>
      <c r="T24" t="e" cm="1">
        <f t="array" aca="1" ref="T24" ca="1">INDEX(BGCalc2!$J$3:$Q$614,T$2+$D24,T$1)</f>
        <v>#N/A</v>
      </c>
      <c r="U24" t="e" cm="1">
        <f t="array" aca="1" ref="U24" ca="1">INDEX(BGCalc2!$J$3:$Q$614,V$2+$D24,U$1)</f>
        <v>#N/A</v>
      </c>
      <c r="V24" t="e" cm="1">
        <f t="array" aca="1" ref="V24" ca="1">INDEX(BGCalc2!$J$3:$Q$614,V$2+$D24,V$1)</f>
        <v>#N/A</v>
      </c>
      <c r="W24" t="e" cm="1">
        <f t="array" aca="1" ref="W24" ca="1">INDEX(BGCalc2!$J$3:$Q$614,X$2+$D24,W$1)</f>
        <v>#N/A</v>
      </c>
      <c r="X24" t="e" cm="1">
        <f t="array" aca="1" ref="X24" ca="1">INDEX(BGCalc2!$J$3:$Q$614,X$2+$D24,X$1)</f>
        <v>#N/A</v>
      </c>
      <c r="Y24" t="e" cm="1">
        <f t="array" aca="1" ref="Y24" ca="1">INDEX(BGCalc2!$J$3:$Q$614,Z$2+$D24,Y$1)</f>
        <v>#N/A</v>
      </c>
      <c r="Z24" t="e" cm="1">
        <f t="array" aca="1" ref="Z24" ca="1">INDEX(BGCalc2!$J$3:$Q$614,Z$2+$D24,Z$1)</f>
        <v>#N/A</v>
      </c>
      <c r="AA24" t="e" cm="1">
        <f t="array" aca="1" ref="AA24" ca="1">INDEX(BGCalc2!$J$3:$Q$614,AB$2+$D24,AA$1)</f>
        <v>#N/A</v>
      </c>
      <c r="AB24" t="e" cm="1">
        <f t="array" aca="1" ref="AB24" ca="1">INDEX(BGCalc2!$J$3:$Q$614,AB$2+$D24,AB$1)</f>
        <v>#N/A</v>
      </c>
    </row>
    <row r="25" spans="4:28">
      <c r="D25">
        <v>21</v>
      </c>
      <c r="E25" t="e" cm="1">
        <f t="array" aca="1" ref="E25" ca="1">INDEX(BGCalc2!$J$3:$Q$614,F$2+$D25,E$1)</f>
        <v>#N/A</v>
      </c>
      <c r="F25" t="e" cm="1">
        <f t="array" aca="1" ref="F25" ca="1">INDEX(BGCalc2!$J$3:$Q$614,F$2+$D25,F$1)</f>
        <v>#N/A</v>
      </c>
      <c r="G25" t="e" cm="1">
        <f t="array" aca="1" ref="G25" ca="1">INDEX(BGCalc2!$J$3:$Q$614,H$2+$D25,G$1)</f>
        <v>#N/A</v>
      </c>
      <c r="H25" t="e" cm="1">
        <f t="array" aca="1" ref="H25" ca="1">INDEX(BGCalc2!$J$3:$Q$614,H$2+$D25,H$1)</f>
        <v>#N/A</v>
      </c>
      <c r="I25" t="e" cm="1">
        <f t="array" aca="1" ref="I25" ca="1">INDEX(BGCalc2!$J$3:$Q$614,J$2+$D25,I$1)</f>
        <v>#N/A</v>
      </c>
      <c r="J25" t="e" cm="1">
        <f t="array" aca="1" ref="J25" ca="1">INDEX(BGCalc2!$J$3:$Q$614,J$2+$D25,J$1)</f>
        <v>#N/A</v>
      </c>
      <c r="K25" t="e" cm="1">
        <f t="array" aca="1" ref="K25" ca="1">INDEX(BGCalc2!$J$3:$Q$614,L$2+$D25,K$1)</f>
        <v>#N/A</v>
      </c>
      <c r="L25" t="e" cm="1">
        <f t="array" aca="1" ref="L25" ca="1">INDEX(BGCalc2!$J$3:$Q$614,L$2+$D25,L$1)</f>
        <v>#N/A</v>
      </c>
      <c r="M25" t="e" cm="1">
        <f t="array" aca="1" ref="M25" ca="1">INDEX(BGCalc2!$J$3:$Q$614,N$2+$D25,M$1)</f>
        <v>#N/A</v>
      </c>
      <c r="N25" t="e" cm="1">
        <f t="array" aca="1" ref="N25" ca="1">INDEX(BGCalc2!$J$3:$Q$614,N$2+$D25,N$1)</f>
        <v>#N/A</v>
      </c>
      <c r="O25" t="e" cm="1">
        <f t="array" aca="1" ref="O25" ca="1">INDEX(BGCalc2!$J$3:$Q$614,P$2+$D25,O$1)</f>
        <v>#N/A</v>
      </c>
      <c r="P25" t="e" cm="1">
        <f t="array" aca="1" ref="P25" ca="1">INDEX(BGCalc2!$J$3:$Q$614,P$2+$D25,P$1)</f>
        <v>#N/A</v>
      </c>
      <c r="Q25" t="e" cm="1">
        <f t="array" aca="1" ref="Q25" ca="1">INDEX(BGCalc2!$J$3:$Q$614,R$2+$D25,Q$1)</f>
        <v>#N/A</v>
      </c>
      <c r="R25" t="e" cm="1">
        <f t="array" aca="1" ref="R25" ca="1">INDEX(BGCalc2!$J$3:$Q$614,R$2+$D25,R$1)</f>
        <v>#N/A</v>
      </c>
      <c r="S25" t="e" cm="1">
        <f t="array" aca="1" ref="S25" ca="1">INDEX(BGCalc2!$J$3:$Q$614,T$2+$D25,S$1)</f>
        <v>#N/A</v>
      </c>
      <c r="T25" t="e" cm="1">
        <f t="array" aca="1" ref="T25" ca="1">INDEX(BGCalc2!$J$3:$Q$614,T$2+$D25,T$1)</f>
        <v>#N/A</v>
      </c>
      <c r="U25" t="e" cm="1">
        <f t="array" aca="1" ref="U25" ca="1">INDEX(BGCalc2!$J$3:$Q$614,V$2+$D25,U$1)</f>
        <v>#N/A</v>
      </c>
      <c r="V25" t="e" cm="1">
        <f t="array" aca="1" ref="V25" ca="1">INDEX(BGCalc2!$J$3:$Q$614,V$2+$D25,V$1)</f>
        <v>#N/A</v>
      </c>
      <c r="W25" t="e" cm="1">
        <f t="array" aca="1" ref="W25" ca="1">INDEX(BGCalc2!$J$3:$Q$614,X$2+$D25,W$1)</f>
        <v>#N/A</v>
      </c>
      <c r="X25" t="e" cm="1">
        <f t="array" aca="1" ref="X25" ca="1">INDEX(BGCalc2!$J$3:$Q$614,X$2+$D25,X$1)</f>
        <v>#N/A</v>
      </c>
      <c r="Y25" t="e" cm="1">
        <f t="array" aca="1" ref="Y25" ca="1">INDEX(BGCalc2!$J$3:$Q$614,Z$2+$D25,Y$1)</f>
        <v>#N/A</v>
      </c>
      <c r="Z25" t="e" cm="1">
        <f t="array" aca="1" ref="Z25" ca="1">INDEX(BGCalc2!$J$3:$Q$614,Z$2+$D25,Z$1)</f>
        <v>#N/A</v>
      </c>
      <c r="AA25" t="e" cm="1">
        <f t="array" aca="1" ref="AA25" ca="1">INDEX(BGCalc2!$J$3:$Q$614,AB$2+$D25,AA$1)</f>
        <v>#N/A</v>
      </c>
      <c r="AB25" t="e" cm="1">
        <f t="array" aca="1" ref="AB25" ca="1">INDEX(BGCalc2!$J$3:$Q$614,AB$2+$D25,AB$1)</f>
        <v>#N/A</v>
      </c>
    </row>
    <row r="26" spans="4:28">
      <c r="D26">
        <v>22</v>
      </c>
      <c r="E26" t="e" cm="1">
        <f t="array" aca="1" ref="E26" ca="1">INDEX(BGCalc2!$J$3:$Q$614,F$2+$D26,E$1)</f>
        <v>#N/A</v>
      </c>
      <c r="F26" t="e" cm="1">
        <f t="array" aca="1" ref="F26" ca="1">INDEX(BGCalc2!$J$3:$Q$614,F$2+$D26,F$1)</f>
        <v>#N/A</v>
      </c>
      <c r="G26" t="e" cm="1">
        <f t="array" aca="1" ref="G26" ca="1">INDEX(BGCalc2!$J$3:$Q$614,H$2+$D26,G$1)</f>
        <v>#N/A</v>
      </c>
      <c r="H26" t="e" cm="1">
        <f t="array" aca="1" ref="H26" ca="1">INDEX(BGCalc2!$J$3:$Q$614,H$2+$D26,H$1)</f>
        <v>#N/A</v>
      </c>
      <c r="I26" t="e" cm="1">
        <f t="array" aca="1" ref="I26" ca="1">INDEX(BGCalc2!$J$3:$Q$614,J$2+$D26,I$1)</f>
        <v>#N/A</v>
      </c>
      <c r="J26" t="e" cm="1">
        <f t="array" aca="1" ref="J26" ca="1">INDEX(BGCalc2!$J$3:$Q$614,J$2+$D26,J$1)</f>
        <v>#N/A</v>
      </c>
      <c r="K26" t="e" cm="1">
        <f t="array" aca="1" ref="K26" ca="1">INDEX(BGCalc2!$J$3:$Q$614,L$2+$D26,K$1)</f>
        <v>#N/A</v>
      </c>
      <c r="L26" t="e" cm="1">
        <f t="array" aca="1" ref="L26" ca="1">INDEX(BGCalc2!$J$3:$Q$614,L$2+$D26,L$1)</f>
        <v>#N/A</v>
      </c>
      <c r="M26" t="e" cm="1">
        <f t="array" aca="1" ref="M26" ca="1">INDEX(BGCalc2!$J$3:$Q$614,N$2+$D26,M$1)</f>
        <v>#N/A</v>
      </c>
      <c r="N26" t="e" cm="1">
        <f t="array" aca="1" ref="N26" ca="1">INDEX(BGCalc2!$J$3:$Q$614,N$2+$D26,N$1)</f>
        <v>#N/A</v>
      </c>
      <c r="O26" t="e" cm="1">
        <f t="array" aca="1" ref="O26" ca="1">INDEX(BGCalc2!$J$3:$Q$614,P$2+$D26,O$1)</f>
        <v>#N/A</v>
      </c>
      <c r="P26" t="e" cm="1">
        <f t="array" aca="1" ref="P26" ca="1">INDEX(BGCalc2!$J$3:$Q$614,P$2+$D26,P$1)</f>
        <v>#N/A</v>
      </c>
      <c r="Q26" t="e" cm="1">
        <f t="array" aca="1" ref="Q26" ca="1">INDEX(BGCalc2!$J$3:$Q$614,R$2+$D26,Q$1)</f>
        <v>#N/A</v>
      </c>
      <c r="R26" t="e" cm="1">
        <f t="array" aca="1" ref="R26" ca="1">INDEX(BGCalc2!$J$3:$Q$614,R$2+$D26,R$1)</f>
        <v>#N/A</v>
      </c>
      <c r="S26" t="e" cm="1">
        <f t="array" aca="1" ref="S26" ca="1">INDEX(BGCalc2!$J$3:$Q$614,T$2+$D26,S$1)</f>
        <v>#N/A</v>
      </c>
      <c r="T26" t="e" cm="1">
        <f t="array" aca="1" ref="T26" ca="1">INDEX(BGCalc2!$J$3:$Q$614,T$2+$D26,T$1)</f>
        <v>#N/A</v>
      </c>
      <c r="U26" t="e" cm="1">
        <f t="array" aca="1" ref="U26" ca="1">INDEX(BGCalc2!$J$3:$Q$614,V$2+$D26,U$1)</f>
        <v>#N/A</v>
      </c>
      <c r="V26" t="e" cm="1">
        <f t="array" aca="1" ref="V26" ca="1">INDEX(BGCalc2!$J$3:$Q$614,V$2+$D26,V$1)</f>
        <v>#N/A</v>
      </c>
      <c r="W26" t="e" cm="1">
        <f t="array" aca="1" ref="W26" ca="1">INDEX(BGCalc2!$J$3:$Q$614,X$2+$D26,W$1)</f>
        <v>#N/A</v>
      </c>
      <c r="X26" t="e" cm="1">
        <f t="array" aca="1" ref="X26" ca="1">INDEX(BGCalc2!$J$3:$Q$614,X$2+$D26,X$1)</f>
        <v>#N/A</v>
      </c>
      <c r="Y26" t="e" cm="1">
        <f t="array" aca="1" ref="Y26" ca="1">INDEX(BGCalc2!$J$3:$Q$614,Z$2+$D26,Y$1)</f>
        <v>#N/A</v>
      </c>
      <c r="Z26" t="e" cm="1">
        <f t="array" aca="1" ref="Z26" ca="1">INDEX(BGCalc2!$J$3:$Q$614,Z$2+$D26,Z$1)</f>
        <v>#N/A</v>
      </c>
      <c r="AA26" t="e" cm="1">
        <f t="array" aca="1" ref="AA26" ca="1">INDEX(BGCalc2!$J$3:$Q$614,AB$2+$D26,AA$1)</f>
        <v>#N/A</v>
      </c>
      <c r="AB26" t="e" cm="1">
        <f t="array" aca="1" ref="AB26" ca="1">INDEX(BGCalc2!$J$3:$Q$614,AB$2+$D26,AB$1)</f>
        <v>#N/A</v>
      </c>
    </row>
    <row r="27" spans="4:28">
      <c r="D27">
        <v>23</v>
      </c>
      <c r="E27" t="e" cm="1">
        <f t="array" aca="1" ref="E27" ca="1">INDEX(BGCalc2!$J$3:$Q$614,F$2+$D27,E$1)</f>
        <v>#N/A</v>
      </c>
      <c r="F27" t="e" cm="1">
        <f t="array" aca="1" ref="F27" ca="1">INDEX(BGCalc2!$J$3:$Q$614,F$2+$D27,F$1)</f>
        <v>#N/A</v>
      </c>
      <c r="G27" t="e" cm="1">
        <f t="array" aca="1" ref="G27" ca="1">INDEX(BGCalc2!$J$3:$Q$614,H$2+$D27,G$1)</f>
        <v>#N/A</v>
      </c>
      <c r="H27" t="e" cm="1">
        <f t="array" aca="1" ref="H27" ca="1">INDEX(BGCalc2!$J$3:$Q$614,H$2+$D27,H$1)</f>
        <v>#N/A</v>
      </c>
      <c r="I27" t="e" cm="1">
        <f t="array" aca="1" ref="I27" ca="1">INDEX(BGCalc2!$J$3:$Q$614,J$2+$D27,I$1)</f>
        <v>#N/A</v>
      </c>
      <c r="J27" t="e" cm="1">
        <f t="array" aca="1" ref="J27" ca="1">INDEX(BGCalc2!$J$3:$Q$614,J$2+$D27,J$1)</f>
        <v>#N/A</v>
      </c>
      <c r="K27" t="e" cm="1">
        <f t="array" aca="1" ref="K27" ca="1">INDEX(BGCalc2!$J$3:$Q$614,L$2+$D27,K$1)</f>
        <v>#N/A</v>
      </c>
      <c r="L27" t="e" cm="1">
        <f t="array" aca="1" ref="L27" ca="1">INDEX(BGCalc2!$J$3:$Q$614,L$2+$D27,L$1)</f>
        <v>#N/A</v>
      </c>
      <c r="M27" t="e" cm="1">
        <f t="array" aca="1" ref="M27" ca="1">INDEX(BGCalc2!$J$3:$Q$614,N$2+$D27,M$1)</f>
        <v>#N/A</v>
      </c>
      <c r="N27" t="e" cm="1">
        <f t="array" aca="1" ref="N27" ca="1">INDEX(BGCalc2!$J$3:$Q$614,N$2+$D27,N$1)</f>
        <v>#N/A</v>
      </c>
      <c r="O27" t="e" cm="1">
        <f t="array" aca="1" ref="O27" ca="1">INDEX(BGCalc2!$J$3:$Q$614,P$2+$D27,O$1)</f>
        <v>#N/A</v>
      </c>
      <c r="P27" t="e" cm="1">
        <f t="array" aca="1" ref="P27" ca="1">INDEX(BGCalc2!$J$3:$Q$614,P$2+$D27,P$1)</f>
        <v>#N/A</v>
      </c>
      <c r="Q27" t="e" cm="1">
        <f t="array" aca="1" ref="Q27" ca="1">INDEX(BGCalc2!$J$3:$Q$614,R$2+$D27,Q$1)</f>
        <v>#N/A</v>
      </c>
      <c r="R27" t="e" cm="1">
        <f t="array" aca="1" ref="R27" ca="1">INDEX(BGCalc2!$J$3:$Q$614,R$2+$D27,R$1)</f>
        <v>#N/A</v>
      </c>
      <c r="S27" t="e" cm="1">
        <f t="array" aca="1" ref="S27" ca="1">INDEX(BGCalc2!$J$3:$Q$614,T$2+$D27,S$1)</f>
        <v>#N/A</v>
      </c>
      <c r="T27" t="e" cm="1">
        <f t="array" aca="1" ref="T27" ca="1">INDEX(BGCalc2!$J$3:$Q$614,T$2+$D27,T$1)</f>
        <v>#N/A</v>
      </c>
      <c r="U27" t="e" cm="1">
        <f t="array" aca="1" ref="U27" ca="1">INDEX(BGCalc2!$J$3:$Q$614,V$2+$D27,U$1)</f>
        <v>#N/A</v>
      </c>
      <c r="V27" t="e" cm="1">
        <f t="array" aca="1" ref="V27" ca="1">INDEX(BGCalc2!$J$3:$Q$614,V$2+$D27,V$1)</f>
        <v>#N/A</v>
      </c>
      <c r="W27" t="e" cm="1">
        <f t="array" aca="1" ref="W27" ca="1">INDEX(BGCalc2!$J$3:$Q$614,X$2+$D27,W$1)</f>
        <v>#N/A</v>
      </c>
      <c r="X27" t="e" cm="1">
        <f t="array" aca="1" ref="X27" ca="1">INDEX(BGCalc2!$J$3:$Q$614,X$2+$D27,X$1)</f>
        <v>#N/A</v>
      </c>
      <c r="Y27" t="e" cm="1">
        <f t="array" aca="1" ref="Y27" ca="1">INDEX(BGCalc2!$J$3:$Q$614,Z$2+$D27,Y$1)</f>
        <v>#N/A</v>
      </c>
      <c r="Z27" t="e" cm="1">
        <f t="array" aca="1" ref="Z27" ca="1">INDEX(BGCalc2!$J$3:$Q$614,Z$2+$D27,Z$1)</f>
        <v>#N/A</v>
      </c>
      <c r="AA27" t="e" cm="1">
        <f t="array" aca="1" ref="AA27" ca="1">INDEX(BGCalc2!$J$3:$Q$614,AB$2+$D27,AA$1)</f>
        <v>#N/A</v>
      </c>
      <c r="AB27" t="e" cm="1">
        <f t="array" aca="1" ref="AB27" ca="1">INDEX(BGCalc2!$J$3:$Q$614,AB$2+$D27,AB$1)</f>
        <v>#N/A</v>
      </c>
    </row>
    <row r="28" spans="4:28">
      <c r="D28">
        <v>24</v>
      </c>
      <c r="E28" t="e" cm="1">
        <f t="array" aca="1" ref="E28" ca="1">INDEX(BGCalc2!$J$3:$Q$614,F$2+$D28,E$1)</f>
        <v>#N/A</v>
      </c>
      <c r="F28" t="e" cm="1">
        <f t="array" aca="1" ref="F28" ca="1">INDEX(BGCalc2!$J$3:$Q$614,F$2+$D28,F$1)</f>
        <v>#N/A</v>
      </c>
      <c r="G28" t="e" cm="1">
        <f t="array" aca="1" ref="G28" ca="1">INDEX(BGCalc2!$J$3:$Q$614,H$2+$D28,G$1)</f>
        <v>#N/A</v>
      </c>
      <c r="H28" t="e" cm="1">
        <f t="array" aca="1" ref="H28" ca="1">INDEX(BGCalc2!$J$3:$Q$614,H$2+$D28,H$1)</f>
        <v>#N/A</v>
      </c>
      <c r="I28" t="e" cm="1">
        <f t="array" aca="1" ref="I28" ca="1">INDEX(BGCalc2!$J$3:$Q$614,J$2+$D28,I$1)</f>
        <v>#N/A</v>
      </c>
      <c r="J28" t="e" cm="1">
        <f t="array" aca="1" ref="J28" ca="1">INDEX(BGCalc2!$J$3:$Q$614,J$2+$D28,J$1)</f>
        <v>#N/A</v>
      </c>
      <c r="K28" t="e" cm="1">
        <f t="array" aca="1" ref="K28" ca="1">INDEX(BGCalc2!$J$3:$Q$614,L$2+$D28,K$1)</f>
        <v>#N/A</v>
      </c>
      <c r="L28" t="e" cm="1">
        <f t="array" aca="1" ref="L28" ca="1">INDEX(BGCalc2!$J$3:$Q$614,L$2+$D28,L$1)</f>
        <v>#N/A</v>
      </c>
      <c r="M28" t="e" cm="1">
        <f t="array" aca="1" ref="M28" ca="1">INDEX(BGCalc2!$J$3:$Q$614,N$2+$D28,M$1)</f>
        <v>#N/A</v>
      </c>
      <c r="N28" t="e" cm="1">
        <f t="array" aca="1" ref="N28" ca="1">INDEX(BGCalc2!$J$3:$Q$614,N$2+$D28,N$1)</f>
        <v>#N/A</v>
      </c>
      <c r="O28" t="e" cm="1">
        <f t="array" aca="1" ref="O28" ca="1">INDEX(BGCalc2!$J$3:$Q$614,P$2+$D28,O$1)</f>
        <v>#N/A</v>
      </c>
      <c r="P28" t="e" cm="1">
        <f t="array" aca="1" ref="P28" ca="1">INDEX(BGCalc2!$J$3:$Q$614,P$2+$D28,P$1)</f>
        <v>#N/A</v>
      </c>
      <c r="Q28" t="e" cm="1">
        <f t="array" aca="1" ref="Q28" ca="1">INDEX(BGCalc2!$J$3:$Q$614,R$2+$D28,Q$1)</f>
        <v>#N/A</v>
      </c>
      <c r="R28" t="e" cm="1">
        <f t="array" aca="1" ref="R28" ca="1">INDEX(BGCalc2!$J$3:$Q$614,R$2+$D28,R$1)</f>
        <v>#N/A</v>
      </c>
      <c r="S28" t="e" cm="1">
        <f t="array" aca="1" ref="S28" ca="1">INDEX(BGCalc2!$J$3:$Q$614,T$2+$D28,S$1)</f>
        <v>#N/A</v>
      </c>
      <c r="T28" t="e" cm="1">
        <f t="array" aca="1" ref="T28" ca="1">INDEX(BGCalc2!$J$3:$Q$614,T$2+$D28,T$1)</f>
        <v>#N/A</v>
      </c>
      <c r="U28" t="e" cm="1">
        <f t="array" aca="1" ref="U28" ca="1">INDEX(BGCalc2!$J$3:$Q$614,V$2+$D28,U$1)</f>
        <v>#N/A</v>
      </c>
      <c r="V28" t="e" cm="1">
        <f t="array" aca="1" ref="V28" ca="1">INDEX(BGCalc2!$J$3:$Q$614,V$2+$D28,V$1)</f>
        <v>#N/A</v>
      </c>
      <c r="W28" t="e" cm="1">
        <f t="array" aca="1" ref="W28" ca="1">INDEX(BGCalc2!$J$3:$Q$614,X$2+$D28,W$1)</f>
        <v>#N/A</v>
      </c>
      <c r="X28" t="e" cm="1">
        <f t="array" aca="1" ref="X28" ca="1">INDEX(BGCalc2!$J$3:$Q$614,X$2+$D28,X$1)</f>
        <v>#N/A</v>
      </c>
      <c r="Y28" t="e" cm="1">
        <f t="array" aca="1" ref="Y28" ca="1">INDEX(BGCalc2!$J$3:$Q$614,Z$2+$D28,Y$1)</f>
        <v>#N/A</v>
      </c>
      <c r="Z28" t="e" cm="1">
        <f t="array" aca="1" ref="Z28" ca="1">INDEX(BGCalc2!$J$3:$Q$614,Z$2+$D28,Z$1)</f>
        <v>#N/A</v>
      </c>
      <c r="AA28" t="e" cm="1">
        <f t="array" aca="1" ref="AA28" ca="1">INDEX(BGCalc2!$J$3:$Q$614,AB$2+$D28,AA$1)</f>
        <v>#N/A</v>
      </c>
      <c r="AB28" t="e" cm="1">
        <f t="array" aca="1" ref="AB28" ca="1">INDEX(BGCalc2!$J$3:$Q$614,AB$2+$D28,AB$1)</f>
        <v>#N/A</v>
      </c>
    </row>
    <row r="29" spans="4:28">
      <c r="D29">
        <v>25</v>
      </c>
      <c r="E29" t="e" cm="1">
        <f t="array" aca="1" ref="E29" ca="1">INDEX(BGCalc2!$J$3:$Q$614,F$2+$D29,E$1)</f>
        <v>#N/A</v>
      </c>
      <c r="F29" t="e" cm="1">
        <f t="array" aca="1" ref="F29" ca="1">INDEX(BGCalc2!$J$3:$Q$614,F$2+$D29,F$1)</f>
        <v>#N/A</v>
      </c>
      <c r="G29" t="e" cm="1">
        <f t="array" aca="1" ref="G29" ca="1">INDEX(BGCalc2!$J$3:$Q$614,H$2+$D29,G$1)</f>
        <v>#N/A</v>
      </c>
      <c r="H29" t="e" cm="1">
        <f t="array" aca="1" ref="H29" ca="1">INDEX(BGCalc2!$J$3:$Q$614,H$2+$D29,H$1)</f>
        <v>#N/A</v>
      </c>
      <c r="I29" t="e" cm="1">
        <f t="array" aca="1" ref="I29" ca="1">INDEX(BGCalc2!$J$3:$Q$614,J$2+$D29,I$1)</f>
        <v>#N/A</v>
      </c>
      <c r="J29" t="e" cm="1">
        <f t="array" aca="1" ref="J29" ca="1">INDEX(BGCalc2!$J$3:$Q$614,J$2+$D29,J$1)</f>
        <v>#N/A</v>
      </c>
      <c r="K29" t="e" cm="1">
        <f t="array" aca="1" ref="K29" ca="1">INDEX(BGCalc2!$J$3:$Q$614,L$2+$D29,K$1)</f>
        <v>#N/A</v>
      </c>
      <c r="L29" t="e" cm="1">
        <f t="array" aca="1" ref="L29" ca="1">INDEX(BGCalc2!$J$3:$Q$614,L$2+$D29,L$1)</f>
        <v>#N/A</v>
      </c>
      <c r="M29" t="e" cm="1">
        <f t="array" aca="1" ref="M29" ca="1">INDEX(BGCalc2!$J$3:$Q$614,N$2+$D29,M$1)</f>
        <v>#N/A</v>
      </c>
      <c r="N29" t="e" cm="1">
        <f t="array" aca="1" ref="N29" ca="1">INDEX(BGCalc2!$J$3:$Q$614,N$2+$D29,N$1)</f>
        <v>#N/A</v>
      </c>
      <c r="O29" t="e" cm="1">
        <f t="array" aca="1" ref="O29" ca="1">INDEX(BGCalc2!$J$3:$Q$614,P$2+$D29,O$1)</f>
        <v>#N/A</v>
      </c>
      <c r="P29" t="e" cm="1">
        <f t="array" aca="1" ref="P29" ca="1">INDEX(BGCalc2!$J$3:$Q$614,P$2+$D29,P$1)</f>
        <v>#N/A</v>
      </c>
      <c r="Q29" t="e" cm="1">
        <f t="array" aca="1" ref="Q29" ca="1">INDEX(BGCalc2!$J$3:$Q$614,R$2+$D29,Q$1)</f>
        <v>#N/A</v>
      </c>
      <c r="R29" t="e" cm="1">
        <f t="array" aca="1" ref="R29" ca="1">INDEX(BGCalc2!$J$3:$Q$614,R$2+$D29,R$1)</f>
        <v>#N/A</v>
      </c>
      <c r="S29" t="e" cm="1">
        <f t="array" aca="1" ref="S29" ca="1">INDEX(BGCalc2!$J$3:$Q$614,T$2+$D29,S$1)</f>
        <v>#N/A</v>
      </c>
      <c r="T29" t="e" cm="1">
        <f t="array" aca="1" ref="T29" ca="1">INDEX(BGCalc2!$J$3:$Q$614,T$2+$D29,T$1)</f>
        <v>#N/A</v>
      </c>
      <c r="U29" t="e" cm="1">
        <f t="array" aca="1" ref="U29" ca="1">INDEX(BGCalc2!$J$3:$Q$614,V$2+$D29,U$1)</f>
        <v>#N/A</v>
      </c>
      <c r="V29" t="e" cm="1">
        <f t="array" aca="1" ref="V29" ca="1">INDEX(BGCalc2!$J$3:$Q$614,V$2+$D29,V$1)</f>
        <v>#N/A</v>
      </c>
      <c r="W29" t="e" cm="1">
        <f t="array" aca="1" ref="W29" ca="1">INDEX(BGCalc2!$J$3:$Q$614,X$2+$D29,W$1)</f>
        <v>#N/A</v>
      </c>
      <c r="X29" t="e" cm="1">
        <f t="array" aca="1" ref="X29" ca="1">INDEX(BGCalc2!$J$3:$Q$614,X$2+$D29,X$1)</f>
        <v>#N/A</v>
      </c>
      <c r="Y29" t="e" cm="1">
        <f t="array" aca="1" ref="Y29" ca="1">INDEX(BGCalc2!$J$3:$Q$614,Z$2+$D29,Y$1)</f>
        <v>#N/A</v>
      </c>
      <c r="Z29" t="e" cm="1">
        <f t="array" aca="1" ref="Z29" ca="1">INDEX(BGCalc2!$J$3:$Q$614,Z$2+$D29,Z$1)</f>
        <v>#N/A</v>
      </c>
      <c r="AA29" t="e" cm="1">
        <f t="array" aca="1" ref="AA29" ca="1">INDEX(BGCalc2!$J$3:$Q$614,AB$2+$D29,AA$1)</f>
        <v>#N/A</v>
      </c>
      <c r="AB29" t="e" cm="1">
        <f t="array" aca="1" ref="AB29" ca="1">INDEX(BGCalc2!$J$3:$Q$614,AB$2+$D29,AB$1)</f>
        <v>#N/A</v>
      </c>
    </row>
    <row r="30" spans="4:28">
      <c r="D30">
        <v>26</v>
      </c>
      <c r="E30" t="e" cm="1">
        <f t="array" aca="1" ref="E30" ca="1">INDEX(BGCalc2!$J$3:$Q$614,F$2+$D30,E$1)</f>
        <v>#N/A</v>
      </c>
      <c r="F30" t="e" cm="1">
        <f t="array" aca="1" ref="F30" ca="1">INDEX(BGCalc2!$J$3:$Q$614,F$2+$D30,F$1)</f>
        <v>#N/A</v>
      </c>
      <c r="G30" t="e" cm="1">
        <f t="array" aca="1" ref="G30" ca="1">INDEX(BGCalc2!$J$3:$Q$614,H$2+$D30,G$1)</f>
        <v>#N/A</v>
      </c>
      <c r="H30" t="e" cm="1">
        <f t="array" aca="1" ref="H30" ca="1">INDEX(BGCalc2!$J$3:$Q$614,H$2+$D30,H$1)</f>
        <v>#N/A</v>
      </c>
      <c r="I30" t="e" cm="1">
        <f t="array" aca="1" ref="I30" ca="1">INDEX(BGCalc2!$J$3:$Q$614,J$2+$D30,I$1)</f>
        <v>#N/A</v>
      </c>
      <c r="J30" t="e" cm="1">
        <f t="array" aca="1" ref="J30" ca="1">INDEX(BGCalc2!$J$3:$Q$614,J$2+$D30,J$1)</f>
        <v>#N/A</v>
      </c>
      <c r="K30" t="e" cm="1">
        <f t="array" aca="1" ref="K30" ca="1">INDEX(BGCalc2!$J$3:$Q$614,L$2+$D30,K$1)</f>
        <v>#N/A</v>
      </c>
      <c r="L30" t="e" cm="1">
        <f t="array" aca="1" ref="L30" ca="1">INDEX(BGCalc2!$J$3:$Q$614,L$2+$D30,L$1)</f>
        <v>#N/A</v>
      </c>
      <c r="M30" t="e" cm="1">
        <f t="array" aca="1" ref="M30" ca="1">INDEX(BGCalc2!$J$3:$Q$614,N$2+$D30,M$1)</f>
        <v>#N/A</v>
      </c>
      <c r="N30" t="e" cm="1">
        <f t="array" aca="1" ref="N30" ca="1">INDEX(BGCalc2!$J$3:$Q$614,N$2+$D30,N$1)</f>
        <v>#N/A</v>
      </c>
      <c r="O30" t="e" cm="1">
        <f t="array" aca="1" ref="O30" ca="1">INDEX(BGCalc2!$J$3:$Q$614,P$2+$D30,O$1)</f>
        <v>#N/A</v>
      </c>
      <c r="P30" t="e" cm="1">
        <f t="array" aca="1" ref="P30" ca="1">INDEX(BGCalc2!$J$3:$Q$614,P$2+$D30,P$1)</f>
        <v>#N/A</v>
      </c>
      <c r="Q30" t="e" cm="1">
        <f t="array" aca="1" ref="Q30" ca="1">INDEX(BGCalc2!$J$3:$Q$614,R$2+$D30,Q$1)</f>
        <v>#N/A</v>
      </c>
      <c r="R30" t="e" cm="1">
        <f t="array" aca="1" ref="R30" ca="1">INDEX(BGCalc2!$J$3:$Q$614,R$2+$D30,R$1)</f>
        <v>#N/A</v>
      </c>
      <c r="S30" t="e" cm="1">
        <f t="array" aca="1" ref="S30" ca="1">INDEX(BGCalc2!$J$3:$Q$614,T$2+$D30,S$1)</f>
        <v>#N/A</v>
      </c>
      <c r="T30" t="e" cm="1">
        <f t="array" aca="1" ref="T30" ca="1">INDEX(BGCalc2!$J$3:$Q$614,T$2+$D30,T$1)</f>
        <v>#N/A</v>
      </c>
      <c r="U30" t="e" cm="1">
        <f t="array" aca="1" ref="U30" ca="1">INDEX(BGCalc2!$J$3:$Q$614,V$2+$D30,U$1)</f>
        <v>#N/A</v>
      </c>
      <c r="V30" t="e" cm="1">
        <f t="array" aca="1" ref="V30" ca="1">INDEX(BGCalc2!$J$3:$Q$614,V$2+$D30,V$1)</f>
        <v>#N/A</v>
      </c>
      <c r="W30" t="e" cm="1">
        <f t="array" aca="1" ref="W30" ca="1">INDEX(BGCalc2!$J$3:$Q$614,X$2+$D30,W$1)</f>
        <v>#N/A</v>
      </c>
      <c r="X30" t="e" cm="1">
        <f t="array" aca="1" ref="X30" ca="1">INDEX(BGCalc2!$J$3:$Q$614,X$2+$D30,X$1)</f>
        <v>#N/A</v>
      </c>
      <c r="Y30" t="e" cm="1">
        <f t="array" aca="1" ref="Y30" ca="1">INDEX(BGCalc2!$J$3:$Q$614,Z$2+$D30,Y$1)</f>
        <v>#N/A</v>
      </c>
      <c r="Z30" t="e" cm="1">
        <f t="array" aca="1" ref="Z30" ca="1">INDEX(BGCalc2!$J$3:$Q$614,Z$2+$D30,Z$1)</f>
        <v>#N/A</v>
      </c>
      <c r="AA30" t="e" cm="1">
        <f t="array" aca="1" ref="AA30" ca="1">INDEX(BGCalc2!$J$3:$Q$614,AB$2+$D30,AA$1)</f>
        <v>#N/A</v>
      </c>
      <c r="AB30" t="e" cm="1">
        <f t="array" aca="1" ref="AB30" ca="1">INDEX(BGCalc2!$J$3:$Q$614,AB$2+$D30,AB$1)</f>
        <v>#N/A</v>
      </c>
    </row>
    <row r="31" spans="4:28">
      <c r="D31">
        <v>27</v>
      </c>
      <c r="E31" t="e" cm="1">
        <f t="array" aca="1" ref="E31" ca="1">INDEX(BGCalc2!$J$3:$Q$614,F$2+$D31,E$1)</f>
        <v>#N/A</v>
      </c>
      <c r="F31" t="e" cm="1">
        <f t="array" aca="1" ref="F31" ca="1">INDEX(BGCalc2!$J$3:$Q$614,F$2+$D31,F$1)</f>
        <v>#N/A</v>
      </c>
      <c r="G31" t="e" cm="1">
        <f t="array" aca="1" ref="G31" ca="1">INDEX(BGCalc2!$J$3:$Q$614,H$2+$D31,G$1)</f>
        <v>#N/A</v>
      </c>
      <c r="H31" t="e" cm="1">
        <f t="array" aca="1" ref="H31" ca="1">INDEX(BGCalc2!$J$3:$Q$614,H$2+$D31,H$1)</f>
        <v>#N/A</v>
      </c>
      <c r="I31" t="e" cm="1">
        <f t="array" aca="1" ref="I31" ca="1">INDEX(BGCalc2!$J$3:$Q$614,J$2+$D31,I$1)</f>
        <v>#N/A</v>
      </c>
      <c r="J31" t="e" cm="1">
        <f t="array" aca="1" ref="J31" ca="1">INDEX(BGCalc2!$J$3:$Q$614,J$2+$D31,J$1)</f>
        <v>#N/A</v>
      </c>
      <c r="K31" t="e" cm="1">
        <f t="array" aca="1" ref="K31" ca="1">INDEX(BGCalc2!$J$3:$Q$614,L$2+$D31,K$1)</f>
        <v>#N/A</v>
      </c>
      <c r="L31" t="e" cm="1">
        <f t="array" aca="1" ref="L31" ca="1">INDEX(BGCalc2!$J$3:$Q$614,L$2+$D31,L$1)</f>
        <v>#N/A</v>
      </c>
      <c r="M31" t="e" cm="1">
        <f t="array" aca="1" ref="M31" ca="1">INDEX(BGCalc2!$J$3:$Q$614,N$2+$D31,M$1)</f>
        <v>#N/A</v>
      </c>
      <c r="N31" t="e" cm="1">
        <f t="array" aca="1" ref="N31" ca="1">INDEX(BGCalc2!$J$3:$Q$614,N$2+$D31,N$1)</f>
        <v>#N/A</v>
      </c>
      <c r="O31" t="e" cm="1">
        <f t="array" aca="1" ref="O31" ca="1">INDEX(BGCalc2!$J$3:$Q$614,P$2+$D31,O$1)</f>
        <v>#N/A</v>
      </c>
      <c r="P31" t="e" cm="1">
        <f t="array" aca="1" ref="P31" ca="1">INDEX(BGCalc2!$J$3:$Q$614,P$2+$D31,P$1)</f>
        <v>#N/A</v>
      </c>
      <c r="Q31" t="e" cm="1">
        <f t="array" aca="1" ref="Q31" ca="1">INDEX(BGCalc2!$J$3:$Q$614,R$2+$D31,Q$1)</f>
        <v>#N/A</v>
      </c>
      <c r="R31" t="e" cm="1">
        <f t="array" aca="1" ref="R31" ca="1">INDEX(BGCalc2!$J$3:$Q$614,R$2+$D31,R$1)</f>
        <v>#N/A</v>
      </c>
      <c r="S31" t="e" cm="1">
        <f t="array" aca="1" ref="S31" ca="1">INDEX(BGCalc2!$J$3:$Q$614,T$2+$D31,S$1)</f>
        <v>#N/A</v>
      </c>
      <c r="T31" t="e" cm="1">
        <f t="array" aca="1" ref="T31" ca="1">INDEX(BGCalc2!$J$3:$Q$614,T$2+$D31,T$1)</f>
        <v>#N/A</v>
      </c>
      <c r="U31" t="e" cm="1">
        <f t="array" aca="1" ref="U31" ca="1">INDEX(BGCalc2!$J$3:$Q$614,V$2+$D31,U$1)</f>
        <v>#N/A</v>
      </c>
      <c r="V31" t="e" cm="1">
        <f t="array" aca="1" ref="V31" ca="1">INDEX(BGCalc2!$J$3:$Q$614,V$2+$D31,V$1)</f>
        <v>#N/A</v>
      </c>
      <c r="W31" t="e" cm="1">
        <f t="array" aca="1" ref="W31" ca="1">INDEX(BGCalc2!$J$3:$Q$614,X$2+$D31,W$1)</f>
        <v>#N/A</v>
      </c>
      <c r="X31" t="e" cm="1">
        <f t="array" aca="1" ref="X31" ca="1">INDEX(BGCalc2!$J$3:$Q$614,X$2+$D31,X$1)</f>
        <v>#N/A</v>
      </c>
      <c r="Y31" t="e" cm="1">
        <f t="array" aca="1" ref="Y31" ca="1">INDEX(BGCalc2!$J$3:$Q$614,Z$2+$D31,Y$1)</f>
        <v>#N/A</v>
      </c>
      <c r="Z31" t="e" cm="1">
        <f t="array" aca="1" ref="Z31" ca="1">INDEX(BGCalc2!$J$3:$Q$614,Z$2+$D31,Z$1)</f>
        <v>#N/A</v>
      </c>
      <c r="AA31" t="e" cm="1">
        <f t="array" aca="1" ref="AA31" ca="1">INDEX(BGCalc2!$J$3:$Q$614,AB$2+$D31,AA$1)</f>
        <v>#N/A</v>
      </c>
      <c r="AB31" t="e" cm="1">
        <f t="array" aca="1" ref="AB31" ca="1">INDEX(BGCalc2!$J$3:$Q$614,AB$2+$D31,AB$1)</f>
        <v>#N/A</v>
      </c>
    </row>
    <row r="32" spans="4:28">
      <c r="D32">
        <v>28</v>
      </c>
      <c r="E32" t="e" cm="1">
        <f t="array" aca="1" ref="E32" ca="1">INDEX(BGCalc2!$J$3:$Q$614,F$2+$D32,E$1)</f>
        <v>#N/A</v>
      </c>
      <c r="F32" t="e" cm="1">
        <f t="array" aca="1" ref="F32" ca="1">INDEX(BGCalc2!$J$3:$Q$614,F$2+$D32,F$1)</f>
        <v>#N/A</v>
      </c>
      <c r="G32" t="e" cm="1">
        <f t="array" aca="1" ref="G32" ca="1">INDEX(BGCalc2!$J$3:$Q$614,H$2+$D32,G$1)</f>
        <v>#N/A</v>
      </c>
      <c r="H32" t="e" cm="1">
        <f t="array" aca="1" ref="H32" ca="1">INDEX(BGCalc2!$J$3:$Q$614,H$2+$D32,H$1)</f>
        <v>#N/A</v>
      </c>
      <c r="I32" t="e" cm="1">
        <f t="array" aca="1" ref="I32" ca="1">INDEX(BGCalc2!$J$3:$Q$614,J$2+$D32,I$1)</f>
        <v>#N/A</v>
      </c>
      <c r="J32" t="e" cm="1">
        <f t="array" aca="1" ref="J32" ca="1">INDEX(BGCalc2!$J$3:$Q$614,J$2+$D32,J$1)</f>
        <v>#N/A</v>
      </c>
      <c r="K32" t="e" cm="1">
        <f t="array" aca="1" ref="K32" ca="1">INDEX(BGCalc2!$J$3:$Q$614,L$2+$D32,K$1)</f>
        <v>#N/A</v>
      </c>
      <c r="L32" t="e" cm="1">
        <f t="array" aca="1" ref="L32" ca="1">INDEX(BGCalc2!$J$3:$Q$614,L$2+$D32,L$1)</f>
        <v>#N/A</v>
      </c>
      <c r="M32" t="e" cm="1">
        <f t="array" aca="1" ref="M32" ca="1">INDEX(BGCalc2!$J$3:$Q$614,N$2+$D32,M$1)</f>
        <v>#N/A</v>
      </c>
      <c r="N32" t="e" cm="1">
        <f t="array" aca="1" ref="N32" ca="1">INDEX(BGCalc2!$J$3:$Q$614,N$2+$D32,N$1)</f>
        <v>#N/A</v>
      </c>
      <c r="O32" t="e" cm="1">
        <f t="array" aca="1" ref="O32" ca="1">INDEX(BGCalc2!$J$3:$Q$614,P$2+$D32,O$1)</f>
        <v>#N/A</v>
      </c>
      <c r="P32" t="e" cm="1">
        <f t="array" aca="1" ref="P32" ca="1">INDEX(BGCalc2!$J$3:$Q$614,P$2+$D32,P$1)</f>
        <v>#N/A</v>
      </c>
      <c r="Q32" t="e" cm="1">
        <f t="array" aca="1" ref="Q32" ca="1">INDEX(BGCalc2!$J$3:$Q$614,R$2+$D32,Q$1)</f>
        <v>#N/A</v>
      </c>
      <c r="R32" t="e" cm="1">
        <f t="array" aca="1" ref="R32" ca="1">INDEX(BGCalc2!$J$3:$Q$614,R$2+$D32,R$1)</f>
        <v>#N/A</v>
      </c>
      <c r="S32" t="e" cm="1">
        <f t="array" aca="1" ref="S32" ca="1">INDEX(BGCalc2!$J$3:$Q$614,T$2+$D32,S$1)</f>
        <v>#N/A</v>
      </c>
      <c r="T32" t="e" cm="1">
        <f t="array" aca="1" ref="T32" ca="1">INDEX(BGCalc2!$J$3:$Q$614,T$2+$D32,T$1)</f>
        <v>#N/A</v>
      </c>
      <c r="U32" t="e" cm="1">
        <f t="array" aca="1" ref="U32" ca="1">INDEX(BGCalc2!$J$3:$Q$614,V$2+$D32,U$1)</f>
        <v>#N/A</v>
      </c>
      <c r="V32" t="e" cm="1">
        <f t="array" aca="1" ref="V32" ca="1">INDEX(BGCalc2!$J$3:$Q$614,V$2+$D32,V$1)</f>
        <v>#N/A</v>
      </c>
      <c r="W32" t="e" cm="1">
        <f t="array" aca="1" ref="W32" ca="1">INDEX(BGCalc2!$J$3:$Q$614,X$2+$D32,W$1)</f>
        <v>#N/A</v>
      </c>
      <c r="X32" t="e" cm="1">
        <f t="array" aca="1" ref="X32" ca="1">INDEX(BGCalc2!$J$3:$Q$614,X$2+$D32,X$1)</f>
        <v>#N/A</v>
      </c>
      <c r="Y32" t="e" cm="1">
        <f t="array" aca="1" ref="Y32" ca="1">INDEX(BGCalc2!$J$3:$Q$614,Z$2+$D32,Y$1)</f>
        <v>#N/A</v>
      </c>
      <c r="Z32" t="e" cm="1">
        <f t="array" aca="1" ref="Z32" ca="1">INDEX(BGCalc2!$J$3:$Q$614,Z$2+$D32,Z$1)</f>
        <v>#N/A</v>
      </c>
      <c r="AA32" t="e" cm="1">
        <f t="array" aca="1" ref="AA32" ca="1">INDEX(BGCalc2!$J$3:$Q$614,AB$2+$D32,AA$1)</f>
        <v>#N/A</v>
      </c>
      <c r="AB32" t="e" cm="1">
        <f t="array" aca="1" ref="AB32" ca="1">INDEX(BGCalc2!$J$3:$Q$614,AB$2+$D32,AB$1)</f>
        <v>#N/A</v>
      </c>
    </row>
    <row r="33" spans="4:28">
      <c r="D33">
        <v>29</v>
      </c>
      <c r="E33" t="e" cm="1">
        <f t="array" aca="1" ref="E33" ca="1">INDEX(BGCalc2!$J$3:$Q$614,F$2+$D33,E$1)</f>
        <v>#N/A</v>
      </c>
      <c r="F33" t="e" cm="1">
        <f t="array" aca="1" ref="F33" ca="1">INDEX(BGCalc2!$J$3:$Q$614,F$2+$D33,F$1)</f>
        <v>#N/A</v>
      </c>
      <c r="G33" t="e" cm="1">
        <f t="array" aca="1" ref="G33" ca="1">INDEX(BGCalc2!$J$3:$Q$614,H$2+$D33,G$1)</f>
        <v>#N/A</v>
      </c>
      <c r="H33" t="e" cm="1">
        <f t="array" aca="1" ref="H33" ca="1">INDEX(BGCalc2!$J$3:$Q$614,H$2+$D33,H$1)</f>
        <v>#N/A</v>
      </c>
      <c r="I33" t="e" cm="1">
        <f t="array" aca="1" ref="I33" ca="1">INDEX(BGCalc2!$J$3:$Q$614,J$2+$D33,I$1)</f>
        <v>#N/A</v>
      </c>
      <c r="J33" t="e" cm="1">
        <f t="array" aca="1" ref="J33" ca="1">INDEX(BGCalc2!$J$3:$Q$614,J$2+$D33,J$1)</f>
        <v>#N/A</v>
      </c>
      <c r="K33" t="e" cm="1">
        <f t="array" aca="1" ref="K33" ca="1">INDEX(BGCalc2!$J$3:$Q$614,L$2+$D33,K$1)</f>
        <v>#N/A</v>
      </c>
      <c r="L33" t="e" cm="1">
        <f t="array" aca="1" ref="L33" ca="1">INDEX(BGCalc2!$J$3:$Q$614,L$2+$D33,L$1)</f>
        <v>#N/A</v>
      </c>
      <c r="M33" t="e" cm="1">
        <f t="array" aca="1" ref="M33" ca="1">INDEX(BGCalc2!$J$3:$Q$614,N$2+$D33,M$1)</f>
        <v>#N/A</v>
      </c>
      <c r="N33" t="e" cm="1">
        <f t="array" aca="1" ref="N33" ca="1">INDEX(BGCalc2!$J$3:$Q$614,N$2+$D33,N$1)</f>
        <v>#N/A</v>
      </c>
      <c r="O33" t="e" cm="1">
        <f t="array" aca="1" ref="O33" ca="1">INDEX(BGCalc2!$J$3:$Q$614,P$2+$D33,O$1)</f>
        <v>#N/A</v>
      </c>
      <c r="P33" t="e" cm="1">
        <f t="array" aca="1" ref="P33" ca="1">INDEX(BGCalc2!$J$3:$Q$614,P$2+$D33,P$1)</f>
        <v>#N/A</v>
      </c>
      <c r="Q33" t="e" cm="1">
        <f t="array" aca="1" ref="Q33" ca="1">INDEX(BGCalc2!$J$3:$Q$614,R$2+$D33,Q$1)</f>
        <v>#N/A</v>
      </c>
      <c r="R33" t="e" cm="1">
        <f t="array" aca="1" ref="R33" ca="1">INDEX(BGCalc2!$J$3:$Q$614,R$2+$D33,R$1)</f>
        <v>#N/A</v>
      </c>
      <c r="S33" t="e" cm="1">
        <f t="array" aca="1" ref="S33" ca="1">INDEX(BGCalc2!$J$3:$Q$614,T$2+$D33,S$1)</f>
        <v>#N/A</v>
      </c>
      <c r="T33" t="e" cm="1">
        <f t="array" aca="1" ref="T33" ca="1">INDEX(BGCalc2!$J$3:$Q$614,T$2+$D33,T$1)</f>
        <v>#N/A</v>
      </c>
      <c r="U33" t="e" cm="1">
        <f t="array" aca="1" ref="U33" ca="1">INDEX(BGCalc2!$J$3:$Q$614,V$2+$D33,U$1)</f>
        <v>#N/A</v>
      </c>
      <c r="V33" t="e" cm="1">
        <f t="array" aca="1" ref="V33" ca="1">INDEX(BGCalc2!$J$3:$Q$614,V$2+$D33,V$1)</f>
        <v>#N/A</v>
      </c>
      <c r="W33" t="e" cm="1">
        <f t="array" aca="1" ref="W33" ca="1">INDEX(BGCalc2!$J$3:$Q$614,X$2+$D33,W$1)</f>
        <v>#N/A</v>
      </c>
      <c r="X33" t="e" cm="1">
        <f t="array" aca="1" ref="X33" ca="1">INDEX(BGCalc2!$J$3:$Q$614,X$2+$D33,X$1)</f>
        <v>#N/A</v>
      </c>
      <c r="Y33" t="e" cm="1">
        <f t="array" aca="1" ref="Y33" ca="1">INDEX(BGCalc2!$J$3:$Q$614,Z$2+$D33,Y$1)</f>
        <v>#N/A</v>
      </c>
      <c r="Z33" t="e" cm="1">
        <f t="array" aca="1" ref="Z33" ca="1">INDEX(BGCalc2!$J$3:$Q$614,Z$2+$D33,Z$1)</f>
        <v>#N/A</v>
      </c>
      <c r="AA33" t="e" cm="1">
        <f t="array" aca="1" ref="AA33" ca="1">INDEX(BGCalc2!$J$3:$Q$614,AB$2+$D33,AA$1)</f>
        <v>#N/A</v>
      </c>
      <c r="AB33" t="e" cm="1">
        <f t="array" aca="1" ref="AB33" ca="1">INDEX(BGCalc2!$J$3:$Q$614,AB$2+$D33,AB$1)</f>
        <v>#N/A</v>
      </c>
    </row>
    <row r="34" spans="4:28">
      <c r="D34">
        <v>30</v>
      </c>
      <c r="E34" t="e" cm="1">
        <f t="array" aca="1" ref="E34" ca="1">INDEX(BGCalc2!$J$3:$Q$614,F$2+$D34,E$1)</f>
        <v>#N/A</v>
      </c>
      <c r="F34" t="e" cm="1">
        <f t="array" aca="1" ref="F34" ca="1">INDEX(BGCalc2!$J$3:$Q$614,F$2+$D34,F$1)</f>
        <v>#N/A</v>
      </c>
      <c r="G34" t="e" cm="1">
        <f t="array" aca="1" ref="G34" ca="1">INDEX(BGCalc2!$J$3:$Q$614,H$2+$D34,G$1)</f>
        <v>#N/A</v>
      </c>
      <c r="H34" t="e" cm="1">
        <f t="array" aca="1" ref="H34" ca="1">INDEX(BGCalc2!$J$3:$Q$614,H$2+$D34,H$1)</f>
        <v>#N/A</v>
      </c>
      <c r="I34" t="e" cm="1">
        <f t="array" aca="1" ref="I34" ca="1">INDEX(BGCalc2!$J$3:$Q$614,J$2+$D34,I$1)</f>
        <v>#N/A</v>
      </c>
      <c r="J34" t="e" cm="1">
        <f t="array" aca="1" ref="J34" ca="1">INDEX(BGCalc2!$J$3:$Q$614,J$2+$D34,J$1)</f>
        <v>#N/A</v>
      </c>
      <c r="K34" t="e" cm="1">
        <f t="array" aca="1" ref="K34" ca="1">INDEX(BGCalc2!$J$3:$Q$614,L$2+$D34,K$1)</f>
        <v>#N/A</v>
      </c>
      <c r="L34" t="e" cm="1">
        <f t="array" aca="1" ref="L34" ca="1">INDEX(BGCalc2!$J$3:$Q$614,L$2+$D34,L$1)</f>
        <v>#N/A</v>
      </c>
      <c r="M34" t="e" cm="1">
        <f t="array" aca="1" ref="M34" ca="1">INDEX(BGCalc2!$J$3:$Q$614,N$2+$D34,M$1)</f>
        <v>#N/A</v>
      </c>
      <c r="N34" t="e" cm="1">
        <f t="array" aca="1" ref="N34" ca="1">INDEX(BGCalc2!$J$3:$Q$614,N$2+$D34,N$1)</f>
        <v>#N/A</v>
      </c>
      <c r="O34" t="e" cm="1">
        <f t="array" aca="1" ref="O34" ca="1">INDEX(BGCalc2!$J$3:$Q$614,P$2+$D34,O$1)</f>
        <v>#N/A</v>
      </c>
      <c r="P34" t="e" cm="1">
        <f t="array" aca="1" ref="P34" ca="1">INDEX(BGCalc2!$J$3:$Q$614,P$2+$D34,P$1)</f>
        <v>#N/A</v>
      </c>
      <c r="Q34" t="e" cm="1">
        <f t="array" aca="1" ref="Q34" ca="1">INDEX(BGCalc2!$J$3:$Q$614,R$2+$D34,Q$1)</f>
        <v>#N/A</v>
      </c>
      <c r="R34" t="e" cm="1">
        <f t="array" aca="1" ref="R34" ca="1">INDEX(BGCalc2!$J$3:$Q$614,R$2+$D34,R$1)</f>
        <v>#N/A</v>
      </c>
      <c r="S34" t="e" cm="1">
        <f t="array" aca="1" ref="S34" ca="1">INDEX(BGCalc2!$J$3:$Q$614,T$2+$D34,S$1)</f>
        <v>#N/A</v>
      </c>
      <c r="T34" t="e" cm="1">
        <f t="array" aca="1" ref="T34" ca="1">INDEX(BGCalc2!$J$3:$Q$614,T$2+$D34,T$1)</f>
        <v>#N/A</v>
      </c>
      <c r="U34" t="e" cm="1">
        <f t="array" aca="1" ref="U34" ca="1">INDEX(BGCalc2!$J$3:$Q$614,V$2+$D34,U$1)</f>
        <v>#N/A</v>
      </c>
      <c r="V34" t="e" cm="1">
        <f t="array" aca="1" ref="V34" ca="1">INDEX(BGCalc2!$J$3:$Q$614,V$2+$D34,V$1)</f>
        <v>#N/A</v>
      </c>
      <c r="W34" t="e" cm="1">
        <f t="array" aca="1" ref="W34" ca="1">INDEX(BGCalc2!$J$3:$Q$614,X$2+$D34,W$1)</f>
        <v>#N/A</v>
      </c>
      <c r="X34" t="e" cm="1">
        <f t="array" aca="1" ref="X34" ca="1">INDEX(BGCalc2!$J$3:$Q$614,X$2+$D34,X$1)</f>
        <v>#N/A</v>
      </c>
      <c r="Y34" t="e" cm="1">
        <f t="array" aca="1" ref="Y34" ca="1">INDEX(BGCalc2!$J$3:$Q$614,Z$2+$D34,Y$1)</f>
        <v>#N/A</v>
      </c>
      <c r="Z34" t="e" cm="1">
        <f t="array" aca="1" ref="Z34" ca="1">INDEX(BGCalc2!$J$3:$Q$614,Z$2+$D34,Z$1)</f>
        <v>#N/A</v>
      </c>
      <c r="AA34" t="e" cm="1">
        <f t="array" aca="1" ref="AA34" ca="1">INDEX(BGCalc2!$J$3:$Q$614,AB$2+$D34,AA$1)</f>
        <v>#N/A</v>
      </c>
      <c r="AB34" t="e" cm="1">
        <f t="array" aca="1" ref="AB34" ca="1">INDEX(BGCalc2!$J$3:$Q$614,AB$2+$D34,AB$1)</f>
        <v>#N/A</v>
      </c>
    </row>
    <row r="35" spans="4:28">
      <c r="D35">
        <v>31</v>
      </c>
      <c r="E35" t="e" cm="1">
        <f t="array" aca="1" ref="E35" ca="1">INDEX(BGCalc2!$J$3:$Q$614,F$2+$D35,E$1)</f>
        <v>#N/A</v>
      </c>
      <c r="F35" t="e" cm="1">
        <f t="array" aca="1" ref="F35" ca="1">INDEX(BGCalc2!$J$3:$Q$614,F$2+$D35,F$1)</f>
        <v>#N/A</v>
      </c>
      <c r="G35" t="e" cm="1">
        <f t="array" aca="1" ref="G35" ca="1">INDEX(BGCalc2!$J$3:$Q$614,H$2+$D35,G$1)</f>
        <v>#N/A</v>
      </c>
      <c r="H35" t="e" cm="1">
        <f t="array" aca="1" ref="H35" ca="1">INDEX(BGCalc2!$J$3:$Q$614,H$2+$D35,H$1)</f>
        <v>#N/A</v>
      </c>
      <c r="I35" t="e" cm="1">
        <f t="array" aca="1" ref="I35" ca="1">INDEX(BGCalc2!$J$3:$Q$614,J$2+$D35,I$1)</f>
        <v>#N/A</v>
      </c>
      <c r="J35" t="e" cm="1">
        <f t="array" aca="1" ref="J35" ca="1">INDEX(BGCalc2!$J$3:$Q$614,J$2+$D35,J$1)</f>
        <v>#N/A</v>
      </c>
      <c r="K35" t="e" cm="1">
        <f t="array" aca="1" ref="K35" ca="1">INDEX(BGCalc2!$J$3:$Q$614,L$2+$D35,K$1)</f>
        <v>#N/A</v>
      </c>
      <c r="L35" t="e" cm="1">
        <f t="array" aca="1" ref="L35" ca="1">INDEX(BGCalc2!$J$3:$Q$614,L$2+$D35,L$1)</f>
        <v>#N/A</v>
      </c>
      <c r="M35" t="e" cm="1">
        <f t="array" aca="1" ref="M35" ca="1">INDEX(BGCalc2!$J$3:$Q$614,N$2+$D35,M$1)</f>
        <v>#N/A</v>
      </c>
      <c r="N35" t="e" cm="1">
        <f t="array" aca="1" ref="N35" ca="1">INDEX(BGCalc2!$J$3:$Q$614,N$2+$D35,N$1)</f>
        <v>#N/A</v>
      </c>
      <c r="O35" t="e" cm="1">
        <f t="array" aca="1" ref="O35" ca="1">INDEX(BGCalc2!$J$3:$Q$614,P$2+$D35,O$1)</f>
        <v>#N/A</v>
      </c>
      <c r="P35" t="e" cm="1">
        <f t="array" aca="1" ref="P35" ca="1">INDEX(BGCalc2!$J$3:$Q$614,P$2+$D35,P$1)</f>
        <v>#N/A</v>
      </c>
      <c r="Q35" t="e" cm="1">
        <f t="array" aca="1" ref="Q35" ca="1">INDEX(BGCalc2!$J$3:$Q$614,R$2+$D35,Q$1)</f>
        <v>#N/A</v>
      </c>
      <c r="R35" t="e" cm="1">
        <f t="array" aca="1" ref="R35" ca="1">INDEX(BGCalc2!$J$3:$Q$614,R$2+$D35,R$1)</f>
        <v>#N/A</v>
      </c>
      <c r="S35" t="e" cm="1">
        <f t="array" aca="1" ref="S35" ca="1">INDEX(BGCalc2!$J$3:$Q$614,T$2+$D35,S$1)</f>
        <v>#N/A</v>
      </c>
      <c r="T35" t="e" cm="1">
        <f t="array" aca="1" ref="T35" ca="1">INDEX(BGCalc2!$J$3:$Q$614,T$2+$D35,T$1)</f>
        <v>#N/A</v>
      </c>
      <c r="U35" t="e" cm="1">
        <f t="array" aca="1" ref="U35" ca="1">INDEX(BGCalc2!$J$3:$Q$614,V$2+$D35,U$1)</f>
        <v>#N/A</v>
      </c>
      <c r="V35" t="e" cm="1">
        <f t="array" aca="1" ref="V35" ca="1">INDEX(BGCalc2!$J$3:$Q$614,V$2+$D35,V$1)</f>
        <v>#N/A</v>
      </c>
      <c r="W35" t="e" cm="1">
        <f t="array" aca="1" ref="W35" ca="1">INDEX(BGCalc2!$J$3:$Q$614,X$2+$D35,W$1)</f>
        <v>#N/A</v>
      </c>
      <c r="X35" t="e" cm="1">
        <f t="array" aca="1" ref="X35" ca="1">INDEX(BGCalc2!$J$3:$Q$614,X$2+$D35,X$1)</f>
        <v>#N/A</v>
      </c>
      <c r="Y35" t="e" cm="1">
        <f t="array" aca="1" ref="Y35" ca="1">INDEX(BGCalc2!$J$3:$Q$614,Z$2+$D35,Y$1)</f>
        <v>#N/A</v>
      </c>
      <c r="Z35" t="e" cm="1">
        <f t="array" aca="1" ref="Z35" ca="1">INDEX(BGCalc2!$J$3:$Q$614,Z$2+$D35,Z$1)</f>
        <v>#N/A</v>
      </c>
      <c r="AA35" t="e" cm="1">
        <f t="array" aca="1" ref="AA35" ca="1">INDEX(BGCalc2!$J$3:$Q$614,AB$2+$D35,AA$1)</f>
        <v>#N/A</v>
      </c>
      <c r="AB35" t="e" cm="1">
        <f t="array" aca="1" ref="AB35" ca="1">INDEX(BGCalc2!$J$3:$Q$614,AB$2+$D35,AB$1)</f>
        <v>#N/A</v>
      </c>
    </row>
    <row r="36" spans="4:28">
      <c r="D36">
        <v>32</v>
      </c>
      <c r="E36" t="e" cm="1">
        <f t="array" aca="1" ref="E36" ca="1">INDEX(BGCalc2!$J$3:$Q$614,F$2+$D36,E$1)</f>
        <v>#N/A</v>
      </c>
      <c r="F36" t="e" cm="1">
        <f t="array" aca="1" ref="F36" ca="1">INDEX(BGCalc2!$J$3:$Q$614,F$2+$D36,F$1)</f>
        <v>#N/A</v>
      </c>
      <c r="G36" t="e" cm="1">
        <f t="array" aca="1" ref="G36" ca="1">INDEX(BGCalc2!$J$3:$Q$614,H$2+$D36,G$1)</f>
        <v>#N/A</v>
      </c>
      <c r="H36" t="e" cm="1">
        <f t="array" aca="1" ref="H36" ca="1">INDEX(BGCalc2!$J$3:$Q$614,H$2+$D36,H$1)</f>
        <v>#N/A</v>
      </c>
      <c r="I36" t="e" cm="1">
        <f t="array" aca="1" ref="I36" ca="1">INDEX(BGCalc2!$J$3:$Q$614,J$2+$D36,I$1)</f>
        <v>#N/A</v>
      </c>
      <c r="J36" t="e" cm="1">
        <f t="array" aca="1" ref="J36" ca="1">INDEX(BGCalc2!$J$3:$Q$614,J$2+$D36,J$1)</f>
        <v>#N/A</v>
      </c>
      <c r="K36" t="e" cm="1">
        <f t="array" aca="1" ref="K36" ca="1">INDEX(BGCalc2!$J$3:$Q$614,L$2+$D36,K$1)</f>
        <v>#N/A</v>
      </c>
      <c r="L36" t="e" cm="1">
        <f t="array" aca="1" ref="L36" ca="1">INDEX(BGCalc2!$J$3:$Q$614,L$2+$D36,L$1)</f>
        <v>#N/A</v>
      </c>
      <c r="M36" t="e" cm="1">
        <f t="array" aca="1" ref="M36" ca="1">INDEX(BGCalc2!$J$3:$Q$614,N$2+$D36,M$1)</f>
        <v>#N/A</v>
      </c>
      <c r="N36" t="e" cm="1">
        <f t="array" aca="1" ref="N36" ca="1">INDEX(BGCalc2!$J$3:$Q$614,N$2+$D36,N$1)</f>
        <v>#N/A</v>
      </c>
      <c r="O36" t="e" cm="1">
        <f t="array" aca="1" ref="O36" ca="1">INDEX(BGCalc2!$J$3:$Q$614,P$2+$D36,O$1)</f>
        <v>#N/A</v>
      </c>
      <c r="P36" t="e" cm="1">
        <f t="array" aca="1" ref="P36" ca="1">INDEX(BGCalc2!$J$3:$Q$614,P$2+$D36,P$1)</f>
        <v>#N/A</v>
      </c>
      <c r="Q36" t="e" cm="1">
        <f t="array" aca="1" ref="Q36" ca="1">INDEX(BGCalc2!$J$3:$Q$614,R$2+$D36,Q$1)</f>
        <v>#N/A</v>
      </c>
      <c r="R36" t="e" cm="1">
        <f t="array" aca="1" ref="R36" ca="1">INDEX(BGCalc2!$J$3:$Q$614,R$2+$D36,R$1)</f>
        <v>#N/A</v>
      </c>
      <c r="S36" t="e" cm="1">
        <f t="array" aca="1" ref="S36" ca="1">INDEX(BGCalc2!$J$3:$Q$614,T$2+$D36,S$1)</f>
        <v>#N/A</v>
      </c>
      <c r="T36" t="e" cm="1">
        <f t="array" aca="1" ref="T36" ca="1">INDEX(BGCalc2!$J$3:$Q$614,T$2+$D36,T$1)</f>
        <v>#N/A</v>
      </c>
      <c r="U36" t="e" cm="1">
        <f t="array" aca="1" ref="U36" ca="1">INDEX(BGCalc2!$J$3:$Q$614,V$2+$D36,U$1)</f>
        <v>#N/A</v>
      </c>
      <c r="V36" t="e" cm="1">
        <f t="array" aca="1" ref="V36" ca="1">INDEX(BGCalc2!$J$3:$Q$614,V$2+$D36,V$1)</f>
        <v>#N/A</v>
      </c>
      <c r="W36" t="e" cm="1">
        <f t="array" aca="1" ref="W36" ca="1">INDEX(BGCalc2!$J$3:$Q$614,X$2+$D36,W$1)</f>
        <v>#N/A</v>
      </c>
      <c r="X36" t="e" cm="1">
        <f t="array" aca="1" ref="X36" ca="1">INDEX(BGCalc2!$J$3:$Q$614,X$2+$D36,X$1)</f>
        <v>#N/A</v>
      </c>
      <c r="Y36" t="e" cm="1">
        <f t="array" aca="1" ref="Y36" ca="1">INDEX(BGCalc2!$J$3:$Q$614,Z$2+$D36,Y$1)</f>
        <v>#N/A</v>
      </c>
      <c r="Z36" t="e" cm="1">
        <f t="array" aca="1" ref="Z36" ca="1">INDEX(BGCalc2!$J$3:$Q$614,Z$2+$D36,Z$1)</f>
        <v>#N/A</v>
      </c>
      <c r="AA36" t="e" cm="1">
        <f t="array" aca="1" ref="AA36" ca="1">INDEX(BGCalc2!$J$3:$Q$614,AB$2+$D36,AA$1)</f>
        <v>#N/A</v>
      </c>
      <c r="AB36" t="e" cm="1">
        <f t="array" aca="1" ref="AB36" ca="1">INDEX(BGCalc2!$J$3:$Q$614,AB$2+$D36,AB$1)</f>
        <v>#N/A</v>
      </c>
    </row>
    <row r="37" spans="4:28">
      <c r="D37">
        <v>33</v>
      </c>
      <c r="E37" t="e" cm="1">
        <f t="array" aca="1" ref="E37" ca="1">INDEX(BGCalc2!$J$3:$Q$614,F$2+$D37,E$1)</f>
        <v>#N/A</v>
      </c>
      <c r="F37" t="e" cm="1">
        <f t="array" aca="1" ref="F37" ca="1">INDEX(BGCalc2!$J$3:$Q$614,F$2+$D37,F$1)</f>
        <v>#N/A</v>
      </c>
      <c r="G37" t="e" cm="1">
        <f t="array" aca="1" ref="G37" ca="1">INDEX(BGCalc2!$J$3:$Q$614,H$2+$D37,G$1)</f>
        <v>#N/A</v>
      </c>
      <c r="H37" t="e" cm="1">
        <f t="array" aca="1" ref="H37" ca="1">INDEX(BGCalc2!$J$3:$Q$614,H$2+$D37,H$1)</f>
        <v>#N/A</v>
      </c>
      <c r="I37" t="e" cm="1">
        <f t="array" aca="1" ref="I37" ca="1">INDEX(BGCalc2!$J$3:$Q$614,J$2+$D37,I$1)</f>
        <v>#N/A</v>
      </c>
      <c r="J37" t="e" cm="1">
        <f t="array" aca="1" ref="J37" ca="1">INDEX(BGCalc2!$J$3:$Q$614,J$2+$D37,J$1)</f>
        <v>#N/A</v>
      </c>
      <c r="K37" t="e" cm="1">
        <f t="array" aca="1" ref="K37" ca="1">INDEX(BGCalc2!$J$3:$Q$614,L$2+$D37,K$1)</f>
        <v>#N/A</v>
      </c>
      <c r="L37" t="e" cm="1">
        <f t="array" aca="1" ref="L37" ca="1">INDEX(BGCalc2!$J$3:$Q$614,L$2+$D37,L$1)</f>
        <v>#N/A</v>
      </c>
      <c r="M37" t="e" cm="1">
        <f t="array" aca="1" ref="M37" ca="1">INDEX(BGCalc2!$J$3:$Q$614,N$2+$D37,M$1)</f>
        <v>#N/A</v>
      </c>
      <c r="N37" t="e" cm="1">
        <f t="array" aca="1" ref="N37" ca="1">INDEX(BGCalc2!$J$3:$Q$614,N$2+$D37,N$1)</f>
        <v>#N/A</v>
      </c>
      <c r="O37" t="e" cm="1">
        <f t="array" aca="1" ref="O37" ca="1">INDEX(BGCalc2!$J$3:$Q$614,P$2+$D37,O$1)</f>
        <v>#N/A</v>
      </c>
      <c r="P37" t="e" cm="1">
        <f t="array" aca="1" ref="P37" ca="1">INDEX(BGCalc2!$J$3:$Q$614,P$2+$D37,P$1)</f>
        <v>#N/A</v>
      </c>
      <c r="Q37" t="e" cm="1">
        <f t="array" aca="1" ref="Q37" ca="1">INDEX(BGCalc2!$J$3:$Q$614,R$2+$D37,Q$1)</f>
        <v>#N/A</v>
      </c>
      <c r="R37" t="e" cm="1">
        <f t="array" aca="1" ref="R37" ca="1">INDEX(BGCalc2!$J$3:$Q$614,R$2+$D37,R$1)</f>
        <v>#N/A</v>
      </c>
      <c r="S37" t="e" cm="1">
        <f t="array" aca="1" ref="S37" ca="1">INDEX(BGCalc2!$J$3:$Q$614,T$2+$D37,S$1)</f>
        <v>#N/A</v>
      </c>
      <c r="T37" t="e" cm="1">
        <f t="array" aca="1" ref="T37" ca="1">INDEX(BGCalc2!$J$3:$Q$614,T$2+$D37,T$1)</f>
        <v>#N/A</v>
      </c>
      <c r="U37" t="e" cm="1">
        <f t="array" aca="1" ref="U37" ca="1">INDEX(BGCalc2!$J$3:$Q$614,V$2+$D37,U$1)</f>
        <v>#N/A</v>
      </c>
      <c r="V37" t="e" cm="1">
        <f t="array" aca="1" ref="V37" ca="1">INDEX(BGCalc2!$J$3:$Q$614,V$2+$D37,V$1)</f>
        <v>#N/A</v>
      </c>
      <c r="W37" t="e" cm="1">
        <f t="array" aca="1" ref="W37" ca="1">INDEX(BGCalc2!$J$3:$Q$614,X$2+$D37,W$1)</f>
        <v>#N/A</v>
      </c>
      <c r="X37" t="e" cm="1">
        <f t="array" aca="1" ref="X37" ca="1">INDEX(BGCalc2!$J$3:$Q$614,X$2+$D37,X$1)</f>
        <v>#N/A</v>
      </c>
      <c r="Y37" t="e" cm="1">
        <f t="array" aca="1" ref="Y37" ca="1">INDEX(BGCalc2!$J$3:$Q$614,Z$2+$D37,Y$1)</f>
        <v>#N/A</v>
      </c>
      <c r="Z37" t="e" cm="1">
        <f t="array" aca="1" ref="Z37" ca="1">INDEX(BGCalc2!$J$3:$Q$614,Z$2+$D37,Z$1)</f>
        <v>#N/A</v>
      </c>
      <c r="AA37" t="e" cm="1">
        <f t="array" aca="1" ref="AA37" ca="1">INDEX(BGCalc2!$J$3:$Q$614,AB$2+$D37,AA$1)</f>
        <v>#N/A</v>
      </c>
      <c r="AB37" t="e" cm="1">
        <f t="array" aca="1" ref="AB37" ca="1">INDEX(BGCalc2!$J$3:$Q$614,AB$2+$D37,AB$1)</f>
        <v>#N/A</v>
      </c>
    </row>
    <row r="38" spans="4:28">
      <c r="D38">
        <v>34</v>
      </c>
      <c r="E38" t="e" cm="1">
        <f t="array" aca="1" ref="E38" ca="1">INDEX(BGCalc2!$J$3:$Q$614,F$2+$D38,E$1)</f>
        <v>#N/A</v>
      </c>
      <c r="F38" t="e" cm="1">
        <f t="array" aca="1" ref="F38" ca="1">INDEX(BGCalc2!$J$3:$Q$614,F$2+$D38,F$1)</f>
        <v>#N/A</v>
      </c>
      <c r="G38" t="e" cm="1">
        <f t="array" aca="1" ref="G38" ca="1">INDEX(BGCalc2!$J$3:$Q$614,H$2+$D38,G$1)</f>
        <v>#N/A</v>
      </c>
      <c r="H38" t="e" cm="1">
        <f t="array" aca="1" ref="H38" ca="1">INDEX(BGCalc2!$J$3:$Q$614,H$2+$D38,H$1)</f>
        <v>#N/A</v>
      </c>
      <c r="I38" t="e" cm="1">
        <f t="array" aca="1" ref="I38" ca="1">INDEX(BGCalc2!$J$3:$Q$614,J$2+$D38,I$1)</f>
        <v>#N/A</v>
      </c>
      <c r="J38" t="e" cm="1">
        <f t="array" aca="1" ref="J38" ca="1">INDEX(BGCalc2!$J$3:$Q$614,J$2+$D38,J$1)</f>
        <v>#N/A</v>
      </c>
      <c r="K38" t="e" cm="1">
        <f t="array" aca="1" ref="K38" ca="1">INDEX(BGCalc2!$J$3:$Q$614,L$2+$D38,K$1)</f>
        <v>#N/A</v>
      </c>
      <c r="L38" t="e" cm="1">
        <f t="array" aca="1" ref="L38" ca="1">INDEX(BGCalc2!$J$3:$Q$614,L$2+$D38,L$1)</f>
        <v>#N/A</v>
      </c>
      <c r="M38" t="e" cm="1">
        <f t="array" aca="1" ref="M38" ca="1">INDEX(BGCalc2!$J$3:$Q$614,N$2+$D38,M$1)</f>
        <v>#N/A</v>
      </c>
      <c r="N38" t="e" cm="1">
        <f t="array" aca="1" ref="N38" ca="1">INDEX(BGCalc2!$J$3:$Q$614,N$2+$D38,N$1)</f>
        <v>#N/A</v>
      </c>
      <c r="O38" t="e" cm="1">
        <f t="array" aca="1" ref="O38" ca="1">INDEX(BGCalc2!$J$3:$Q$614,P$2+$D38,O$1)</f>
        <v>#N/A</v>
      </c>
      <c r="P38" t="e" cm="1">
        <f t="array" aca="1" ref="P38" ca="1">INDEX(BGCalc2!$J$3:$Q$614,P$2+$D38,P$1)</f>
        <v>#N/A</v>
      </c>
      <c r="Q38" t="e" cm="1">
        <f t="array" aca="1" ref="Q38" ca="1">INDEX(BGCalc2!$J$3:$Q$614,R$2+$D38,Q$1)</f>
        <v>#N/A</v>
      </c>
      <c r="R38" t="e" cm="1">
        <f t="array" aca="1" ref="R38" ca="1">INDEX(BGCalc2!$J$3:$Q$614,R$2+$D38,R$1)</f>
        <v>#N/A</v>
      </c>
      <c r="S38" t="e" cm="1">
        <f t="array" aca="1" ref="S38" ca="1">INDEX(BGCalc2!$J$3:$Q$614,T$2+$D38,S$1)</f>
        <v>#N/A</v>
      </c>
      <c r="T38" t="e" cm="1">
        <f t="array" aca="1" ref="T38" ca="1">INDEX(BGCalc2!$J$3:$Q$614,T$2+$D38,T$1)</f>
        <v>#N/A</v>
      </c>
      <c r="U38" t="e" cm="1">
        <f t="array" aca="1" ref="U38" ca="1">INDEX(BGCalc2!$J$3:$Q$614,V$2+$D38,U$1)</f>
        <v>#N/A</v>
      </c>
      <c r="V38" t="e" cm="1">
        <f t="array" aca="1" ref="V38" ca="1">INDEX(BGCalc2!$J$3:$Q$614,V$2+$D38,V$1)</f>
        <v>#N/A</v>
      </c>
      <c r="W38" t="e" cm="1">
        <f t="array" aca="1" ref="W38" ca="1">INDEX(BGCalc2!$J$3:$Q$614,X$2+$D38,W$1)</f>
        <v>#N/A</v>
      </c>
      <c r="X38" t="e" cm="1">
        <f t="array" aca="1" ref="X38" ca="1">INDEX(BGCalc2!$J$3:$Q$614,X$2+$D38,X$1)</f>
        <v>#N/A</v>
      </c>
      <c r="Y38" t="e" cm="1">
        <f t="array" aca="1" ref="Y38" ca="1">INDEX(BGCalc2!$J$3:$Q$614,Z$2+$D38,Y$1)</f>
        <v>#N/A</v>
      </c>
      <c r="Z38" t="e" cm="1">
        <f t="array" aca="1" ref="Z38" ca="1">INDEX(BGCalc2!$J$3:$Q$614,Z$2+$D38,Z$1)</f>
        <v>#N/A</v>
      </c>
      <c r="AA38" t="e" cm="1">
        <f t="array" aca="1" ref="AA38" ca="1">INDEX(BGCalc2!$J$3:$Q$614,AB$2+$D38,AA$1)</f>
        <v>#N/A</v>
      </c>
      <c r="AB38" t="e" cm="1">
        <f t="array" aca="1" ref="AB38" ca="1">INDEX(BGCalc2!$J$3:$Q$614,AB$2+$D38,AB$1)</f>
        <v>#N/A</v>
      </c>
    </row>
    <row r="39" spans="4:28">
      <c r="D39">
        <v>35</v>
      </c>
      <c r="E39" t="e" cm="1">
        <f t="array" aca="1" ref="E39" ca="1">INDEX(BGCalc2!$J$3:$Q$614,F$2+$D39,E$1)</f>
        <v>#N/A</v>
      </c>
      <c r="F39" t="e" cm="1">
        <f t="array" aca="1" ref="F39" ca="1">INDEX(BGCalc2!$J$3:$Q$614,F$2+$D39,F$1)</f>
        <v>#N/A</v>
      </c>
      <c r="G39" t="e" cm="1">
        <f t="array" aca="1" ref="G39" ca="1">INDEX(BGCalc2!$J$3:$Q$614,H$2+$D39,G$1)</f>
        <v>#N/A</v>
      </c>
      <c r="H39" t="e" cm="1">
        <f t="array" aca="1" ref="H39" ca="1">INDEX(BGCalc2!$J$3:$Q$614,H$2+$D39,H$1)</f>
        <v>#N/A</v>
      </c>
      <c r="I39" t="e" cm="1">
        <f t="array" aca="1" ref="I39" ca="1">INDEX(BGCalc2!$J$3:$Q$614,J$2+$D39,I$1)</f>
        <v>#N/A</v>
      </c>
      <c r="J39" t="e" cm="1">
        <f t="array" aca="1" ref="J39" ca="1">INDEX(BGCalc2!$J$3:$Q$614,J$2+$D39,J$1)</f>
        <v>#N/A</v>
      </c>
      <c r="K39" t="e" cm="1">
        <f t="array" aca="1" ref="K39" ca="1">INDEX(BGCalc2!$J$3:$Q$614,L$2+$D39,K$1)</f>
        <v>#N/A</v>
      </c>
      <c r="L39" t="e" cm="1">
        <f t="array" aca="1" ref="L39" ca="1">INDEX(BGCalc2!$J$3:$Q$614,L$2+$D39,L$1)</f>
        <v>#N/A</v>
      </c>
      <c r="M39" t="e" cm="1">
        <f t="array" aca="1" ref="M39" ca="1">INDEX(BGCalc2!$J$3:$Q$614,N$2+$D39,M$1)</f>
        <v>#N/A</v>
      </c>
      <c r="N39" t="e" cm="1">
        <f t="array" aca="1" ref="N39" ca="1">INDEX(BGCalc2!$J$3:$Q$614,N$2+$D39,N$1)</f>
        <v>#N/A</v>
      </c>
      <c r="O39" t="e" cm="1">
        <f t="array" aca="1" ref="O39" ca="1">INDEX(BGCalc2!$J$3:$Q$614,P$2+$D39,O$1)</f>
        <v>#N/A</v>
      </c>
      <c r="P39" t="e" cm="1">
        <f t="array" aca="1" ref="P39" ca="1">INDEX(BGCalc2!$J$3:$Q$614,P$2+$D39,P$1)</f>
        <v>#N/A</v>
      </c>
      <c r="Q39" t="e" cm="1">
        <f t="array" aca="1" ref="Q39" ca="1">INDEX(BGCalc2!$J$3:$Q$614,R$2+$D39,Q$1)</f>
        <v>#N/A</v>
      </c>
      <c r="R39" t="e" cm="1">
        <f t="array" aca="1" ref="R39" ca="1">INDEX(BGCalc2!$J$3:$Q$614,R$2+$D39,R$1)</f>
        <v>#N/A</v>
      </c>
      <c r="S39" t="e" cm="1">
        <f t="array" aca="1" ref="S39" ca="1">INDEX(BGCalc2!$J$3:$Q$614,T$2+$D39,S$1)</f>
        <v>#N/A</v>
      </c>
      <c r="T39" t="e" cm="1">
        <f t="array" aca="1" ref="T39" ca="1">INDEX(BGCalc2!$J$3:$Q$614,T$2+$D39,T$1)</f>
        <v>#N/A</v>
      </c>
      <c r="U39" t="e" cm="1">
        <f t="array" aca="1" ref="U39" ca="1">INDEX(BGCalc2!$J$3:$Q$614,V$2+$D39,U$1)</f>
        <v>#N/A</v>
      </c>
      <c r="V39" t="e" cm="1">
        <f t="array" aca="1" ref="V39" ca="1">INDEX(BGCalc2!$J$3:$Q$614,V$2+$D39,V$1)</f>
        <v>#N/A</v>
      </c>
      <c r="W39" t="e" cm="1">
        <f t="array" aca="1" ref="W39" ca="1">INDEX(BGCalc2!$J$3:$Q$614,X$2+$D39,W$1)</f>
        <v>#N/A</v>
      </c>
      <c r="X39" t="e" cm="1">
        <f t="array" aca="1" ref="X39" ca="1">INDEX(BGCalc2!$J$3:$Q$614,X$2+$D39,X$1)</f>
        <v>#N/A</v>
      </c>
      <c r="Y39" t="e" cm="1">
        <f t="array" aca="1" ref="Y39" ca="1">INDEX(BGCalc2!$J$3:$Q$614,Z$2+$D39,Y$1)</f>
        <v>#N/A</v>
      </c>
      <c r="Z39" t="e" cm="1">
        <f t="array" aca="1" ref="Z39" ca="1">INDEX(BGCalc2!$J$3:$Q$614,Z$2+$D39,Z$1)</f>
        <v>#N/A</v>
      </c>
      <c r="AA39" t="e" cm="1">
        <f t="array" aca="1" ref="AA39" ca="1">INDEX(BGCalc2!$J$3:$Q$614,AB$2+$D39,AA$1)</f>
        <v>#N/A</v>
      </c>
      <c r="AB39" t="e" cm="1">
        <f t="array" aca="1" ref="AB39" ca="1">INDEX(BGCalc2!$J$3:$Q$614,AB$2+$D39,AB$1)</f>
        <v>#N/A</v>
      </c>
    </row>
    <row r="40" spans="4:28">
      <c r="D40">
        <v>36</v>
      </c>
      <c r="E40" t="e" cm="1">
        <f t="array" aca="1" ref="E40" ca="1">INDEX(BGCalc2!$J$3:$Q$614,F$2+$D40,E$1)</f>
        <v>#N/A</v>
      </c>
      <c r="F40" t="e" cm="1">
        <f t="array" aca="1" ref="F40" ca="1">INDEX(BGCalc2!$J$3:$Q$614,F$2+$D40,F$1)</f>
        <v>#N/A</v>
      </c>
      <c r="G40" t="e" cm="1">
        <f t="array" aca="1" ref="G40" ca="1">INDEX(BGCalc2!$J$3:$Q$614,H$2+$D40,G$1)</f>
        <v>#N/A</v>
      </c>
      <c r="H40" t="e" cm="1">
        <f t="array" aca="1" ref="H40" ca="1">INDEX(BGCalc2!$J$3:$Q$614,H$2+$D40,H$1)</f>
        <v>#N/A</v>
      </c>
      <c r="I40" t="e" cm="1">
        <f t="array" aca="1" ref="I40" ca="1">INDEX(BGCalc2!$J$3:$Q$614,J$2+$D40,I$1)</f>
        <v>#N/A</v>
      </c>
      <c r="J40" t="e" cm="1">
        <f t="array" aca="1" ref="J40" ca="1">INDEX(BGCalc2!$J$3:$Q$614,J$2+$D40,J$1)</f>
        <v>#N/A</v>
      </c>
      <c r="K40" t="e" cm="1">
        <f t="array" aca="1" ref="K40" ca="1">INDEX(BGCalc2!$J$3:$Q$614,L$2+$D40,K$1)</f>
        <v>#N/A</v>
      </c>
      <c r="L40" t="e" cm="1">
        <f t="array" aca="1" ref="L40" ca="1">INDEX(BGCalc2!$J$3:$Q$614,L$2+$D40,L$1)</f>
        <v>#N/A</v>
      </c>
      <c r="M40" t="e" cm="1">
        <f t="array" aca="1" ref="M40" ca="1">INDEX(BGCalc2!$J$3:$Q$614,N$2+$D40,M$1)</f>
        <v>#N/A</v>
      </c>
      <c r="N40" t="e" cm="1">
        <f t="array" aca="1" ref="N40" ca="1">INDEX(BGCalc2!$J$3:$Q$614,N$2+$D40,N$1)</f>
        <v>#N/A</v>
      </c>
      <c r="O40" t="e" cm="1">
        <f t="array" aca="1" ref="O40" ca="1">INDEX(BGCalc2!$J$3:$Q$614,P$2+$D40,O$1)</f>
        <v>#N/A</v>
      </c>
      <c r="P40" t="e" cm="1">
        <f t="array" aca="1" ref="P40" ca="1">INDEX(BGCalc2!$J$3:$Q$614,P$2+$D40,P$1)</f>
        <v>#N/A</v>
      </c>
      <c r="Q40" t="e" cm="1">
        <f t="array" aca="1" ref="Q40" ca="1">INDEX(BGCalc2!$J$3:$Q$614,R$2+$D40,Q$1)</f>
        <v>#N/A</v>
      </c>
      <c r="R40" t="e" cm="1">
        <f t="array" aca="1" ref="R40" ca="1">INDEX(BGCalc2!$J$3:$Q$614,R$2+$D40,R$1)</f>
        <v>#N/A</v>
      </c>
      <c r="S40" t="e" cm="1">
        <f t="array" aca="1" ref="S40" ca="1">INDEX(BGCalc2!$J$3:$Q$614,T$2+$D40,S$1)</f>
        <v>#N/A</v>
      </c>
      <c r="T40" t="e" cm="1">
        <f t="array" aca="1" ref="T40" ca="1">INDEX(BGCalc2!$J$3:$Q$614,T$2+$D40,T$1)</f>
        <v>#N/A</v>
      </c>
      <c r="U40" t="e" cm="1">
        <f t="array" aca="1" ref="U40" ca="1">INDEX(BGCalc2!$J$3:$Q$614,V$2+$D40,U$1)</f>
        <v>#N/A</v>
      </c>
      <c r="V40" t="e" cm="1">
        <f t="array" aca="1" ref="V40" ca="1">INDEX(BGCalc2!$J$3:$Q$614,V$2+$D40,V$1)</f>
        <v>#N/A</v>
      </c>
      <c r="W40" t="e" cm="1">
        <f t="array" aca="1" ref="W40" ca="1">INDEX(BGCalc2!$J$3:$Q$614,X$2+$D40,W$1)</f>
        <v>#N/A</v>
      </c>
      <c r="X40" t="e" cm="1">
        <f t="array" aca="1" ref="X40" ca="1">INDEX(BGCalc2!$J$3:$Q$614,X$2+$D40,X$1)</f>
        <v>#N/A</v>
      </c>
      <c r="Y40" t="e" cm="1">
        <f t="array" aca="1" ref="Y40" ca="1">INDEX(BGCalc2!$J$3:$Q$614,Z$2+$D40,Y$1)</f>
        <v>#N/A</v>
      </c>
      <c r="Z40" t="e" cm="1">
        <f t="array" aca="1" ref="Z40" ca="1">INDEX(BGCalc2!$J$3:$Q$614,Z$2+$D40,Z$1)</f>
        <v>#N/A</v>
      </c>
      <c r="AA40" t="e" cm="1">
        <f t="array" aca="1" ref="AA40" ca="1">INDEX(BGCalc2!$J$3:$Q$614,AB$2+$D40,AA$1)</f>
        <v>#N/A</v>
      </c>
      <c r="AB40" t="e" cm="1">
        <f t="array" aca="1" ref="AB40" ca="1">INDEX(BGCalc2!$J$3:$Q$614,AB$2+$D40,AB$1)</f>
        <v>#N/A</v>
      </c>
    </row>
    <row r="41" spans="4:28">
      <c r="D41">
        <v>37</v>
      </c>
      <c r="E41" t="e" cm="1">
        <f t="array" aca="1" ref="E41" ca="1">INDEX(BGCalc2!$J$3:$Q$614,F$2+$D41,E$1)</f>
        <v>#N/A</v>
      </c>
      <c r="F41" t="e" cm="1">
        <f t="array" aca="1" ref="F41" ca="1">INDEX(BGCalc2!$J$3:$Q$614,F$2+$D41,F$1)</f>
        <v>#N/A</v>
      </c>
      <c r="G41" t="e" cm="1">
        <f t="array" aca="1" ref="G41" ca="1">INDEX(BGCalc2!$J$3:$Q$614,H$2+$D41,G$1)</f>
        <v>#N/A</v>
      </c>
      <c r="H41" t="e" cm="1">
        <f t="array" aca="1" ref="H41" ca="1">INDEX(BGCalc2!$J$3:$Q$614,H$2+$D41,H$1)</f>
        <v>#N/A</v>
      </c>
      <c r="I41" t="e" cm="1">
        <f t="array" aca="1" ref="I41" ca="1">INDEX(BGCalc2!$J$3:$Q$614,J$2+$D41,I$1)</f>
        <v>#N/A</v>
      </c>
      <c r="J41" t="e" cm="1">
        <f t="array" aca="1" ref="J41" ca="1">INDEX(BGCalc2!$J$3:$Q$614,J$2+$D41,J$1)</f>
        <v>#N/A</v>
      </c>
      <c r="K41" t="e" cm="1">
        <f t="array" aca="1" ref="K41" ca="1">INDEX(BGCalc2!$J$3:$Q$614,L$2+$D41,K$1)</f>
        <v>#N/A</v>
      </c>
      <c r="L41" t="e" cm="1">
        <f t="array" aca="1" ref="L41" ca="1">INDEX(BGCalc2!$J$3:$Q$614,L$2+$D41,L$1)</f>
        <v>#N/A</v>
      </c>
      <c r="M41" t="e" cm="1">
        <f t="array" aca="1" ref="M41" ca="1">INDEX(BGCalc2!$J$3:$Q$614,N$2+$D41,M$1)</f>
        <v>#N/A</v>
      </c>
      <c r="N41" t="e" cm="1">
        <f t="array" aca="1" ref="N41" ca="1">INDEX(BGCalc2!$J$3:$Q$614,N$2+$D41,N$1)</f>
        <v>#N/A</v>
      </c>
      <c r="O41" t="e" cm="1">
        <f t="array" aca="1" ref="O41" ca="1">INDEX(BGCalc2!$J$3:$Q$614,P$2+$D41,O$1)</f>
        <v>#N/A</v>
      </c>
      <c r="P41" t="e" cm="1">
        <f t="array" aca="1" ref="P41" ca="1">INDEX(BGCalc2!$J$3:$Q$614,P$2+$D41,P$1)</f>
        <v>#N/A</v>
      </c>
      <c r="Q41" t="e" cm="1">
        <f t="array" aca="1" ref="Q41" ca="1">INDEX(BGCalc2!$J$3:$Q$614,R$2+$D41,Q$1)</f>
        <v>#N/A</v>
      </c>
      <c r="R41" t="e" cm="1">
        <f t="array" aca="1" ref="R41" ca="1">INDEX(BGCalc2!$J$3:$Q$614,R$2+$D41,R$1)</f>
        <v>#N/A</v>
      </c>
      <c r="S41" t="e" cm="1">
        <f t="array" aca="1" ref="S41" ca="1">INDEX(BGCalc2!$J$3:$Q$614,T$2+$D41,S$1)</f>
        <v>#N/A</v>
      </c>
      <c r="T41" t="e" cm="1">
        <f t="array" aca="1" ref="T41" ca="1">INDEX(BGCalc2!$J$3:$Q$614,T$2+$D41,T$1)</f>
        <v>#N/A</v>
      </c>
      <c r="U41" t="e" cm="1">
        <f t="array" aca="1" ref="U41" ca="1">INDEX(BGCalc2!$J$3:$Q$614,V$2+$D41,U$1)</f>
        <v>#N/A</v>
      </c>
      <c r="V41" t="e" cm="1">
        <f t="array" aca="1" ref="V41" ca="1">INDEX(BGCalc2!$J$3:$Q$614,V$2+$D41,V$1)</f>
        <v>#N/A</v>
      </c>
      <c r="W41" t="e" cm="1">
        <f t="array" aca="1" ref="W41" ca="1">INDEX(BGCalc2!$J$3:$Q$614,X$2+$D41,W$1)</f>
        <v>#N/A</v>
      </c>
      <c r="X41" t="e" cm="1">
        <f t="array" aca="1" ref="X41" ca="1">INDEX(BGCalc2!$J$3:$Q$614,X$2+$D41,X$1)</f>
        <v>#N/A</v>
      </c>
      <c r="Y41" t="e" cm="1">
        <f t="array" aca="1" ref="Y41" ca="1">INDEX(BGCalc2!$J$3:$Q$614,Z$2+$D41,Y$1)</f>
        <v>#N/A</v>
      </c>
      <c r="Z41" t="e" cm="1">
        <f t="array" aca="1" ref="Z41" ca="1">INDEX(BGCalc2!$J$3:$Q$614,Z$2+$D41,Z$1)</f>
        <v>#N/A</v>
      </c>
      <c r="AA41" t="e" cm="1">
        <f t="array" aca="1" ref="AA41" ca="1">INDEX(BGCalc2!$J$3:$Q$614,AB$2+$D41,AA$1)</f>
        <v>#N/A</v>
      </c>
      <c r="AB41" t="e" cm="1">
        <f t="array" aca="1" ref="AB41" ca="1">INDEX(BGCalc2!$J$3:$Q$614,AB$2+$D41,AB$1)</f>
        <v>#N/A</v>
      </c>
    </row>
    <row r="42" spans="4:28">
      <c r="D42">
        <v>38</v>
      </c>
      <c r="E42" t="e" cm="1">
        <f t="array" aca="1" ref="E42" ca="1">INDEX(BGCalc2!$J$3:$Q$614,F$2+$D42,E$1)</f>
        <v>#N/A</v>
      </c>
      <c r="F42" t="e" cm="1">
        <f t="array" aca="1" ref="F42" ca="1">INDEX(BGCalc2!$J$3:$Q$614,F$2+$D42,F$1)</f>
        <v>#N/A</v>
      </c>
      <c r="G42" t="e" cm="1">
        <f t="array" aca="1" ref="G42" ca="1">INDEX(BGCalc2!$J$3:$Q$614,H$2+$D42,G$1)</f>
        <v>#N/A</v>
      </c>
      <c r="H42" t="e" cm="1">
        <f t="array" aca="1" ref="H42" ca="1">INDEX(BGCalc2!$J$3:$Q$614,H$2+$D42,H$1)</f>
        <v>#N/A</v>
      </c>
      <c r="I42" t="e" cm="1">
        <f t="array" aca="1" ref="I42" ca="1">INDEX(BGCalc2!$J$3:$Q$614,J$2+$D42,I$1)</f>
        <v>#N/A</v>
      </c>
      <c r="J42" t="e" cm="1">
        <f t="array" aca="1" ref="J42" ca="1">INDEX(BGCalc2!$J$3:$Q$614,J$2+$D42,J$1)</f>
        <v>#N/A</v>
      </c>
      <c r="K42" t="e" cm="1">
        <f t="array" aca="1" ref="K42" ca="1">INDEX(BGCalc2!$J$3:$Q$614,L$2+$D42,K$1)</f>
        <v>#N/A</v>
      </c>
      <c r="L42" t="e" cm="1">
        <f t="array" aca="1" ref="L42" ca="1">INDEX(BGCalc2!$J$3:$Q$614,L$2+$D42,L$1)</f>
        <v>#N/A</v>
      </c>
      <c r="M42" t="e" cm="1">
        <f t="array" aca="1" ref="M42" ca="1">INDEX(BGCalc2!$J$3:$Q$614,N$2+$D42,M$1)</f>
        <v>#N/A</v>
      </c>
      <c r="N42" t="e" cm="1">
        <f t="array" aca="1" ref="N42" ca="1">INDEX(BGCalc2!$J$3:$Q$614,N$2+$D42,N$1)</f>
        <v>#N/A</v>
      </c>
      <c r="O42" t="e" cm="1">
        <f t="array" aca="1" ref="O42" ca="1">INDEX(BGCalc2!$J$3:$Q$614,P$2+$D42,O$1)</f>
        <v>#N/A</v>
      </c>
      <c r="P42" t="e" cm="1">
        <f t="array" aca="1" ref="P42" ca="1">INDEX(BGCalc2!$J$3:$Q$614,P$2+$D42,P$1)</f>
        <v>#N/A</v>
      </c>
      <c r="Q42" t="e" cm="1">
        <f t="array" aca="1" ref="Q42" ca="1">INDEX(BGCalc2!$J$3:$Q$614,R$2+$D42,Q$1)</f>
        <v>#N/A</v>
      </c>
      <c r="R42" t="e" cm="1">
        <f t="array" aca="1" ref="R42" ca="1">INDEX(BGCalc2!$J$3:$Q$614,R$2+$D42,R$1)</f>
        <v>#N/A</v>
      </c>
      <c r="S42" t="e" cm="1">
        <f t="array" aca="1" ref="S42" ca="1">INDEX(BGCalc2!$J$3:$Q$614,T$2+$D42,S$1)</f>
        <v>#N/A</v>
      </c>
      <c r="T42" t="e" cm="1">
        <f t="array" aca="1" ref="T42" ca="1">INDEX(BGCalc2!$J$3:$Q$614,T$2+$D42,T$1)</f>
        <v>#N/A</v>
      </c>
      <c r="U42" t="e" cm="1">
        <f t="array" aca="1" ref="U42" ca="1">INDEX(BGCalc2!$J$3:$Q$614,V$2+$D42,U$1)</f>
        <v>#N/A</v>
      </c>
      <c r="V42" t="e" cm="1">
        <f t="array" aca="1" ref="V42" ca="1">INDEX(BGCalc2!$J$3:$Q$614,V$2+$D42,V$1)</f>
        <v>#N/A</v>
      </c>
      <c r="W42" t="e" cm="1">
        <f t="array" aca="1" ref="W42" ca="1">INDEX(BGCalc2!$J$3:$Q$614,X$2+$D42,W$1)</f>
        <v>#N/A</v>
      </c>
      <c r="X42" t="e" cm="1">
        <f t="array" aca="1" ref="X42" ca="1">INDEX(BGCalc2!$J$3:$Q$614,X$2+$D42,X$1)</f>
        <v>#N/A</v>
      </c>
      <c r="Y42" t="e" cm="1">
        <f t="array" aca="1" ref="Y42" ca="1">INDEX(BGCalc2!$J$3:$Q$614,Z$2+$D42,Y$1)</f>
        <v>#N/A</v>
      </c>
      <c r="Z42" t="e" cm="1">
        <f t="array" aca="1" ref="Z42" ca="1">INDEX(BGCalc2!$J$3:$Q$614,Z$2+$D42,Z$1)</f>
        <v>#N/A</v>
      </c>
      <c r="AA42" t="e" cm="1">
        <f t="array" aca="1" ref="AA42" ca="1">INDEX(BGCalc2!$J$3:$Q$614,AB$2+$D42,AA$1)</f>
        <v>#N/A</v>
      </c>
      <c r="AB42" t="e" cm="1">
        <f t="array" aca="1" ref="AB42" ca="1">INDEX(BGCalc2!$J$3:$Q$614,AB$2+$D42,AB$1)</f>
        <v>#N/A</v>
      </c>
    </row>
    <row r="43" spans="4:28">
      <c r="D43">
        <v>39</v>
      </c>
      <c r="E43" t="e" cm="1">
        <f t="array" aca="1" ref="E43" ca="1">INDEX(BGCalc2!$J$3:$Q$614,F$2+$D43,E$1)</f>
        <v>#N/A</v>
      </c>
      <c r="F43" t="e" cm="1">
        <f t="array" aca="1" ref="F43" ca="1">INDEX(BGCalc2!$J$3:$Q$614,F$2+$D43,F$1)</f>
        <v>#N/A</v>
      </c>
      <c r="G43" t="e" cm="1">
        <f t="array" aca="1" ref="G43" ca="1">INDEX(BGCalc2!$J$3:$Q$614,H$2+$D43,G$1)</f>
        <v>#N/A</v>
      </c>
      <c r="H43" t="e" cm="1">
        <f t="array" aca="1" ref="H43" ca="1">INDEX(BGCalc2!$J$3:$Q$614,H$2+$D43,H$1)</f>
        <v>#N/A</v>
      </c>
      <c r="I43" t="e" cm="1">
        <f t="array" aca="1" ref="I43" ca="1">INDEX(BGCalc2!$J$3:$Q$614,J$2+$D43,I$1)</f>
        <v>#N/A</v>
      </c>
      <c r="J43" t="e" cm="1">
        <f t="array" aca="1" ref="J43" ca="1">INDEX(BGCalc2!$J$3:$Q$614,J$2+$D43,J$1)</f>
        <v>#N/A</v>
      </c>
      <c r="K43" t="e" cm="1">
        <f t="array" aca="1" ref="K43" ca="1">INDEX(BGCalc2!$J$3:$Q$614,L$2+$D43,K$1)</f>
        <v>#N/A</v>
      </c>
      <c r="L43" t="e" cm="1">
        <f t="array" aca="1" ref="L43" ca="1">INDEX(BGCalc2!$J$3:$Q$614,L$2+$D43,L$1)</f>
        <v>#N/A</v>
      </c>
      <c r="M43" t="e" cm="1">
        <f t="array" aca="1" ref="M43" ca="1">INDEX(BGCalc2!$J$3:$Q$614,N$2+$D43,M$1)</f>
        <v>#N/A</v>
      </c>
      <c r="N43" t="e" cm="1">
        <f t="array" aca="1" ref="N43" ca="1">INDEX(BGCalc2!$J$3:$Q$614,N$2+$D43,N$1)</f>
        <v>#N/A</v>
      </c>
      <c r="O43" t="e" cm="1">
        <f t="array" aca="1" ref="O43" ca="1">INDEX(BGCalc2!$J$3:$Q$614,P$2+$D43,O$1)</f>
        <v>#N/A</v>
      </c>
      <c r="P43" t="e" cm="1">
        <f t="array" aca="1" ref="P43" ca="1">INDEX(BGCalc2!$J$3:$Q$614,P$2+$D43,P$1)</f>
        <v>#N/A</v>
      </c>
      <c r="Q43" t="e" cm="1">
        <f t="array" aca="1" ref="Q43" ca="1">INDEX(BGCalc2!$J$3:$Q$614,R$2+$D43,Q$1)</f>
        <v>#N/A</v>
      </c>
      <c r="R43" t="e" cm="1">
        <f t="array" aca="1" ref="R43" ca="1">INDEX(BGCalc2!$J$3:$Q$614,R$2+$D43,R$1)</f>
        <v>#N/A</v>
      </c>
      <c r="S43" t="e" cm="1">
        <f t="array" aca="1" ref="S43" ca="1">INDEX(BGCalc2!$J$3:$Q$614,T$2+$D43,S$1)</f>
        <v>#N/A</v>
      </c>
      <c r="T43" t="e" cm="1">
        <f t="array" aca="1" ref="T43" ca="1">INDEX(BGCalc2!$J$3:$Q$614,T$2+$D43,T$1)</f>
        <v>#N/A</v>
      </c>
      <c r="U43" t="e" cm="1">
        <f t="array" aca="1" ref="U43" ca="1">INDEX(BGCalc2!$J$3:$Q$614,V$2+$D43,U$1)</f>
        <v>#N/A</v>
      </c>
      <c r="V43" t="e" cm="1">
        <f t="array" aca="1" ref="V43" ca="1">INDEX(BGCalc2!$J$3:$Q$614,V$2+$D43,V$1)</f>
        <v>#N/A</v>
      </c>
      <c r="W43" t="e" cm="1">
        <f t="array" aca="1" ref="W43" ca="1">INDEX(BGCalc2!$J$3:$Q$614,X$2+$D43,W$1)</f>
        <v>#N/A</v>
      </c>
      <c r="X43" t="e" cm="1">
        <f t="array" aca="1" ref="X43" ca="1">INDEX(BGCalc2!$J$3:$Q$614,X$2+$D43,X$1)</f>
        <v>#N/A</v>
      </c>
      <c r="Y43" t="e" cm="1">
        <f t="array" aca="1" ref="Y43" ca="1">INDEX(BGCalc2!$J$3:$Q$614,Z$2+$D43,Y$1)</f>
        <v>#N/A</v>
      </c>
      <c r="Z43" t="e" cm="1">
        <f t="array" aca="1" ref="Z43" ca="1">INDEX(BGCalc2!$J$3:$Q$614,Z$2+$D43,Z$1)</f>
        <v>#N/A</v>
      </c>
      <c r="AA43" t="e" cm="1">
        <f t="array" aca="1" ref="AA43" ca="1">INDEX(BGCalc2!$J$3:$Q$614,AB$2+$D43,AA$1)</f>
        <v>#N/A</v>
      </c>
      <c r="AB43" t="e" cm="1">
        <f t="array" aca="1" ref="AB43" ca="1">INDEX(BGCalc2!$J$3:$Q$614,AB$2+$D43,AB$1)</f>
        <v>#N/A</v>
      </c>
    </row>
    <row r="44" spans="4:28">
      <c r="D44">
        <v>40</v>
      </c>
      <c r="E44" t="e" cm="1">
        <f t="array" aca="1" ref="E44" ca="1">INDEX(BGCalc2!$J$3:$Q$614,F$2+$D44,E$1)</f>
        <v>#N/A</v>
      </c>
      <c r="F44" t="e" cm="1">
        <f t="array" aca="1" ref="F44" ca="1">INDEX(BGCalc2!$J$3:$Q$614,F$2+$D44,F$1)</f>
        <v>#N/A</v>
      </c>
      <c r="G44" t="e" cm="1">
        <f t="array" aca="1" ref="G44" ca="1">INDEX(BGCalc2!$J$3:$Q$614,H$2+$D44,G$1)</f>
        <v>#N/A</v>
      </c>
      <c r="H44" t="e" cm="1">
        <f t="array" aca="1" ref="H44" ca="1">INDEX(BGCalc2!$J$3:$Q$614,H$2+$D44,H$1)</f>
        <v>#N/A</v>
      </c>
      <c r="I44" t="e" cm="1">
        <f t="array" aca="1" ref="I44" ca="1">INDEX(BGCalc2!$J$3:$Q$614,J$2+$D44,I$1)</f>
        <v>#N/A</v>
      </c>
      <c r="J44" t="e" cm="1">
        <f t="array" aca="1" ref="J44" ca="1">INDEX(BGCalc2!$J$3:$Q$614,J$2+$D44,J$1)</f>
        <v>#N/A</v>
      </c>
      <c r="K44" t="e" cm="1">
        <f t="array" aca="1" ref="K44" ca="1">INDEX(BGCalc2!$J$3:$Q$614,L$2+$D44,K$1)</f>
        <v>#N/A</v>
      </c>
      <c r="L44" t="e" cm="1">
        <f t="array" aca="1" ref="L44" ca="1">INDEX(BGCalc2!$J$3:$Q$614,L$2+$D44,L$1)</f>
        <v>#N/A</v>
      </c>
      <c r="M44" t="e" cm="1">
        <f t="array" aca="1" ref="M44" ca="1">INDEX(BGCalc2!$J$3:$Q$614,N$2+$D44,M$1)</f>
        <v>#N/A</v>
      </c>
      <c r="N44" t="e" cm="1">
        <f t="array" aca="1" ref="N44" ca="1">INDEX(BGCalc2!$J$3:$Q$614,N$2+$D44,N$1)</f>
        <v>#N/A</v>
      </c>
      <c r="O44" t="e" cm="1">
        <f t="array" aca="1" ref="O44" ca="1">INDEX(BGCalc2!$J$3:$Q$614,P$2+$D44,O$1)</f>
        <v>#N/A</v>
      </c>
      <c r="P44" t="e" cm="1">
        <f t="array" aca="1" ref="P44" ca="1">INDEX(BGCalc2!$J$3:$Q$614,P$2+$D44,P$1)</f>
        <v>#N/A</v>
      </c>
      <c r="Q44" t="e" cm="1">
        <f t="array" aca="1" ref="Q44" ca="1">INDEX(BGCalc2!$J$3:$Q$614,R$2+$D44,Q$1)</f>
        <v>#N/A</v>
      </c>
      <c r="R44" t="e" cm="1">
        <f t="array" aca="1" ref="R44" ca="1">INDEX(BGCalc2!$J$3:$Q$614,R$2+$D44,R$1)</f>
        <v>#N/A</v>
      </c>
      <c r="S44" t="e" cm="1">
        <f t="array" aca="1" ref="S44" ca="1">INDEX(BGCalc2!$J$3:$Q$614,T$2+$D44,S$1)</f>
        <v>#N/A</v>
      </c>
      <c r="T44" t="e" cm="1">
        <f t="array" aca="1" ref="T44" ca="1">INDEX(BGCalc2!$J$3:$Q$614,T$2+$D44,T$1)</f>
        <v>#N/A</v>
      </c>
      <c r="U44" t="e" cm="1">
        <f t="array" aca="1" ref="U44" ca="1">INDEX(BGCalc2!$J$3:$Q$614,V$2+$D44,U$1)</f>
        <v>#N/A</v>
      </c>
      <c r="V44" t="e" cm="1">
        <f t="array" aca="1" ref="V44" ca="1">INDEX(BGCalc2!$J$3:$Q$614,V$2+$D44,V$1)</f>
        <v>#N/A</v>
      </c>
      <c r="W44" t="e" cm="1">
        <f t="array" aca="1" ref="W44" ca="1">INDEX(BGCalc2!$J$3:$Q$614,X$2+$D44,W$1)</f>
        <v>#N/A</v>
      </c>
      <c r="X44" t="e" cm="1">
        <f t="array" aca="1" ref="X44" ca="1">INDEX(BGCalc2!$J$3:$Q$614,X$2+$D44,X$1)</f>
        <v>#N/A</v>
      </c>
      <c r="Y44" t="e" cm="1">
        <f t="array" aca="1" ref="Y44" ca="1">INDEX(BGCalc2!$J$3:$Q$614,Z$2+$D44,Y$1)</f>
        <v>#N/A</v>
      </c>
      <c r="Z44" t="e" cm="1">
        <f t="array" aca="1" ref="Z44" ca="1">INDEX(BGCalc2!$J$3:$Q$614,Z$2+$D44,Z$1)</f>
        <v>#N/A</v>
      </c>
      <c r="AA44" t="e" cm="1">
        <f t="array" aca="1" ref="AA44" ca="1">INDEX(BGCalc2!$J$3:$Q$614,AB$2+$D44,AA$1)</f>
        <v>#N/A</v>
      </c>
      <c r="AB44" t="e" cm="1">
        <f t="array" aca="1" ref="AB44" ca="1">INDEX(BGCalc2!$J$3:$Q$614,AB$2+$D44,AB$1)</f>
        <v>#N/A</v>
      </c>
    </row>
    <row r="45" spans="4:28">
      <c r="D45">
        <v>41</v>
      </c>
      <c r="E45" t="e" cm="1">
        <f t="array" aca="1" ref="E45" ca="1">INDEX(BGCalc2!$J$3:$Q$614,F$2+$D45,E$1)</f>
        <v>#N/A</v>
      </c>
      <c r="F45" t="e" cm="1">
        <f t="array" aca="1" ref="F45" ca="1">INDEX(BGCalc2!$J$3:$Q$614,F$2+$D45,F$1)</f>
        <v>#N/A</v>
      </c>
      <c r="G45" t="e" cm="1">
        <f t="array" aca="1" ref="G45" ca="1">INDEX(BGCalc2!$J$3:$Q$614,H$2+$D45,G$1)</f>
        <v>#N/A</v>
      </c>
      <c r="H45" t="e" cm="1">
        <f t="array" aca="1" ref="H45" ca="1">INDEX(BGCalc2!$J$3:$Q$614,H$2+$D45,H$1)</f>
        <v>#N/A</v>
      </c>
      <c r="I45" t="e" cm="1">
        <f t="array" aca="1" ref="I45" ca="1">INDEX(BGCalc2!$J$3:$Q$614,J$2+$D45,I$1)</f>
        <v>#N/A</v>
      </c>
      <c r="J45" t="e" cm="1">
        <f t="array" aca="1" ref="J45" ca="1">INDEX(BGCalc2!$J$3:$Q$614,J$2+$D45,J$1)</f>
        <v>#N/A</v>
      </c>
      <c r="K45" t="e" cm="1">
        <f t="array" aca="1" ref="K45" ca="1">INDEX(BGCalc2!$J$3:$Q$614,L$2+$D45,K$1)</f>
        <v>#N/A</v>
      </c>
      <c r="L45" t="e" cm="1">
        <f t="array" aca="1" ref="L45" ca="1">INDEX(BGCalc2!$J$3:$Q$614,L$2+$D45,L$1)</f>
        <v>#N/A</v>
      </c>
      <c r="M45" t="e" cm="1">
        <f t="array" aca="1" ref="M45" ca="1">INDEX(BGCalc2!$J$3:$Q$614,N$2+$D45,M$1)</f>
        <v>#N/A</v>
      </c>
      <c r="N45" t="e" cm="1">
        <f t="array" aca="1" ref="N45" ca="1">INDEX(BGCalc2!$J$3:$Q$614,N$2+$D45,N$1)</f>
        <v>#N/A</v>
      </c>
      <c r="O45" t="e" cm="1">
        <f t="array" aca="1" ref="O45" ca="1">INDEX(BGCalc2!$J$3:$Q$614,P$2+$D45,O$1)</f>
        <v>#N/A</v>
      </c>
      <c r="P45" t="e" cm="1">
        <f t="array" aca="1" ref="P45" ca="1">INDEX(BGCalc2!$J$3:$Q$614,P$2+$D45,P$1)</f>
        <v>#N/A</v>
      </c>
      <c r="Q45" t="e" cm="1">
        <f t="array" aca="1" ref="Q45" ca="1">INDEX(BGCalc2!$J$3:$Q$614,R$2+$D45,Q$1)</f>
        <v>#N/A</v>
      </c>
      <c r="R45" t="e" cm="1">
        <f t="array" aca="1" ref="R45" ca="1">INDEX(BGCalc2!$J$3:$Q$614,R$2+$D45,R$1)</f>
        <v>#N/A</v>
      </c>
      <c r="S45" t="e" cm="1">
        <f t="array" aca="1" ref="S45" ca="1">INDEX(BGCalc2!$J$3:$Q$614,T$2+$D45,S$1)</f>
        <v>#N/A</v>
      </c>
      <c r="T45" t="e" cm="1">
        <f t="array" aca="1" ref="T45" ca="1">INDEX(BGCalc2!$J$3:$Q$614,T$2+$D45,T$1)</f>
        <v>#N/A</v>
      </c>
      <c r="U45" t="e" cm="1">
        <f t="array" aca="1" ref="U45" ca="1">INDEX(BGCalc2!$J$3:$Q$614,V$2+$D45,U$1)</f>
        <v>#N/A</v>
      </c>
      <c r="V45" t="e" cm="1">
        <f t="array" aca="1" ref="V45" ca="1">INDEX(BGCalc2!$J$3:$Q$614,V$2+$D45,V$1)</f>
        <v>#N/A</v>
      </c>
      <c r="W45" t="e" cm="1">
        <f t="array" aca="1" ref="W45" ca="1">INDEX(BGCalc2!$J$3:$Q$614,X$2+$D45,W$1)</f>
        <v>#N/A</v>
      </c>
      <c r="X45" t="e" cm="1">
        <f t="array" aca="1" ref="X45" ca="1">INDEX(BGCalc2!$J$3:$Q$614,X$2+$D45,X$1)</f>
        <v>#N/A</v>
      </c>
      <c r="Y45" t="e" cm="1">
        <f t="array" aca="1" ref="Y45" ca="1">INDEX(BGCalc2!$J$3:$Q$614,Z$2+$D45,Y$1)</f>
        <v>#N/A</v>
      </c>
      <c r="Z45" t="e" cm="1">
        <f t="array" aca="1" ref="Z45" ca="1">INDEX(BGCalc2!$J$3:$Q$614,Z$2+$D45,Z$1)</f>
        <v>#N/A</v>
      </c>
      <c r="AA45" t="e" cm="1">
        <f t="array" aca="1" ref="AA45" ca="1">INDEX(BGCalc2!$J$3:$Q$614,AB$2+$D45,AA$1)</f>
        <v>#N/A</v>
      </c>
      <c r="AB45" t="e" cm="1">
        <f t="array" aca="1" ref="AB45" ca="1">INDEX(BGCalc2!$J$3:$Q$614,AB$2+$D45,AB$1)</f>
        <v>#N/A</v>
      </c>
    </row>
    <row r="46" spans="4:28">
      <c r="D46">
        <v>42</v>
      </c>
      <c r="E46" t="e" cm="1">
        <f t="array" aca="1" ref="E46" ca="1">INDEX(BGCalc2!$J$3:$Q$614,F$2+$D46,E$1)</f>
        <v>#N/A</v>
      </c>
      <c r="F46" t="e" cm="1">
        <f t="array" aca="1" ref="F46" ca="1">INDEX(BGCalc2!$J$3:$Q$614,F$2+$D46,F$1)</f>
        <v>#N/A</v>
      </c>
      <c r="G46" t="e" cm="1">
        <f t="array" aca="1" ref="G46" ca="1">INDEX(BGCalc2!$J$3:$Q$614,H$2+$D46,G$1)</f>
        <v>#N/A</v>
      </c>
      <c r="H46" t="e" cm="1">
        <f t="array" aca="1" ref="H46" ca="1">INDEX(BGCalc2!$J$3:$Q$614,H$2+$D46,H$1)</f>
        <v>#N/A</v>
      </c>
      <c r="I46" t="e" cm="1">
        <f t="array" aca="1" ref="I46" ca="1">INDEX(BGCalc2!$J$3:$Q$614,J$2+$D46,I$1)</f>
        <v>#N/A</v>
      </c>
      <c r="J46" t="e" cm="1">
        <f t="array" aca="1" ref="J46" ca="1">INDEX(BGCalc2!$J$3:$Q$614,J$2+$D46,J$1)</f>
        <v>#N/A</v>
      </c>
      <c r="K46" t="e" cm="1">
        <f t="array" aca="1" ref="K46" ca="1">INDEX(BGCalc2!$J$3:$Q$614,L$2+$D46,K$1)</f>
        <v>#N/A</v>
      </c>
      <c r="L46" t="e" cm="1">
        <f t="array" aca="1" ref="L46" ca="1">INDEX(BGCalc2!$J$3:$Q$614,L$2+$D46,L$1)</f>
        <v>#N/A</v>
      </c>
      <c r="M46" t="e" cm="1">
        <f t="array" aca="1" ref="M46" ca="1">INDEX(BGCalc2!$J$3:$Q$614,N$2+$D46,M$1)</f>
        <v>#N/A</v>
      </c>
      <c r="N46" t="e" cm="1">
        <f t="array" aca="1" ref="N46" ca="1">INDEX(BGCalc2!$J$3:$Q$614,N$2+$D46,N$1)</f>
        <v>#N/A</v>
      </c>
      <c r="O46" t="e" cm="1">
        <f t="array" aca="1" ref="O46" ca="1">INDEX(BGCalc2!$J$3:$Q$614,P$2+$D46,O$1)</f>
        <v>#N/A</v>
      </c>
      <c r="P46" t="e" cm="1">
        <f t="array" aca="1" ref="P46" ca="1">INDEX(BGCalc2!$J$3:$Q$614,P$2+$D46,P$1)</f>
        <v>#N/A</v>
      </c>
      <c r="Q46" t="e" cm="1">
        <f t="array" aca="1" ref="Q46" ca="1">INDEX(BGCalc2!$J$3:$Q$614,R$2+$D46,Q$1)</f>
        <v>#N/A</v>
      </c>
      <c r="R46" t="e" cm="1">
        <f t="array" aca="1" ref="R46" ca="1">INDEX(BGCalc2!$J$3:$Q$614,R$2+$D46,R$1)</f>
        <v>#N/A</v>
      </c>
      <c r="S46" t="e" cm="1">
        <f t="array" aca="1" ref="S46" ca="1">INDEX(BGCalc2!$J$3:$Q$614,T$2+$D46,S$1)</f>
        <v>#N/A</v>
      </c>
      <c r="T46" t="e" cm="1">
        <f t="array" aca="1" ref="T46" ca="1">INDEX(BGCalc2!$J$3:$Q$614,T$2+$D46,T$1)</f>
        <v>#N/A</v>
      </c>
      <c r="U46" t="e" cm="1">
        <f t="array" aca="1" ref="U46" ca="1">INDEX(BGCalc2!$J$3:$Q$614,V$2+$D46,U$1)</f>
        <v>#N/A</v>
      </c>
      <c r="V46" t="e" cm="1">
        <f t="array" aca="1" ref="V46" ca="1">INDEX(BGCalc2!$J$3:$Q$614,V$2+$D46,V$1)</f>
        <v>#N/A</v>
      </c>
      <c r="W46" t="e" cm="1">
        <f t="array" aca="1" ref="W46" ca="1">INDEX(BGCalc2!$J$3:$Q$614,X$2+$D46,W$1)</f>
        <v>#N/A</v>
      </c>
      <c r="X46" t="e" cm="1">
        <f t="array" aca="1" ref="X46" ca="1">INDEX(BGCalc2!$J$3:$Q$614,X$2+$D46,X$1)</f>
        <v>#N/A</v>
      </c>
      <c r="Y46" t="e" cm="1">
        <f t="array" aca="1" ref="Y46" ca="1">INDEX(BGCalc2!$J$3:$Q$614,Z$2+$D46,Y$1)</f>
        <v>#N/A</v>
      </c>
      <c r="Z46" t="e" cm="1">
        <f t="array" aca="1" ref="Z46" ca="1">INDEX(BGCalc2!$J$3:$Q$614,Z$2+$D46,Z$1)</f>
        <v>#N/A</v>
      </c>
      <c r="AA46" t="e" cm="1">
        <f t="array" aca="1" ref="AA46" ca="1">INDEX(BGCalc2!$J$3:$Q$614,AB$2+$D46,AA$1)</f>
        <v>#N/A</v>
      </c>
      <c r="AB46" t="e" cm="1">
        <f t="array" aca="1" ref="AB46" ca="1">INDEX(BGCalc2!$J$3:$Q$614,AB$2+$D46,AB$1)</f>
        <v>#N/A</v>
      </c>
    </row>
    <row r="47" spans="4:28">
      <c r="D47">
        <v>43</v>
      </c>
      <c r="E47" t="e" cm="1">
        <f t="array" aca="1" ref="E47" ca="1">INDEX(BGCalc2!$J$3:$Q$614,F$2+$D47,E$1)</f>
        <v>#N/A</v>
      </c>
      <c r="F47" t="e" cm="1">
        <f t="array" aca="1" ref="F47" ca="1">INDEX(BGCalc2!$J$3:$Q$614,F$2+$D47,F$1)</f>
        <v>#N/A</v>
      </c>
      <c r="G47" t="e" cm="1">
        <f t="array" aca="1" ref="G47" ca="1">INDEX(BGCalc2!$J$3:$Q$614,H$2+$D47,G$1)</f>
        <v>#N/A</v>
      </c>
      <c r="H47" t="e" cm="1">
        <f t="array" aca="1" ref="H47" ca="1">INDEX(BGCalc2!$J$3:$Q$614,H$2+$D47,H$1)</f>
        <v>#N/A</v>
      </c>
      <c r="I47" t="e" cm="1">
        <f t="array" aca="1" ref="I47" ca="1">INDEX(BGCalc2!$J$3:$Q$614,J$2+$D47,I$1)</f>
        <v>#N/A</v>
      </c>
      <c r="J47" t="e" cm="1">
        <f t="array" aca="1" ref="J47" ca="1">INDEX(BGCalc2!$J$3:$Q$614,J$2+$D47,J$1)</f>
        <v>#N/A</v>
      </c>
      <c r="K47" t="e" cm="1">
        <f t="array" aca="1" ref="K47" ca="1">INDEX(BGCalc2!$J$3:$Q$614,L$2+$D47,K$1)</f>
        <v>#N/A</v>
      </c>
      <c r="L47" t="e" cm="1">
        <f t="array" aca="1" ref="L47" ca="1">INDEX(BGCalc2!$J$3:$Q$614,L$2+$D47,L$1)</f>
        <v>#N/A</v>
      </c>
      <c r="M47" t="e" cm="1">
        <f t="array" aca="1" ref="M47" ca="1">INDEX(BGCalc2!$J$3:$Q$614,N$2+$D47,M$1)</f>
        <v>#N/A</v>
      </c>
      <c r="N47" t="e" cm="1">
        <f t="array" aca="1" ref="N47" ca="1">INDEX(BGCalc2!$J$3:$Q$614,N$2+$D47,N$1)</f>
        <v>#N/A</v>
      </c>
      <c r="O47" t="e" cm="1">
        <f t="array" aca="1" ref="O47" ca="1">INDEX(BGCalc2!$J$3:$Q$614,P$2+$D47,O$1)</f>
        <v>#N/A</v>
      </c>
      <c r="P47" t="e" cm="1">
        <f t="array" aca="1" ref="P47" ca="1">INDEX(BGCalc2!$J$3:$Q$614,P$2+$D47,P$1)</f>
        <v>#N/A</v>
      </c>
      <c r="Q47" t="e" cm="1">
        <f t="array" aca="1" ref="Q47" ca="1">INDEX(BGCalc2!$J$3:$Q$614,R$2+$D47,Q$1)</f>
        <v>#N/A</v>
      </c>
      <c r="R47" t="e" cm="1">
        <f t="array" aca="1" ref="R47" ca="1">INDEX(BGCalc2!$J$3:$Q$614,R$2+$D47,R$1)</f>
        <v>#N/A</v>
      </c>
      <c r="S47" t="e" cm="1">
        <f t="array" aca="1" ref="S47" ca="1">INDEX(BGCalc2!$J$3:$Q$614,T$2+$D47,S$1)</f>
        <v>#N/A</v>
      </c>
      <c r="T47" t="e" cm="1">
        <f t="array" aca="1" ref="T47" ca="1">INDEX(BGCalc2!$J$3:$Q$614,T$2+$D47,T$1)</f>
        <v>#N/A</v>
      </c>
      <c r="U47" t="e" cm="1">
        <f t="array" aca="1" ref="U47" ca="1">INDEX(BGCalc2!$J$3:$Q$614,V$2+$D47,U$1)</f>
        <v>#N/A</v>
      </c>
      <c r="V47" t="e" cm="1">
        <f t="array" aca="1" ref="V47" ca="1">INDEX(BGCalc2!$J$3:$Q$614,V$2+$D47,V$1)</f>
        <v>#N/A</v>
      </c>
      <c r="W47" t="e" cm="1">
        <f t="array" aca="1" ref="W47" ca="1">INDEX(BGCalc2!$J$3:$Q$614,X$2+$D47,W$1)</f>
        <v>#N/A</v>
      </c>
      <c r="X47" t="e" cm="1">
        <f t="array" aca="1" ref="X47" ca="1">INDEX(BGCalc2!$J$3:$Q$614,X$2+$D47,X$1)</f>
        <v>#N/A</v>
      </c>
      <c r="Y47" t="e" cm="1">
        <f t="array" aca="1" ref="Y47" ca="1">INDEX(BGCalc2!$J$3:$Q$614,Z$2+$D47,Y$1)</f>
        <v>#N/A</v>
      </c>
      <c r="Z47" t="e" cm="1">
        <f t="array" aca="1" ref="Z47" ca="1">INDEX(BGCalc2!$J$3:$Q$614,Z$2+$D47,Z$1)</f>
        <v>#N/A</v>
      </c>
      <c r="AA47" t="e" cm="1">
        <f t="array" aca="1" ref="AA47" ca="1">INDEX(BGCalc2!$J$3:$Q$614,AB$2+$D47,AA$1)</f>
        <v>#N/A</v>
      </c>
      <c r="AB47" t="e" cm="1">
        <f t="array" aca="1" ref="AB47" ca="1">INDEX(BGCalc2!$J$3:$Q$614,AB$2+$D47,AB$1)</f>
        <v>#N/A</v>
      </c>
    </row>
    <row r="48" spans="4:28">
      <c r="D48">
        <v>44</v>
      </c>
      <c r="E48" t="e" cm="1">
        <f t="array" aca="1" ref="E48" ca="1">INDEX(BGCalc2!$J$3:$Q$614,F$2+$D48,E$1)</f>
        <v>#N/A</v>
      </c>
      <c r="F48" t="e" cm="1">
        <f t="array" aca="1" ref="F48" ca="1">INDEX(BGCalc2!$J$3:$Q$614,F$2+$D48,F$1)</f>
        <v>#N/A</v>
      </c>
      <c r="G48" t="e" cm="1">
        <f t="array" aca="1" ref="G48" ca="1">INDEX(BGCalc2!$J$3:$Q$614,H$2+$D48,G$1)</f>
        <v>#N/A</v>
      </c>
      <c r="H48" t="e" cm="1">
        <f t="array" aca="1" ref="H48" ca="1">INDEX(BGCalc2!$J$3:$Q$614,H$2+$D48,H$1)</f>
        <v>#N/A</v>
      </c>
      <c r="I48" t="e" cm="1">
        <f t="array" aca="1" ref="I48" ca="1">INDEX(BGCalc2!$J$3:$Q$614,J$2+$D48,I$1)</f>
        <v>#N/A</v>
      </c>
      <c r="J48" t="e" cm="1">
        <f t="array" aca="1" ref="J48" ca="1">INDEX(BGCalc2!$J$3:$Q$614,J$2+$D48,J$1)</f>
        <v>#N/A</v>
      </c>
      <c r="K48" t="e" cm="1">
        <f t="array" aca="1" ref="K48" ca="1">INDEX(BGCalc2!$J$3:$Q$614,L$2+$D48,K$1)</f>
        <v>#N/A</v>
      </c>
      <c r="L48" t="e" cm="1">
        <f t="array" aca="1" ref="L48" ca="1">INDEX(BGCalc2!$J$3:$Q$614,L$2+$D48,L$1)</f>
        <v>#N/A</v>
      </c>
      <c r="M48" t="e" cm="1">
        <f t="array" aca="1" ref="M48" ca="1">INDEX(BGCalc2!$J$3:$Q$614,N$2+$D48,M$1)</f>
        <v>#N/A</v>
      </c>
      <c r="N48" t="e" cm="1">
        <f t="array" aca="1" ref="N48" ca="1">INDEX(BGCalc2!$J$3:$Q$614,N$2+$D48,N$1)</f>
        <v>#N/A</v>
      </c>
      <c r="O48" t="e" cm="1">
        <f t="array" aca="1" ref="O48" ca="1">INDEX(BGCalc2!$J$3:$Q$614,P$2+$D48,O$1)</f>
        <v>#N/A</v>
      </c>
      <c r="P48" t="e" cm="1">
        <f t="array" aca="1" ref="P48" ca="1">INDEX(BGCalc2!$J$3:$Q$614,P$2+$D48,P$1)</f>
        <v>#N/A</v>
      </c>
      <c r="Q48" t="e" cm="1">
        <f t="array" aca="1" ref="Q48" ca="1">INDEX(BGCalc2!$J$3:$Q$614,R$2+$D48,Q$1)</f>
        <v>#N/A</v>
      </c>
      <c r="R48" t="e" cm="1">
        <f t="array" aca="1" ref="R48" ca="1">INDEX(BGCalc2!$J$3:$Q$614,R$2+$D48,R$1)</f>
        <v>#N/A</v>
      </c>
      <c r="S48" t="e" cm="1">
        <f t="array" aca="1" ref="S48" ca="1">INDEX(BGCalc2!$J$3:$Q$614,T$2+$D48,S$1)</f>
        <v>#N/A</v>
      </c>
      <c r="T48" t="e" cm="1">
        <f t="array" aca="1" ref="T48" ca="1">INDEX(BGCalc2!$J$3:$Q$614,T$2+$D48,T$1)</f>
        <v>#N/A</v>
      </c>
      <c r="U48" t="e" cm="1">
        <f t="array" aca="1" ref="U48" ca="1">INDEX(BGCalc2!$J$3:$Q$614,V$2+$D48,U$1)</f>
        <v>#N/A</v>
      </c>
      <c r="V48" t="e" cm="1">
        <f t="array" aca="1" ref="V48" ca="1">INDEX(BGCalc2!$J$3:$Q$614,V$2+$D48,V$1)</f>
        <v>#N/A</v>
      </c>
      <c r="W48" t="e" cm="1">
        <f t="array" aca="1" ref="W48" ca="1">INDEX(BGCalc2!$J$3:$Q$614,X$2+$D48,W$1)</f>
        <v>#N/A</v>
      </c>
      <c r="X48" t="e" cm="1">
        <f t="array" aca="1" ref="X48" ca="1">INDEX(BGCalc2!$J$3:$Q$614,X$2+$D48,X$1)</f>
        <v>#N/A</v>
      </c>
      <c r="Y48" t="e" cm="1">
        <f t="array" aca="1" ref="Y48" ca="1">INDEX(BGCalc2!$J$3:$Q$614,Z$2+$D48,Y$1)</f>
        <v>#N/A</v>
      </c>
      <c r="Z48" t="e" cm="1">
        <f t="array" aca="1" ref="Z48" ca="1">INDEX(BGCalc2!$J$3:$Q$614,Z$2+$D48,Z$1)</f>
        <v>#N/A</v>
      </c>
      <c r="AA48" t="e" cm="1">
        <f t="array" aca="1" ref="AA48" ca="1">INDEX(BGCalc2!$J$3:$Q$614,AB$2+$D48,AA$1)</f>
        <v>#N/A</v>
      </c>
      <c r="AB48" t="e" cm="1">
        <f t="array" aca="1" ref="AB48" ca="1">INDEX(BGCalc2!$J$3:$Q$614,AB$2+$D48,AB$1)</f>
        <v>#N/A</v>
      </c>
    </row>
    <row r="49" spans="4:28">
      <c r="D49">
        <v>45</v>
      </c>
      <c r="E49" t="e" cm="1">
        <f t="array" aca="1" ref="E49" ca="1">INDEX(BGCalc2!$J$3:$Q$614,F$2+$D49,E$1)</f>
        <v>#N/A</v>
      </c>
      <c r="F49" t="e" cm="1">
        <f t="array" aca="1" ref="F49" ca="1">INDEX(BGCalc2!$J$3:$Q$614,F$2+$D49,F$1)</f>
        <v>#N/A</v>
      </c>
      <c r="G49" t="e" cm="1">
        <f t="array" aca="1" ref="G49" ca="1">INDEX(BGCalc2!$J$3:$Q$614,H$2+$D49,G$1)</f>
        <v>#N/A</v>
      </c>
      <c r="H49" t="e" cm="1">
        <f t="array" aca="1" ref="H49" ca="1">INDEX(BGCalc2!$J$3:$Q$614,H$2+$D49,H$1)</f>
        <v>#N/A</v>
      </c>
      <c r="I49" t="e" cm="1">
        <f t="array" aca="1" ref="I49" ca="1">INDEX(BGCalc2!$J$3:$Q$614,J$2+$D49,I$1)</f>
        <v>#N/A</v>
      </c>
      <c r="J49" t="e" cm="1">
        <f t="array" aca="1" ref="J49" ca="1">INDEX(BGCalc2!$J$3:$Q$614,J$2+$D49,J$1)</f>
        <v>#N/A</v>
      </c>
      <c r="K49" t="e" cm="1">
        <f t="array" aca="1" ref="K49" ca="1">INDEX(BGCalc2!$J$3:$Q$614,L$2+$D49,K$1)</f>
        <v>#N/A</v>
      </c>
      <c r="L49" t="e" cm="1">
        <f t="array" aca="1" ref="L49" ca="1">INDEX(BGCalc2!$J$3:$Q$614,L$2+$D49,L$1)</f>
        <v>#N/A</v>
      </c>
      <c r="M49" t="e" cm="1">
        <f t="array" aca="1" ref="M49" ca="1">INDEX(BGCalc2!$J$3:$Q$614,N$2+$D49,M$1)</f>
        <v>#N/A</v>
      </c>
      <c r="N49" t="e" cm="1">
        <f t="array" aca="1" ref="N49" ca="1">INDEX(BGCalc2!$J$3:$Q$614,N$2+$D49,N$1)</f>
        <v>#N/A</v>
      </c>
      <c r="O49" t="e" cm="1">
        <f t="array" aca="1" ref="O49" ca="1">INDEX(BGCalc2!$J$3:$Q$614,P$2+$D49,O$1)</f>
        <v>#N/A</v>
      </c>
      <c r="P49" t="e" cm="1">
        <f t="array" aca="1" ref="P49" ca="1">INDEX(BGCalc2!$J$3:$Q$614,P$2+$D49,P$1)</f>
        <v>#N/A</v>
      </c>
      <c r="Q49" t="e" cm="1">
        <f t="array" aca="1" ref="Q49" ca="1">INDEX(BGCalc2!$J$3:$Q$614,R$2+$D49,Q$1)</f>
        <v>#N/A</v>
      </c>
      <c r="R49" t="e" cm="1">
        <f t="array" aca="1" ref="R49" ca="1">INDEX(BGCalc2!$J$3:$Q$614,R$2+$D49,R$1)</f>
        <v>#N/A</v>
      </c>
      <c r="S49" t="e" cm="1">
        <f t="array" aca="1" ref="S49" ca="1">INDEX(BGCalc2!$J$3:$Q$614,T$2+$D49,S$1)</f>
        <v>#N/A</v>
      </c>
      <c r="T49" t="e" cm="1">
        <f t="array" aca="1" ref="T49" ca="1">INDEX(BGCalc2!$J$3:$Q$614,T$2+$D49,T$1)</f>
        <v>#N/A</v>
      </c>
      <c r="U49" t="e" cm="1">
        <f t="array" aca="1" ref="U49" ca="1">INDEX(BGCalc2!$J$3:$Q$614,V$2+$D49,U$1)</f>
        <v>#N/A</v>
      </c>
      <c r="V49" t="e" cm="1">
        <f t="array" aca="1" ref="V49" ca="1">INDEX(BGCalc2!$J$3:$Q$614,V$2+$D49,V$1)</f>
        <v>#N/A</v>
      </c>
      <c r="W49" t="e" cm="1">
        <f t="array" aca="1" ref="W49" ca="1">INDEX(BGCalc2!$J$3:$Q$614,X$2+$D49,W$1)</f>
        <v>#N/A</v>
      </c>
      <c r="X49" t="e" cm="1">
        <f t="array" aca="1" ref="X49" ca="1">INDEX(BGCalc2!$J$3:$Q$614,X$2+$D49,X$1)</f>
        <v>#N/A</v>
      </c>
      <c r="Y49" t="e" cm="1">
        <f t="array" aca="1" ref="Y49" ca="1">INDEX(BGCalc2!$J$3:$Q$614,Z$2+$D49,Y$1)</f>
        <v>#N/A</v>
      </c>
      <c r="Z49" t="e" cm="1">
        <f t="array" aca="1" ref="Z49" ca="1">INDEX(BGCalc2!$J$3:$Q$614,Z$2+$D49,Z$1)</f>
        <v>#N/A</v>
      </c>
      <c r="AA49" t="e" cm="1">
        <f t="array" aca="1" ref="AA49" ca="1">INDEX(BGCalc2!$J$3:$Q$614,AB$2+$D49,AA$1)</f>
        <v>#N/A</v>
      </c>
      <c r="AB49" t="e" cm="1">
        <f t="array" aca="1" ref="AB49" ca="1">INDEX(BGCalc2!$J$3:$Q$614,AB$2+$D49,AB$1)</f>
        <v>#N/A</v>
      </c>
    </row>
    <row r="50" spans="4:28">
      <c r="D50">
        <v>46</v>
      </c>
      <c r="E50" t="e" cm="1">
        <f t="array" aca="1" ref="E50" ca="1">INDEX(BGCalc2!$J$3:$Q$614,F$2+$D50,E$1)</f>
        <v>#N/A</v>
      </c>
      <c r="F50" t="e" cm="1">
        <f t="array" aca="1" ref="F50" ca="1">INDEX(BGCalc2!$J$3:$Q$614,F$2+$D50,F$1)</f>
        <v>#N/A</v>
      </c>
      <c r="G50" t="e" cm="1">
        <f t="array" aca="1" ref="G50" ca="1">INDEX(BGCalc2!$J$3:$Q$614,H$2+$D50,G$1)</f>
        <v>#N/A</v>
      </c>
      <c r="H50" t="e" cm="1">
        <f t="array" aca="1" ref="H50" ca="1">INDEX(BGCalc2!$J$3:$Q$614,H$2+$D50,H$1)</f>
        <v>#N/A</v>
      </c>
      <c r="I50" t="e" cm="1">
        <f t="array" aca="1" ref="I50" ca="1">INDEX(BGCalc2!$J$3:$Q$614,J$2+$D50,I$1)</f>
        <v>#N/A</v>
      </c>
      <c r="J50" t="e" cm="1">
        <f t="array" aca="1" ref="J50" ca="1">INDEX(BGCalc2!$J$3:$Q$614,J$2+$D50,J$1)</f>
        <v>#N/A</v>
      </c>
      <c r="K50" t="e" cm="1">
        <f t="array" aca="1" ref="K50" ca="1">INDEX(BGCalc2!$J$3:$Q$614,L$2+$D50,K$1)</f>
        <v>#N/A</v>
      </c>
      <c r="L50" t="e" cm="1">
        <f t="array" aca="1" ref="L50" ca="1">INDEX(BGCalc2!$J$3:$Q$614,L$2+$D50,L$1)</f>
        <v>#N/A</v>
      </c>
      <c r="M50" t="e" cm="1">
        <f t="array" aca="1" ref="M50" ca="1">INDEX(BGCalc2!$J$3:$Q$614,N$2+$D50,M$1)</f>
        <v>#N/A</v>
      </c>
      <c r="N50" t="e" cm="1">
        <f t="array" aca="1" ref="N50" ca="1">INDEX(BGCalc2!$J$3:$Q$614,N$2+$D50,N$1)</f>
        <v>#N/A</v>
      </c>
      <c r="O50" t="e" cm="1">
        <f t="array" aca="1" ref="O50" ca="1">INDEX(BGCalc2!$J$3:$Q$614,P$2+$D50,O$1)</f>
        <v>#N/A</v>
      </c>
      <c r="P50" t="e" cm="1">
        <f t="array" aca="1" ref="P50" ca="1">INDEX(BGCalc2!$J$3:$Q$614,P$2+$D50,P$1)</f>
        <v>#N/A</v>
      </c>
      <c r="Q50" t="e" cm="1">
        <f t="array" aca="1" ref="Q50" ca="1">INDEX(BGCalc2!$J$3:$Q$614,R$2+$D50,Q$1)</f>
        <v>#N/A</v>
      </c>
      <c r="R50" t="e" cm="1">
        <f t="array" aca="1" ref="R50" ca="1">INDEX(BGCalc2!$J$3:$Q$614,R$2+$D50,R$1)</f>
        <v>#N/A</v>
      </c>
      <c r="S50" t="e" cm="1">
        <f t="array" aca="1" ref="S50" ca="1">INDEX(BGCalc2!$J$3:$Q$614,T$2+$D50,S$1)</f>
        <v>#N/A</v>
      </c>
      <c r="T50" t="e" cm="1">
        <f t="array" aca="1" ref="T50" ca="1">INDEX(BGCalc2!$J$3:$Q$614,T$2+$D50,T$1)</f>
        <v>#N/A</v>
      </c>
      <c r="U50" t="e" cm="1">
        <f t="array" aca="1" ref="U50" ca="1">INDEX(BGCalc2!$J$3:$Q$614,V$2+$D50,U$1)</f>
        <v>#N/A</v>
      </c>
      <c r="V50" t="e" cm="1">
        <f t="array" aca="1" ref="V50" ca="1">INDEX(BGCalc2!$J$3:$Q$614,V$2+$D50,V$1)</f>
        <v>#N/A</v>
      </c>
      <c r="W50" t="e" cm="1">
        <f t="array" aca="1" ref="W50" ca="1">INDEX(BGCalc2!$J$3:$Q$614,X$2+$D50,W$1)</f>
        <v>#N/A</v>
      </c>
      <c r="X50" t="e" cm="1">
        <f t="array" aca="1" ref="X50" ca="1">INDEX(BGCalc2!$J$3:$Q$614,X$2+$D50,X$1)</f>
        <v>#N/A</v>
      </c>
      <c r="Y50" t="e" cm="1">
        <f t="array" aca="1" ref="Y50" ca="1">INDEX(BGCalc2!$J$3:$Q$614,Z$2+$D50,Y$1)</f>
        <v>#N/A</v>
      </c>
      <c r="Z50" t="e" cm="1">
        <f t="array" aca="1" ref="Z50" ca="1">INDEX(BGCalc2!$J$3:$Q$614,Z$2+$D50,Z$1)</f>
        <v>#N/A</v>
      </c>
      <c r="AA50" t="e" cm="1">
        <f t="array" aca="1" ref="AA50" ca="1">INDEX(BGCalc2!$J$3:$Q$614,AB$2+$D50,AA$1)</f>
        <v>#N/A</v>
      </c>
      <c r="AB50" t="e" cm="1">
        <f t="array" aca="1" ref="AB50" ca="1">INDEX(BGCalc2!$J$3:$Q$614,AB$2+$D50,AB$1)</f>
        <v>#N/A</v>
      </c>
    </row>
    <row r="51" spans="4:28">
      <c r="D51">
        <v>47</v>
      </c>
      <c r="E51" t="e" cm="1">
        <f t="array" aca="1" ref="E51" ca="1">INDEX(BGCalc2!$J$3:$Q$614,F$2+$D51,E$1)</f>
        <v>#N/A</v>
      </c>
      <c r="F51" t="e" cm="1">
        <f t="array" aca="1" ref="F51" ca="1">INDEX(BGCalc2!$J$3:$Q$614,F$2+$D51,F$1)</f>
        <v>#N/A</v>
      </c>
      <c r="G51" t="e" cm="1">
        <f t="array" aca="1" ref="G51" ca="1">INDEX(BGCalc2!$J$3:$Q$614,H$2+$D51,G$1)</f>
        <v>#N/A</v>
      </c>
      <c r="H51" t="e" cm="1">
        <f t="array" aca="1" ref="H51" ca="1">INDEX(BGCalc2!$J$3:$Q$614,H$2+$D51,H$1)</f>
        <v>#N/A</v>
      </c>
      <c r="I51" t="e" cm="1">
        <f t="array" aca="1" ref="I51" ca="1">INDEX(BGCalc2!$J$3:$Q$614,J$2+$D51,I$1)</f>
        <v>#N/A</v>
      </c>
      <c r="J51" t="e" cm="1">
        <f t="array" aca="1" ref="J51" ca="1">INDEX(BGCalc2!$J$3:$Q$614,J$2+$D51,J$1)</f>
        <v>#N/A</v>
      </c>
      <c r="K51" t="e" cm="1">
        <f t="array" aca="1" ref="K51" ca="1">INDEX(BGCalc2!$J$3:$Q$614,L$2+$D51,K$1)</f>
        <v>#N/A</v>
      </c>
      <c r="L51" t="e" cm="1">
        <f t="array" aca="1" ref="L51" ca="1">INDEX(BGCalc2!$J$3:$Q$614,L$2+$D51,L$1)</f>
        <v>#N/A</v>
      </c>
      <c r="M51" t="e" cm="1">
        <f t="array" aca="1" ref="M51" ca="1">INDEX(BGCalc2!$J$3:$Q$614,N$2+$D51,M$1)</f>
        <v>#N/A</v>
      </c>
      <c r="N51" t="e" cm="1">
        <f t="array" aca="1" ref="N51" ca="1">INDEX(BGCalc2!$J$3:$Q$614,N$2+$D51,N$1)</f>
        <v>#N/A</v>
      </c>
      <c r="O51" t="e" cm="1">
        <f t="array" aca="1" ref="O51" ca="1">INDEX(BGCalc2!$J$3:$Q$614,P$2+$D51,O$1)</f>
        <v>#N/A</v>
      </c>
      <c r="P51" t="e" cm="1">
        <f t="array" aca="1" ref="P51" ca="1">INDEX(BGCalc2!$J$3:$Q$614,P$2+$D51,P$1)</f>
        <v>#N/A</v>
      </c>
      <c r="Q51" t="e" cm="1">
        <f t="array" aca="1" ref="Q51" ca="1">INDEX(BGCalc2!$J$3:$Q$614,R$2+$D51,Q$1)</f>
        <v>#N/A</v>
      </c>
      <c r="R51" t="e" cm="1">
        <f t="array" aca="1" ref="R51" ca="1">INDEX(BGCalc2!$J$3:$Q$614,R$2+$D51,R$1)</f>
        <v>#N/A</v>
      </c>
      <c r="S51" t="e" cm="1">
        <f t="array" aca="1" ref="S51" ca="1">INDEX(BGCalc2!$J$3:$Q$614,T$2+$D51,S$1)</f>
        <v>#N/A</v>
      </c>
      <c r="T51" t="e" cm="1">
        <f t="array" aca="1" ref="T51" ca="1">INDEX(BGCalc2!$J$3:$Q$614,T$2+$D51,T$1)</f>
        <v>#N/A</v>
      </c>
      <c r="U51" t="e" cm="1">
        <f t="array" aca="1" ref="U51" ca="1">INDEX(BGCalc2!$J$3:$Q$614,V$2+$D51,U$1)</f>
        <v>#N/A</v>
      </c>
      <c r="V51" t="e" cm="1">
        <f t="array" aca="1" ref="V51" ca="1">INDEX(BGCalc2!$J$3:$Q$614,V$2+$D51,V$1)</f>
        <v>#N/A</v>
      </c>
      <c r="W51" t="e" cm="1">
        <f t="array" aca="1" ref="W51" ca="1">INDEX(BGCalc2!$J$3:$Q$614,X$2+$D51,W$1)</f>
        <v>#N/A</v>
      </c>
      <c r="X51" t="e" cm="1">
        <f t="array" aca="1" ref="X51" ca="1">INDEX(BGCalc2!$J$3:$Q$614,X$2+$D51,X$1)</f>
        <v>#N/A</v>
      </c>
      <c r="Y51" t="e" cm="1">
        <f t="array" aca="1" ref="Y51" ca="1">INDEX(BGCalc2!$J$3:$Q$614,Z$2+$D51,Y$1)</f>
        <v>#N/A</v>
      </c>
      <c r="Z51" t="e" cm="1">
        <f t="array" aca="1" ref="Z51" ca="1">INDEX(BGCalc2!$J$3:$Q$614,Z$2+$D51,Z$1)</f>
        <v>#N/A</v>
      </c>
      <c r="AA51" t="e" cm="1">
        <f t="array" aca="1" ref="AA51" ca="1">INDEX(BGCalc2!$J$3:$Q$614,AB$2+$D51,AA$1)</f>
        <v>#N/A</v>
      </c>
      <c r="AB51" t="e" cm="1">
        <f t="array" aca="1" ref="AB51" ca="1">INDEX(BGCalc2!$J$3:$Q$614,AB$2+$D51,AB$1)</f>
        <v>#N/A</v>
      </c>
    </row>
    <row r="52" spans="4:28">
      <c r="D52">
        <v>48</v>
      </c>
      <c r="E52" t="e" cm="1">
        <f t="array" aca="1" ref="E52" ca="1">INDEX(BGCalc2!$J$3:$Q$614,F$2+$D52,E$1)</f>
        <v>#N/A</v>
      </c>
      <c r="F52" t="e" cm="1">
        <f t="array" aca="1" ref="F52" ca="1">INDEX(BGCalc2!$J$3:$Q$614,F$2+$D52,F$1)</f>
        <v>#N/A</v>
      </c>
      <c r="G52" t="e" cm="1">
        <f t="array" aca="1" ref="G52" ca="1">INDEX(BGCalc2!$J$3:$Q$614,H$2+$D52,G$1)</f>
        <v>#N/A</v>
      </c>
      <c r="H52" t="e" cm="1">
        <f t="array" aca="1" ref="H52" ca="1">INDEX(BGCalc2!$J$3:$Q$614,H$2+$D52,H$1)</f>
        <v>#N/A</v>
      </c>
      <c r="I52" t="e" cm="1">
        <f t="array" aca="1" ref="I52" ca="1">INDEX(BGCalc2!$J$3:$Q$614,J$2+$D52,I$1)</f>
        <v>#N/A</v>
      </c>
      <c r="J52" t="e" cm="1">
        <f t="array" aca="1" ref="J52" ca="1">INDEX(BGCalc2!$J$3:$Q$614,J$2+$D52,J$1)</f>
        <v>#N/A</v>
      </c>
      <c r="K52" t="e" cm="1">
        <f t="array" aca="1" ref="K52" ca="1">INDEX(BGCalc2!$J$3:$Q$614,L$2+$D52,K$1)</f>
        <v>#N/A</v>
      </c>
      <c r="L52" t="e" cm="1">
        <f t="array" aca="1" ref="L52" ca="1">INDEX(BGCalc2!$J$3:$Q$614,L$2+$D52,L$1)</f>
        <v>#N/A</v>
      </c>
      <c r="M52" t="e" cm="1">
        <f t="array" aca="1" ref="M52" ca="1">INDEX(BGCalc2!$J$3:$Q$614,N$2+$D52,M$1)</f>
        <v>#N/A</v>
      </c>
      <c r="N52" t="e" cm="1">
        <f t="array" aca="1" ref="N52" ca="1">INDEX(BGCalc2!$J$3:$Q$614,N$2+$D52,N$1)</f>
        <v>#N/A</v>
      </c>
      <c r="O52" t="e" cm="1">
        <f t="array" aca="1" ref="O52" ca="1">INDEX(BGCalc2!$J$3:$Q$614,P$2+$D52,O$1)</f>
        <v>#N/A</v>
      </c>
      <c r="P52" t="e" cm="1">
        <f t="array" aca="1" ref="P52" ca="1">INDEX(BGCalc2!$J$3:$Q$614,P$2+$D52,P$1)</f>
        <v>#N/A</v>
      </c>
      <c r="Q52" t="e" cm="1">
        <f t="array" aca="1" ref="Q52" ca="1">INDEX(BGCalc2!$J$3:$Q$614,R$2+$D52,Q$1)</f>
        <v>#N/A</v>
      </c>
      <c r="R52" t="e" cm="1">
        <f t="array" aca="1" ref="R52" ca="1">INDEX(BGCalc2!$J$3:$Q$614,R$2+$D52,R$1)</f>
        <v>#N/A</v>
      </c>
      <c r="S52" t="e" cm="1">
        <f t="array" aca="1" ref="S52" ca="1">INDEX(BGCalc2!$J$3:$Q$614,T$2+$D52,S$1)</f>
        <v>#N/A</v>
      </c>
      <c r="T52" t="e" cm="1">
        <f t="array" aca="1" ref="T52" ca="1">INDEX(BGCalc2!$J$3:$Q$614,T$2+$D52,T$1)</f>
        <v>#N/A</v>
      </c>
      <c r="U52" t="e" cm="1">
        <f t="array" aca="1" ref="U52" ca="1">INDEX(BGCalc2!$J$3:$Q$614,V$2+$D52,U$1)</f>
        <v>#N/A</v>
      </c>
      <c r="V52" t="e" cm="1">
        <f t="array" aca="1" ref="V52" ca="1">INDEX(BGCalc2!$J$3:$Q$614,V$2+$D52,V$1)</f>
        <v>#N/A</v>
      </c>
      <c r="W52" t="e" cm="1">
        <f t="array" aca="1" ref="W52" ca="1">INDEX(BGCalc2!$J$3:$Q$614,X$2+$D52,W$1)</f>
        <v>#N/A</v>
      </c>
      <c r="X52" t="e" cm="1">
        <f t="array" aca="1" ref="X52" ca="1">INDEX(BGCalc2!$J$3:$Q$614,X$2+$D52,X$1)</f>
        <v>#N/A</v>
      </c>
      <c r="Y52" t="e" cm="1">
        <f t="array" aca="1" ref="Y52" ca="1">INDEX(BGCalc2!$J$3:$Q$614,Z$2+$D52,Y$1)</f>
        <v>#N/A</v>
      </c>
      <c r="Z52" t="e" cm="1">
        <f t="array" aca="1" ref="Z52" ca="1">INDEX(BGCalc2!$J$3:$Q$614,Z$2+$D52,Z$1)</f>
        <v>#N/A</v>
      </c>
      <c r="AA52" t="e" cm="1">
        <f t="array" aca="1" ref="AA52" ca="1">INDEX(BGCalc2!$J$3:$Q$614,AB$2+$D52,AA$1)</f>
        <v>#N/A</v>
      </c>
      <c r="AB52" t="e" cm="1">
        <f t="array" aca="1" ref="AB52" ca="1">INDEX(BGCalc2!$J$3:$Q$614,AB$2+$D52,AB$1)</f>
        <v>#N/A</v>
      </c>
    </row>
    <row r="53" spans="4:28">
      <c r="D53">
        <v>49</v>
      </c>
      <c r="E53" t="e" cm="1">
        <f t="array" aca="1" ref="E53" ca="1">INDEX(BGCalc2!$J$3:$Q$614,F$2+$D53,E$1)</f>
        <v>#N/A</v>
      </c>
      <c r="F53" t="e" cm="1">
        <f t="array" aca="1" ref="F53" ca="1">INDEX(BGCalc2!$J$3:$Q$614,F$2+$D53,F$1)</f>
        <v>#N/A</v>
      </c>
      <c r="G53" t="e" cm="1">
        <f t="array" aca="1" ref="G53" ca="1">INDEX(BGCalc2!$J$3:$Q$614,H$2+$D53,G$1)</f>
        <v>#N/A</v>
      </c>
      <c r="H53" t="e" cm="1">
        <f t="array" aca="1" ref="H53" ca="1">INDEX(BGCalc2!$J$3:$Q$614,H$2+$D53,H$1)</f>
        <v>#N/A</v>
      </c>
      <c r="I53" t="e" cm="1">
        <f t="array" aca="1" ref="I53" ca="1">INDEX(BGCalc2!$J$3:$Q$614,J$2+$D53,I$1)</f>
        <v>#N/A</v>
      </c>
      <c r="J53" t="e" cm="1">
        <f t="array" aca="1" ref="J53" ca="1">INDEX(BGCalc2!$J$3:$Q$614,J$2+$D53,J$1)</f>
        <v>#N/A</v>
      </c>
      <c r="K53" t="e" cm="1">
        <f t="array" aca="1" ref="K53" ca="1">INDEX(BGCalc2!$J$3:$Q$614,L$2+$D53,K$1)</f>
        <v>#N/A</v>
      </c>
      <c r="L53" t="e" cm="1">
        <f t="array" aca="1" ref="L53" ca="1">INDEX(BGCalc2!$J$3:$Q$614,L$2+$D53,L$1)</f>
        <v>#N/A</v>
      </c>
      <c r="M53" t="e" cm="1">
        <f t="array" aca="1" ref="M53" ca="1">INDEX(BGCalc2!$J$3:$Q$614,N$2+$D53,M$1)</f>
        <v>#N/A</v>
      </c>
      <c r="N53" t="e" cm="1">
        <f t="array" aca="1" ref="N53" ca="1">INDEX(BGCalc2!$J$3:$Q$614,N$2+$D53,N$1)</f>
        <v>#N/A</v>
      </c>
      <c r="O53" t="e" cm="1">
        <f t="array" aca="1" ref="O53" ca="1">INDEX(BGCalc2!$J$3:$Q$614,P$2+$D53,O$1)</f>
        <v>#N/A</v>
      </c>
      <c r="P53" t="e" cm="1">
        <f t="array" aca="1" ref="P53" ca="1">INDEX(BGCalc2!$J$3:$Q$614,P$2+$D53,P$1)</f>
        <v>#N/A</v>
      </c>
      <c r="Q53" t="e" cm="1">
        <f t="array" aca="1" ref="Q53" ca="1">INDEX(BGCalc2!$J$3:$Q$614,R$2+$D53,Q$1)</f>
        <v>#N/A</v>
      </c>
      <c r="R53" t="e" cm="1">
        <f t="array" aca="1" ref="R53" ca="1">INDEX(BGCalc2!$J$3:$Q$614,R$2+$D53,R$1)</f>
        <v>#N/A</v>
      </c>
      <c r="S53" t="e" cm="1">
        <f t="array" aca="1" ref="S53" ca="1">INDEX(BGCalc2!$J$3:$Q$614,T$2+$D53,S$1)</f>
        <v>#N/A</v>
      </c>
      <c r="T53" t="e" cm="1">
        <f t="array" aca="1" ref="T53" ca="1">INDEX(BGCalc2!$J$3:$Q$614,T$2+$D53,T$1)</f>
        <v>#N/A</v>
      </c>
      <c r="U53" t="e" cm="1">
        <f t="array" aca="1" ref="U53" ca="1">INDEX(BGCalc2!$J$3:$Q$614,V$2+$D53,U$1)</f>
        <v>#N/A</v>
      </c>
      <c r="V53" t="e" cm="1">
        <f t="array" aca="1" ref="V53" ca="1">INDEX(BGCalc2!$J$3:$Q$614,V$2+$D53,V$1)</f>
        <v>#N/A</v>
      </c>
      <c r="W53" t="e" cm="1">
        <f t="array" aca="1" ref="W53" ca="1">INDEX(BGCalc2!$J$3:$Q$614,X$2+$D53,W$1)</f>
        <v>#N/A</v>
      </c>
      <c r="X53" t="e" cm="1">
        <f t="array" aca="1" ref="X53" ca="1">INDEX(BGCalc2!$J$3:$Q$614,X$2+$D53,X$1)</f>
        <v>#N/A</v>
      </c>
      <c r="Y53" t="e" cm="1">
        <f t="array" aca="1" ref="Y53" ca="1">INDEX(BGCalc2!$J$3:$Q$614,Z$2+$D53,Y$1)</f>
        <v>#N/A</v>
      </c>
      <c r="Z53" t="e" cm="1">
        <f t="array" aca="1" ref="Z53" ca="1">INDEX(BGCalc2!$J$3:$Q$614,Z$2+$D53,Z$1)</f>
        <v>#N/A</v>
      </c>
      <c r="AA53" t="e" cm="1">
        <f t="array" aca="1" ref="AA53" ca="1">INDEX(BGCalc2!$J$3:$Q$614,AB$2+$D53,AA$1)</f>
        <v>#N/A</v>
      </c>
      <c r="AB53" t="e" cm="1">
        <f t="array" aca="1" ref="AB53" ca="1">INDEX(BGCalc2!$J$3:$Q$614,AB$2+$D53,AB$1)</f>
        <v>#N/A</v>
      </c>
    </row>
    <row r="54" spans="4:28">
      <c r="D54">
        <v>50</v>
      </c>
      <c r="E54" t="e" cm="1">
        <f t="array" aca="1" ref="E54" ca="1">INDEX(BGCalc2!$J$3:$Q$614,F$2+$D54,E$1)</f>
        <v>#N/A</v>
      </c>
      <c r="F54" t="e" cm="1">
        <f t="array" aca="1" ref="F54" ca="1">INDEX(BGCalc2!$J$3:$Q$614,F$2+$D54,F$1)</f>
        <v>#N/A</v>
      </c>
      <c r="G54" t="e" cm="1">
        <f t="array" aca="1" ref="G54" ca="1">INDEX(BGCalc2!$J$3:$Q$614,H$2+$D54,G$1)</f>
        <v>#N/A</v>
      </c>
      <c r="H54" t="e" cm="1">
        <f t="array" aca="1" ref="H54" ca="1">INDEX(BGCalc2!$J$3:$Q$614,H$2+$D54,H$1)</f>
        <v>#N/A</v>
      </c>
      <c r="I54" t="e" cm="1">
        <f t="array" aca="1" ref="I54" ca="1">INDEX(BGCalc2!$J$3:$Q$614,J$2+$D54,I$1)</f>
        <v>#N/A</v>
      </c>
      <c r="J54" t="e" cm="1">
        <f t="array" aca="1" ref="J54" ca="1">INDEX(BGCalc2!$J$3:$Q$614,J$2+$D54,J$1)</f>
        <v>#N/A</v>
      </c>
      <c r="K54" t="e" cm="1">
        <f t="array" aca="1" ref="K54" ca="1">INDEX(BGCalc2!$J$3:$Q$614,L$2+$D54,K$1)</f>
        <v>#N/A</v>
      </c>
      <c r="L54" t="e" cm="1">
        <f t="array" aca="1" ref="L54" ca="1">INDEX(BGCalc2!$J$3:$Q$614,L$2+$D54,L$1)</f>
        <v>#N/A</v>
      </c>
      <c r="M54" t="e" cm="1">
        <f t="array" aca="1" ref="M54" ca="1">INDEX(BGCalc2!$J$3:$Q$614,N$2+$D54,M$1)</f>
        <v>#N/A</v>
      </c>
      <c r="N54" t="e" cm="1">
        <f t="array" aca="1" ref="N54" ca="1">INDEX(BGCalc2!$J$3:$Q$614,N$2+$D54,N$1)</f>
        <v>#N/A</v>
      </c>
      <c r="O54" t="e" cm="1">
        <f t="array" aca="1" ref="O54" ca="1">INDEX(BGCalc2!$J$3:$Q$614,P$2+$D54,O$1)</f>
        <v>#N/A</v>
      </c>
      <c r="P54" t="e" cm="1">
        <f t="array" aca="1" ref="P54" ca="1">INDEX(BGCalc2!$J$3:$Q$614,P$2+$D54,P$1)</f>
        <v>#N/A</v>
      </c>
      <c r="Q54" t="e" cm="1">
        <f t="array" aca="1" ref="Q54" ca="1">INDEX(BGCalc2!$J$3:$Q$614,R$2+$D54,Q$1)</f>
        <v>#N/A</v>
      </c>
      <c r="R54" t="e" cm="1">
        <f t="array" aca="1" ref="R54" ca="1">INDEX(BGCalc2!$J$3:$Q$614,R$2+$D54,R$1)</f>
        <v>#N/A</v>
      </c>
      <c r="S54" t="e" cm="1">
        <f t="array" aca="1" ref="S54" ca="1">INDEX(BGCalc2!$J$3:$Q$614,T$2+$D54,S$1)</f>
        <v>#N/A</v>
      </c>
      <c r="T54" t="e" cm="1">
        <f t="array" aca="1" ref="T54" ca="1">INDEX(BGCalc2!$J$3:$Q$614,T$2+$D54,T$1)</f>
        <v>#N/A</v>
      </c>
      <c r="U54" t="e" cm="1">
        <f t="array" aca="1" ref="U54" ca="1">INDEX(BGCalc2!$J$3:$Q$614,V$2+$D54,U$1)</f>
        <v>#N/A</v>
      </c>
      <c r="V54" t="e" cm="1">
        <f t="array" aca="1" ref="V54" ca="1">INDEX(BGCalc2!$J$3:$Q$614,V$2+$D54,V$1)</f>
        <v>#N/A</v>
      </c>
      <c r="W54" t="e" cm="1">
        <f t="array" aca="1" ref="W54" ca="1">INDEX(BGCalc2!$J$3:$Q$614,X$2+$D54,W$1)</f>
        <v>#N/A</v>
      </c>
      <c r="X54" t="e" cm="1">
        <f t="array" aca="1" ref="X54" ca="1">INDEX(BGCalc2!$J$3:$Q$614,X$2+$D54,X$1)</f>
        <v>#N/A</v>
      </c>
      <c r="Y54" t="e" cm="1">
        <f t="array" aca="1" ref="Y54" ca="1">INDEX(BGCalc2!$J$3:$Q$614,Z$2+$D54,Y$1)</f>
        <v>#N/A</v>
      </c>
      <c r="Z54" t="e" cm="1">
        <f t="array" aca="1" ref="Z54" ca="1">INDEX(BGCalc2!$J$3:$Q$614,Z$2+$D54,Z$1)</f>
        <v>#N/A</v>
      </c>
      <c r="AA54" t="e" cm="1">
        <f t="array" aca="1" ref="AA54" ca="1">INDEX(BGCalc2!$J$3:$Q$614,AB$2+$D54,AA$1)</f>
        <v>#N/A</v>
      </c>
      <c r="AB54" t="e" cm="1">
        <f t="array" aca="1" ref="AB54" ca="1">INDEX(BGCalc2!$J$3:$Q$614,AB$2+$D54,AB$1)</f>
        <v>#N/A</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
  <sheetViews>
    <sheetView workbookViewId="0">
      <selection activeCell="O47" sqref="O47"/>
    </sheetView>
  </sheetViews>
  <sheetFormatPr defaultRowHeight="12.75"/>
  <cols>
    <col min="1" max="1" width="10.28515625" customWidth="1"/>
  </cols>
  <sheetData/>
  <pageMargins left="0.7" right="0.7" top="0.75" bottom="0.75" header="0.3" footer="0.3"/>
  <pageSetup scale="71"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CS932"/>
  <sheetViews>
    <sheetView zoomScaleNormal="100" workbookViewId="0">
      <pane xSplit="1" ySplit="2" topLeftCell="B3" activePane="bottomRight" state="frozen"/>
      <selection pane="topRight" activeCell="D29" sqref="D29"/>
      <selection pane="bottomLeft" activeCell="D29" sqref="D29"/>
      <selection pane="bottomRight"/>
    </sheetView>
  </sheetViews>
  <sheetFormatPr defaultRowHeight="12.75"/>
  <cols>
    <col min="1" max="1" width="38.85546875" bestFit="1" customWidth="1"/>
    <col min="2" max="2" width="6.42578125" customWidth="1"/>
    <col min="3" max="3" width="5.5703125" customWidth="1"/>
    <col min="4" max="4" width="4.28515625" customWidth="1"/>
    <col min="5" max="5" width="6.85546875" style="25" customWidth="1"/>
    <col min="6" max="6" width="6.85546875" customWidth="1"/>
    <col min="7" max="7" width="8.28515625" style="25" customWidth="1"/>
    <col min="8" max="10" width="8.28515625" customWidth="1"/>
    <col min="11" max="11" width="8.28515625" style="25" customWidth="1"/>
    <col min="12" max="14" width="8.28515625" customWidth="1"/>
    <col min="15" max="15" width="9.28515625" style="25" customWidth="1"/>
    <col min="16" max="16" width="9.28515625" customWidth="1"/>
    <col min="17" max="17" width="10.140625" customWidth="1"/>
    <col min="18" max="18" width="11.140625" customWidth="1"/>
    <col min="19" max="19" width="14.28515625" style="25" customWidth="1"/>
    <col min="20" max="25" width="14.28515625" customWidth="1"/>
    <col min="26" max="26" width="9.5703125" bestFit="1" customWidth="1"/>
    <col min="27" max="27" width="9.5703125" customWidth="1"/>
    <col min="28" max="28" width="9.5703125" bestFit="1" customWidth="1"/>
    <col min="29" max="29" width="9.5703125" customWidth="1"/>
    <col min="30" max="30" width="9.5703125" bestFit="1" customWidth="1"/>
    <col min="31" max="31" width="9.5703125" customWidth="1"/>
    <col min="32" max="32" width="9.5703125" bestFit="1" customWidth="1"/>
    <col min="33" max="33" width="9.5703125" customWidth="1"/>
    <col min="34" max="34" width="9.5703125" bestFit="1" customWidth="1"/>
    <col min="35" max="35" width="9.5703125" customWidth="1"/>
    <col min="36" max="36" width="9.5703125" bestFit="1" customWidth="1"/>
    <col min="37" max="37" width="9.5703125" customWidth="1"/>
    <col min="38" max="38" width="9.5703125" bestFit="1" customWidth="1"/>
    <col min="39" max="39" width="9.5703125" customWidth="1"/>
    <col min="40" max="40" width="9.5703125" bestFit="1" customWidth="1"/>
    <col min="41" max="41" width="9.5703125" customWidth="1"/>
    <col min="42" max="42" width="9.5703125" bestFit="1" customWidth="1"/>
    <col min="43" max="46" width="9.5703125" customWidth="1"/>
    <col min="47" max="48" width="9.5703125" bestFit="1" customWidth="1"/>
    <col min="49" max="54" width="9.5703125" customWidth="1"/>
    <col min="55" max="56" width="8.85546875" customWidth="1"/>
    <col min="59" max="66" width="8.85546875" customWidth="1"/>
  </cols>
  <sheetData>
    <row r="1" spans="1:97">
      <c r="E1" s="28" t="s">
        <v>79</v>
      </c>
      <c r="G1" s="28" t="s">
        <v>80</v>
      </c>
      <c r="K1" s="28" t="s">
        <v>81</v>
      </c>
      <c r="O1" s="28" t="s">
        <v>82</v>
      </c>
      <c r="P1" s="31"/>
      <c r="S1" s="264" t="s">
        <v>106</v>
      </c>
      <c r="T1" s="265"/>
      <c r="U1" s="265"/>
      <c r="V1" s="265"/>
      <c r="W1" s="265"/>
      <c r="X1" s="265"/>
      <c r="Y1" s="265"/>
      <c r="Z1" s="265"/>
      <c r="AA1" s="265"/>
      <c r="AB1" s="265"/>
      <c r="AC1" s="265"/>
      <c r="AD1" s="265"/>
      <c r="AE1" s="265"/>
      <c r="AF1" s="265"/>
      <c r="AG1" s="265"/>
      <c r="AH1" s="265"/>
      <c r="AI1" s="265"/>
      <c r="AJ1" s="265"/>
      <c r="AK1" s="265"/>
      <c r="AL1" s="265"/>
      <c r="AM1" s="265"/>
      <c r="AN1" s="265"/>
      <c r="AO1" s="265"/>
      <c r="AP1" s="265"/>
      <c r="AQ1" s="265"/>
      <c r="AR1" s="265"/>
      <c r="AS1" s="265"/>
      <c r="AT1" s="265"/>
      <c r="AU1" s="265"/>
      <c r="AV1" s="265"/>
      <c r="AW1" s="265"/>
      <c r="AX1" s="265"/>
      <c r="AY1" s="265"/>
      <c r="AZ1" s="265"/>
      <c r="BA1" s="265"/>
      <c r="BB1" s="265"/>
      <c r="BC1" s="265"/>
      <c r="BD1" s="265"/>
      <c r="BE1" s="265"/>
      <c r="BF1" s="265"/>
      <c r="BG1" s="265"/>
      <c r="BH1" s="265"/>
      <c r="BI1" s="265"/>
      <c r="BJ1" s="265"/>
      <c r="BK1" s="265"/>
      <c r="BL1" s="265"/>
      <c r="BM1" s="265"/>
      <c r="BN1" s="265"/>
      <c r="BO1" s="265"/>
      <c r="BP1" s="265"/>
      <c r="BQ1" s="265"/>
      <c r="BR1" s="265"/>
      <c r="BS1" s="265"/>
      <c r="BT1" s="265"/>
      <c r="BU1" s="265"/>
    </row>
    <row r="2" spans="1:97" s="19" customFormat="1" ht="63.75">
      <c r="A2" s="11" t="s">
        <v>15</v>
      </c>
      <c r="B2" s="11" t="s">
        <v>125</v>
      </c>
      <c r="C2" s="11" t="s">
        <v>126</v>
      </c>
      <c r="D2" s="11" t="s">
        <v>127</v>
      </c>
      <c r="E2" s="21" t="s">
        <v>96</v>
      </c>
      <c r="F2" s="11" t="s">
        <v>97</v>
      </c>
      <c r="G2" s="21" t="s">
        <v>98</v>
      </c>
      <c r="H2" s="268" t="s">
        <v>99</v>
      </c>
      <c r="I2" s="268" t="s">
        <v>100</v>
      </c>
      <c r="J2" s="268" t="s">
        <v>101</v>
      </c>
      <c r="K2" s="269" t="s">
        <v>98</v>
      </c>
      <c r="L2" s="268" t="s">
        <v>99</v>
      </c>
      <c r="M2" s="268" t="s">
        <v>100</v>
      </c>
      <c r="N2" s="268" t="s">
        <v>101</v>
      </c>
      <c r="O2" s="270" t="s">
        <v>102</v>
      </c>
      <c r="P2" s="271" t="s">
        <v>103</v>
      </c>
      <c r="Q2" s="271" t="s">
        <v>104</v>
      </c>
      <c r="R2" s="271" t="s">
        <v>105</v>
      </c>
      <c r="S2" s="21"/>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c r="AY2" s="18"/>
      <c r="AZ2" s="18"/>
      <c r="BA2" s="18"/>
      <c r="BB2" s="18"/>
      <c r="BC2" s="18"/>
      <c r="BD2" s="18"/>
      <c r="BE2" s="18"/>
      <c r="BF2" s="18"/>
      <c r="BG2" s="18"/>
      <c r="BH2" s="18"/>
      <c r="BI2" s="18"/>
      <c r="BJ2" s="18"/>
      <c r="BK2" s="18"/>
      <c r="BL2" s="18"/>
      <c r="BM2" s="18"/>
      <c r="BN2" s="18"/>
      <c r="BO2" s="18"/>
      <c r="BP2" s="18"/>
      <c r="BQ2" s="18"/>
      <c r="BR2" s="18"/>
      <c r="BS2" s="18"/>
      <c r="BT2" s="18"/>
      <c r="BU2" s="18"/>
      <c r="BV2" s="18"/>
      <c r="BW2" s="18"/>
      <c r="BX2" s="18"/>
      <c r="BY2" s="18"/>
      <c r="BZ2" s="18"/>
      <c r="CA2" s="18"/>
      <c r="CB2" s="18"/>
      <c r="CC2" s="18"/>
      <c r="CD2" s="18"/>
      <c r="CE2" s="18"/>
      <c r="CF2" s="18"/>
      <c r="CG2" s="18"/>
      <c r="CH2" s="18"/>
      <c r="CI2" s="18"/>
      <c r="CJ2" s="18"/>
      <c r="CK2" s="18"/>
      <c r="CL2" s="18"/>
      <c r="CM2" s="18"/>
      <c r="CN2" s="18"/>
      <c r="CO2" s="18"/>
      <c r="CP2" s="18"/>
      <c r="CQ2" s="18"/>
      <c r="CR2" s="18"/>
      <c r="CS2" s="18"/>
    </row>
    <row r="3" spans="1:97">
      <c r="A3" t="s">
        <v>16</v>
      </c>
      <c r="D3">
        <v>1</v>
      </c>
      <c r="G3" s="22"/>
      <c r="H3" s="2"/>
      <c r="I3" s="2"/>
      <c r="J3" s="2"/>
      <c r="K3" s="22"/>
      <c r="L3" s="2"/>
      <c r="M3" s="3"/>
      <c r="N3" s="3"/>
      <c r="O3" s="26"/>
      <c r="P3" s="3"/>
      <c r="Q3" s="3"/>
      <c r="R3" s="3"/>
      <c r="S3" s="26"/>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row>
    <row r="4" spans="1:97">
      <c r="D4">
        <v>1</v>
      </c>
      <c r="G4" s="23"/>
      <c r="H4" s="5"/>
      <c r="I4" s="5"/>
      <c r="J4" s="5"/>
      <c r="K4" s="23"/>
      <c r="L4" s="5"/>
      <c r="M4" s="7"/>
      <c r="N4" s="7"/>
      <c r="O4" s="27"/>
      <c r="P4" s="7"/>
      <c r="Q4" s="7"/>
      <c r="R4" s="7"/>
      <c r="S4" s="29"/>
      <c r="T4" s="1"/>
      <c r="U4" s="1"/>
      <c r="V4" s="1"/>
      <c r="W4" s="1"/>
      <c r="X4" s="1"/>
      <c r="Y4" s="1"/>
      <c r="Z4" s="1"/>
      <c r="AA4" s="1"/>
      <c r="AB4" s="1"/>
      <c r="AC4" s="1"/>
      <c r="AD4" s="1"/>
      <c r="AE4" s="1"/>
      <c r="AF4" s="1"/>
      <c r="AG4" s="1"/>
      <c r="AH4" s="1"/>
      <c r="AI4" s="1"/>
      <c r="AJ4" s="1"/>
      <c r="AK4" s="1"/>
      <c r="AL4" s="1"/>
      <c r="AM4" s="1"/>
      <c r="AN4" s="1"/>
      <c r="AO4" s="1"/>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row>
    <row r="5" spans="1:97">
      <c r="A5" s="42" t="s">
        <v>128</v>
      </c>
      <c r="B5" s="42"/>
      <c r="C5" s="42"/>
      <c r="D5">
        <v>1</v>
      </c>
      <c r="G5" s="22"/>
      <c r="H5" s="2"/>
      <c r="I5" s="2"/>
      <c r="J5" s="2"/>
      <c r="K5" s="22"/>
      <c r="L5" s="2"/>
      <c r="M5" s="3"/>
      <c r="N5" s="3"/>
      <c r="O5" s="26"/>
      <c r="P5" s="3"/>
      <c r="Q5" s="3"/>
      <c r="R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row>
    <row r="6" spans="1:97">
      <c r="D6">
        <v>1</v>
      </c>
      <c r="G6" s="23"/>
      <c r="H6" s="5"/>
      <c r="I6" s="5"/>
      <c r="J6" s="5"/>
      <c r="K6" s="23"/>
      <c r="L6" s="5"/>
      <c r="M6" s="7"/>
      <c r="N6" s="7"/>
      <c r="O6" s="27"/>
      <c r="P6" s="7"/>
      <c r="Q6" s="7"/>
      <c r="R6" s="7"/>
      <c r="AC6" s="1"/>
      <c r="AD6" s="1"/>
      <c r="AE6" s="1"/>
      <c r="AF6" s="1"/>
      <c r="AG6" s="1"/>
      <c r="AH6" s="1"/>
      <c r="AI6" s="1"/>
      <c r="AJ6" s="1"/>
      <c r="AK6" s="1"/>
      <c r="AL6" s="1"/>
      <c r="AM6" s="1"/>
      <c r="AN6" s="1"/>
      <c r="AO6" s="1"/>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row>
    <row r="7" spans="1:97">
      <c r="A7" s="40" t="s">
        <v>129</v>
      </c>
      <c r="B7" s="40" t="s">
        <v>130</v>
      </c>
      <c r="C7" s="82" t="s">
        <v>117</v>
      </c>
      <c r="D7">
        <v>1</v>
      </c>
      <c r="E7" s="26">
        <v>0.01</v>
      </c>
      <c r="F7" s="3">
        <v>0.12</v>
      </c>
      <c r="G7" s="24">
        <v>22.909989797981524</v>
      </c>
      <c r="H7" s="9">
        <v>-20.548519143434884</v>
      </c>
      <c r="I7" s="9">
        <v>17.860744357909137</v>
      </c>
      <c r="J7" s="9">
        <v>-2.6185503545461154E-3</v>
      </c>
      <c r="K7" s="24">
        <v>100.95735930735958</v>
      </c>
      <c r="L7" s="9">
        <v>-28.49388311688319</v>
      </c>
      <c r="M7" s="9">
        <v>5.8248151731601778</v>
      </c>
      <c r="N7" s="9">
        <v>2.5812822792207788</v>
      </c>
      <c r="O7" s="83">
        <v>-1.4894302726530611E-3</v>
      </c>
      <c r="P7" s="8">
        <v>25</v>
      </c>
      <c r="Q7" s="83">
        <v>-1.1999999999999999E-3</v>
      </c>
      <c r="R7" s="3">
        <v>22</v>
      </c>
      <c r="S7" s="25" t="s">
        <v>131</v>
      </c>
      <c r="T7" t="s">
        <v>132</v>
      </c>
      <c r="U7" t="s">
        <v>133</v>
      </c>
      <c r="V7" t="s">
        <v>134</v>
      </c>
      <c r="W7" t="s">
        <v>135</v>
      </c>
      <c r="X7" t="s">
        <v>136</v>
      </c>
      <c r="Y7" t="s">
        <v>137</v>
      </c>
      <c r="Z7" t="s">
        <v>138</v>
      </c>
      <c r="AA7" t="s">
        <v>139</v>
      </c>
      <c r="AB7" t="s">
        <v>140</v>
      </c>
      <c r="AC7" s="40" t="s">
        <v>141</v>
      </c>
      <c r="AD7" s="40" t="s">
        <v>142</v>
      </c>
      <c r="AE7" s="40" t="s">
        <v>143</v>
      </c>
      <c r="AF7" s="40" t="s">
        <v>144</v>
      </c>
      <c r="AG7" s="40" t="s">
        <v>145</v>
      </c>
      <c r="AH7" s="40" t="s">
        <v>146</v>
      </c>
      <c r="AI7" s="40" t="s">
        <v>147</v>
      </c>
      <c r="AJ7" s="40" t="s">
        <v>148</v>
      </c>
      <c r="AK7" s="40" t="s">
        <v>149</v>
      </c>
      <c r="AL7" s="40" t="s">
        <v>150</v>
      </c>
      <c r="AM7" s="40" t="s">
        <v>151</v>
      </c>
      <c r="AN7" s="40" t="s">
        <v>152</v>
      </c>
      <c r="AO7" s="40" t="s">
        <v>153</v>
      </c>
      <c r="AP7" s="40" t="s">
        <v>154</v>
      </c>
      <c r="AQ7" s="40" t="s">
        <v>155</v>
      </c>
      <c r="AR7" s="40" t="s">
        <v>156</v>
      </c>
      <c r="AS7" s="40" t="s">
        <v>157</v>
      </c>
      <c r="AT7" s="40" t="s">
        <v>158</v>
      </c>
      <c r="AU7" s="40" t="s">
        <v>159</v>
      </c>
      <c r="AV7" s="40" t="s">
        <v>160</v>
      </c>
      <c r="AW7" s="40" t="s">
        <v>161</v>
      </c>
      <c r="AX7" s="40" t="s">
        <v>162</v>
      </c>
      <c r="AY7" s="40" t="s">
        <v>163</v>
      </c>
      <c r="AZ7" s="40" t="s">
        <v>164</v>
      </c>
      <c r="BA7" s="40" t="s">
        <v>165</v>
      </c>
      <c r="BB7" s="40" t="s">
        <v>166</v>
      </c>
      <c r="BC7" s="41" t="s">
        <v>167</v>
      </c>
      <c r="BD7" s="40" t="s">
        <v>168</v>
      </c>
      <c r="BE7" s="40" t="s">
        <v>169</v>
      </c>
      <c r="BF7" s="3" t="s">
        <v>170</v>
      </c>
      <c r="BG7" s="40" t="s">
        <v>171</v>
      </c>
      <c r="BH7" s="3" t="s">
        <v>172</v>
      </c>
      <c r="BI7" s="40" t="s">
        <v>173</v>
      </c>
      <c r="BJ7" s="40" t="s">
        <v>174</v>
      </c>
      <c r="BK7" s="3"/>
      <c r="BL7" s="3"/>
      <c r="BM7" s="3"/>
      <c r="BN7" s="3"/>
      <c r="BO7" s="3"/>
      <c r="BP7" s="3"/>
      <c r="BQ7" s="3"/>
      <c r="BR7" s="3"/>
      <c r="BS7" s="3"/>
      <c r="BT7" s="3"/>
      <c r="BU7" s="3"/>
      <c r="BV7" s="3"/>
      <c r="BW7" s="3"/>
      <c r="BX7" s="3"/>
      <c r="BY7" s="3"/>
      <c r="BZ7" s="3"/>
      <c r="CA7" s="3"/>
      <c r="CB7" s="3"/>
      <c r="CC7" s="3"/>
      <c r="CD7" s="3"/>
      <c r="CE7" s="3"/>
      <c r="CF7" s="3"/>
      <c r="CG7" s="3"/>
      <c r="CH7" s="3"/>
      <c r="CI7" s="3"/>
      <c r="CJ7" s="3"/>
      <c r="CK7" s="3"/>
    </row>
    <row r="8" spans="1:97">
      <c r="C8" s="39" t="s">
        <v>18</v>
      </c>
      <c r="D8">
        <v>1</v>
      </c>
      <c r="Q8" s="20"/>
      <c r="S8" s="25">
        <v>28</v>
      </c>
      <c r="T8">
        <v>30</v>
      </c>
      <c r="U8">
        <v>24</v>
      </c>
      <c r="V8" s="25">
        <v>26</v>
      </c>
      <c r="W8">
        <v>20</v>
      </c>
      <c r="X8">
        <v>22.6</v>
      </c>
      <c r="Y8" s="25">
        <v>28</v>
      </c>
      <c r="Z8">
        <v>30.4</v>
      </c>
      <c r="AA8">
        <v>24</v>
      </c>
      <c r="AB8" s="25">
        <v>26.2</v>
      </c>
      <c r="AC8">
        <v>28</v>
      </c>
      <c r="AD8">
        <v>30.4</v>
      </c>
      <c r="AE8">
        <v>24</v>
      </c>
      <c r="AF8">
        <v>26.2</v>
      </c>
      <c r="AG8" s="25">
        <v>20</v>
      </c>
      <c r="AH8">
        <v>22.8</v>
      </c>
      <c r="AI8" s="25">
        <v>28</v>
      </c>
      <c r="AJ8">
        <v>30.4</v>
      </c>
      <c r="AK8" s="25">
        <v>24</v>
      </c>
      <c r="AL8">
        <v>26.2</v>
      </c>
      <c r="AM8" s="25">
        <v>20</v>
      </c>
      <c r="AN8">
        <v>22.8</v>
      </c>
      <c r="AO8">
        <v>28</v>
      </c>
      <c r="AP8">
        <v>29.5</v>
      </c>
      <c r="AQ8">
        <v>24</v>
      </c>
      <c r="AR8" s="25">
        <v>25.6</v>
      </c>
      <c r="AS8">
        <v>20</v>
      </c>
      <c r="AT8" s="25">
        <v>22.3</v>
      </c>
      <c r="AU8">
        <v>26</v>
      </c>
      <c r="AV8" s="25">
        <v>28.6</v>
      </c>
      <c r="AW8">
        <v>22</v>
      </c>
      <c r="AX8" s="25">
        <v>25</v>
      </c>
      <c r="AY8">
        <v>20</v>
      </c>
      <c r="AZ8" s="25">
        <v>21.8</v>
      </c>
      <c r="BA8">
        <v>26</v>
      </c>
      <c r="BB8" s="25">
        <v>27.3</v>
      </c>
      <c r="BC8">
        <v>22</v>
      </c>
      <c r="BD8">
        <v>23.5</v>
      </c>
      <c r="BE8">
        <v>18</v>
      </c>
      <c r="BF8">
        <v>20.8</v>
      </c>
      <c r="BG8">
        <v>22</v>
      </c>
      <c r="BH8">
        <v>25</v>
      </c>
      <c r="BI8">
        <v>20</v>
      </c>
      <c r="BJ8">
        <v>22.3</v>
      </c>
    </row>
    <row r="9" spans="1:97">
      <c r="A9" s="40" t="s">
        <v>175</v>
      </c>
      <c r="B9" s="40" t="s">
        <v>130</v>
      </c>
      <c r="C9" s="82" t="s">
        <v>117</v>
      </c>
      <c r="D9">
        <v>1</v>
      </c>
      <c r="E9" s="26">
        <v>0.01</v>
      </c>
      <c r="F9" s="3">
        <v>0.12</v>
      </c>
      <c r="G9" s="24">
        <v>33.122128042318678</v>
      </c>
      <c r="H9" s="9">
        <v>-32.112513925924063</v>
      </c>
      <c r="I9" s="9">
        <v>18.447754826666564</v>
      </c>
      <c r="J9" s="9">
        <v>1.5853773761918544E-3</v>
      </c>
      <c r="K9" s="24">
        <v>112.16850649350751</v>
      </c>
      <c r="L9" s="9">
        <v>-32.389470779220964</v>
      </c>
      <c r="M9" s="9">
        <v>8.5137583766233824</v>
      </c>
      <c r="N9" s="9">
        <v>2.5815481948051953</v>
      </c>
      <c r="O9" s="83">
        <v>-1.819468452653062E-3</v>
      </c>
      <c r="P9" s="8">
        <v>25</v>
      </c>
      <c r="Q9" s="83">
        <v>-1.1000000000000001E-3</v>
      </c>
      <c r="R9" s="3">
        <v>34</v>
      </c>
      <c r="S9" s="40" t="s">
        <v>176</v>
      </c>
      <c r="T9" s="40" t="s">
        <v>177</v>
      </c>
      <c r="U9" s="40" t="s">
        <v>178</v>
      </c>
      <c r="V9" s="40" t="s">
        <v>154</v>
      </c>
      <c r="W9" s="40" t="s">
        <v>156</v>
      </c>
      <c r="X9" s="40" t="s">
        <v>158</v>
      </c>
      <c r="Y9" s="40" t="s">
        <v>160</v>
      </c>
      <c r="Z9" s="40" t="s">
        <v>162</v>
      </c>
      <c r="AA9" s="40" t="s">
        <v>164</v>
      </c>
      <c r="AB9" s="40" t="s">
        <v>166</v>
      </c>
      <c r="AC9" s="42" t="s">
        <v>168</v>
      </c>
      <c r="AD9" s="40" t="s">
        <v>170</v>
      </c>
      <c r="AE9" s="40" t="s">
        <v>172</v>
      </c>
      <c r="AF9" s="40" t="s">
        <v>174</v>
      </c>
      <c r="AG9" s="43" t="s">
        <v>179</v>
      </c>
      <c r="AH9" s="42" t="s">
        <v>180</v>
      </c>
      <c r="AI9" s="43" t="s">
        <v>181</v>
      </c>
      <c r="AJ9" s="42" t="s">
        <v>182</v>
      </c>
      <c r="AK9" s="42" t="s">
        <v>183</v>
      </c>
      <c r="AL9" s="43" t="s">
        <v>184</v>
      </c>
      <c r="AM9" s="41" t="s">
        <v>185</v>
      </c>
      <c r="AN9" s="40" t="s">
        <v>186</v>
      </c>
      <c r="AQ9" s="43"/>
      <c r="AR9" s="43"/>
      <c r="AS9" s="42"/>
      <c r="AT9" s="43"/>
      <c r="AU9" s="42"/>
      <c r="AV9" s="42"/>
      <c r="AW9" s="43"/>
      <c r="AX9" s="41"/>
      <c r="AY9" s="40"/>
      <c r="AZ9" s="40"/>
      <c r="BA9" s="41"/>
      <c r="BB9" s="40"/>
      <c r="BC9" s="40"/>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row>
    <row r="10" spans="1:97">
      <c r="C10" s="39" t="s">
        <v>18</v>
      </c>
      <c r="D10">
        <v>1</v>
      </c>
      <c r="Q10" s="20"/>
      <c r="S10" s="25">
        <v>27.8</v>
      </c>
      <c r="T10">
        <v>24</v>
      </c>
      <c r="U10">
        <v>21</v>
      </c>
      <c r="V10" s="25">
        <v>27</v>
      </c>
      <c r="W10">
        <v>23.5</v>
      </c>
      <c r="X10">
        <v>20.5</v>
      </c>
      <c r="Y10" s="25">
        <v>26.5</v>
      </c>
      <c r="Z10">
        <v>23</v>
      </c>
      <c r="AA10">
        <v>20</v>
      </c>
      <c r="AB10" s="25">
        <v>25.5</v>
      </c>
      <c r="AC10">
        <v>21.5</v>
      </c>
      <c r="AD10">
        <v>19</v>
      </c>
      <c r="AE10">
        <v>23.5</v>
      </c>
      <c r="AF10">
        <v>20.5</v>
      </c>
      <c r="AG10" s="25">
        <v>16</v>
      </c>
      <c r="AH10">
        <v>18</v>
      </c>
      <c r="AI10" s="25">
        <v>20</v>
      </c>
      <c r="AJ10">
        <v>22</v>
      </c>
      <c r="AK10" s="25">
        <v>24</v>
      </c>
      <c r="AL10">
        <v>26</v>
      </c>
      <c r="AM10" s="25">
        <v>28</v>
      </c>
      <c r="AN10">
        <v>30</v>
      </c>
      <c r="AR10" s="25"/>
      <c r="AT10" s="25"/>
      <c r="AV10" s="25"/>
      <c r="AX10" s="25"/>
      <c r="AZ10" s="25"/>
      <c r="BB10" s="25"/>
    </row>
    <row r="11" spans="1:97">
      <c r="A11" s="40" t="s">
        <v>187</v>
      </c>
      <c r="B11" s="40" t="s">
        <v>130</v>
      </c>
      <c r="C11" s="82" t="s">
        <v>117</v>
      </c>
      <c r="D11">
        <v>1</v>
      </c>
      <c r="E11" s="26">
        <v>0.03</v>
      </c>
      <c r="F11" s="3">
        <v>0.48</v>
      </c>
      <c r="G11" s="24">
        <v>3.2386911794868545</v>
      </c>
      <c r="H11" s="9">
        <v>-7.7203196624330257</v>
      </c>
      <c r="I11" s="9">
        <v>18.58877892463267</v>
      </c>
      <c r="J11" s="9">
        <v>4.3228887907574565E-4</v>
      </c>
      <c r="K11" s="24">
        <v>1.4409434587231933</v>
      </c>
      <c r="L11" s="9">
        <v>-1.6966531741883304</v>
      </c>
      <c r="M11" s="9">
        <v>1.72459866696918</v>
      </c>
      <c r="N11" s="9">
        <v>2.5800397122006693</v>
      </c>
      <c r="O11" s="83">
        <v>-1.2640977610204073E-3</v>
      </c>
      <c r="P11" s="8">
        <v>25</v>
      </c>
      <c r="Q11" s="83">
        <v>-8.9999999999999998E-4</v>
      </c>
      <c r="R11" s="3">
        <v>7.6</v>
      </c>
      <c r="S11" s="25" t="s">
        <v>188</v>
      </c>
      <c r="T11" t="s">
        <v>132</v>
      </c>
      <c r="U11" t="s">
        <v>134</v>
      </c>
      <c r="V11" t="s">
        <v>189</v>
      </c>
      <c r="W11" t="s">
        <v>138</v>
      </c>
      <c r="X11" t="s">
        <v>140</v>
      </c>
      <c r="Y11" t="s">
        <v>190</v>
      </c>
      <c r="Z11" t="s">
        <v>142</v>
      </c>
      <c r="AA11" t="s">
        <v>144</v>
      </c>
      <c r="AB11" t="s">
        <v>191</v>
      </c>
      <c r="AC11" t="s">
        <v>148</v>
      </c>
      <c r="AD11" t="s">
        <v>150</v>
      </c>
      <c r="AE11" t="s">
        <v>192</v>
      </c>
      <c r="AF11" t="s">
        <v>154</v>
      </c>
      <c r="AG11" t="s">
        <v>156</v>
      </c>
      <c r="AH11" t="s">
        <v>193</v>
      </c>
      <c r="AI11" t="s">
        <v>160</v>
      </c>
      <c r="AJ11" t="s">
        <v>162</v>
      </c>
      <c r="AK11" t="s">
        <v>194</v>
      </c>
      <c r="AL11" t="s">
        <v>166</v>
      </c>
      <c r="AM11" t="s">
        <v>168</v>
      </c>
      <c r="AN11" t="s">
        <v>172</v>
      </c>
      <c r="AO11" t="s">
        <v>174</v>
      </c>
      <c r="AV11" s="43"/>
      <c r="AW11" s="42"/>
      <c r="AX11" s="42"/>
      <c r="AY11" s="43"/>
      <c r="AZ11" s="41"/>
      <c r="BA11" s="40"/>
      <c r="BB11" s="40"/>
      <c r="BC11" s="41"/>
      <c r="BD11" s="40"/>
      <c r="BE11" s="40"/>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row>
    <row r="12" spans="1:97">
      <c r="C12" s="39" t="s">
        <v>18</v>
      </c>
      <c r="D12">
        <v>1</v>
      </c>
      <c r="Q12" s="20"/>
      <c r="S12" s="25">
        <v>33.700000000000003</v>
      </c>
      <c r="T12">
        <v>32</v>
      </c>
      <c r="U12">
        <v>27.5</v>
      </c>
      <c r="V12">
        <v>33.799999999999997</v>
      </c>
      <c r="W12" s="25">
        <v>32.1</v>
      </c>
      <c r="X12">
        <v>27.6</v>
      </c>
      <c r="Y12">
        <v>33.799999999999997</v>
      </c>
      <c r="Z12" s="25">
        <v>32.1</v>
      </c>
      <c r="AA12">
        <v>27.6</v>
      </c>
      <c r="AB12">
        <v>33.799999999999997</v>
      </c>
      <c r="AC12" s="25">
        <v>32.1</v>
      </c>
      <c r="AD12">
        <v>27.6</v>
      </c>
      <c r="AE12">
        <v>32.799999999999997</v>
      </c>
      <c r="AF12" s="25">
        <v>31.2</v>
      </c>
      <c r="AG12" s="25">
        <v>26.7</v>
      </c>
      <c r="AH12">
        <v>31.8</v>
      </c>
      <c r="AI12" s="25">
        <v>30.2</v>
      </c>
      <c r="AJ12">
        <v>25.8</v>
      </c>
      <c r="AK12" s="25">
        <v>30.8</v>
      </c>
      <c r="AL12">
        <v>29.1</v>
      </c>
      <c r="AM12" s="25">
        <v>24.7</v>
      </c>
      <c r="AN12">
        <v>25.3</v>
      </c>
      <c r="AO12">
        <v>21.5</v>
      </c>
      <c r="AR12" s="25"/>
      <c r="AV12" s="25"/>
      <c r="AX12" s="25"/>
      <c r="AZ12" s="25"/>
      <c r="BB12" s="25"/>
      <c r="BD12" s="25"/>
    </row>
    <row r="13" spans="1:97">
      <c r="A13" s="40" t="s">
        <v>195</v>
      </c>
      <c r="B13" s="40" t="s">
        <v>130</v>
      </c>
      <c r="C13" s="82" t="s">
        <v>117</v>
      </c>
      <c r="D13">
        <v>1</v>
      </c>
      <c r="E13" s="26">
        <v>0.02</v>
      </c>
      <c r="F13" s="3">
        <v>0.48</v>
      </c>
      <c r="G13" s="24">
        <v>1.6681599962903768</v>
      </c>
      <c r="H13" s="9">
        <v>-6.9329558442488644</v>
      </c>
      <c r="I13" s="9">
        <v>18.715127180225227</v>
      </c>
      <c r="J13" s="9">
        <v>-8.6373436029172773E-3</v>
      </c>
      <c r="K13" s="24">
        <v>1.9560831252332151</v>
      </c>
      <c r="L13" s="9">
        <v>-2.1228182754958498</v>
      </c>
      <c r="M13" s="9">
        <v>1.7950115039180212</v>
      </c>
      <c r="N13" s="9">
        <v>2.577370449237923</v>
      </c>
      <c r="O13" s="83">
        <v>-1.268663590601266E-3</v>
      </c>
      <c r="P13" s="8">
        <v>25</v>
      </c>
      <c r="Q13" s="83">
        <v>-8.9999999999999998E-4</v>
      </c>
      <c r="R13" s="3">
        <v>7.6</v>
      </c>
      <c r="S13" t="s">
        <v>132</v>
      </c>
      <c r="T13" t="s">
        <v>138</v>
      </c>
      <c r="U13" t="s">
        <v>142</v>
      </c>
      <c r="V13" t="s">
        <v>148</v>
      </c>
      <c r="W13" t="s">
        <v>154</v>
      </c>
      <c r="X13" t="s">
        <v>160</v>
      </c>
      <c r="Y13" t="s">
        <v>166</v>
      </c>
      <c r="Z13" t="s">
        <v>134</v>
      </c>
      <c r="AA13" t="s">
        <v>140</v>
      </c>
      <c r="AB13" t="s">
        <v>144</v>
      </c>
      <c r="AC13" t="s">
        <v>150</v>
      </c>
      <c r="AD13" t="s">
        <v>156</v>
      </c>
      <c r="AE13" t="s">
        <v>162</v>
      </c>
      <c r="AF13" t="s">
        <v>168</v>
      </c>
      <c r="AG13" t="s">
        <v>131</v>
      </c>
      <c r="AH13" t="s">
        <v>137</v>
      </c>
      <c r="AI13" t="s">
        <v>141</v>
      </c>
      <c r="AJ13" t="s">
        <v>147</v>
      </c>
      <c r="AK13" t="s">
        <v>153</v>
      </c>
      <c r="AL13" t="s">
        <v>159</v>
      </c>
      <c r="AM13" t="s">
        <v>165</v>
      </c>
      <c r="AN13" t="s">
        <v>133</v>
      </c>
      <c r="AO13" t="s">
        <v>139</v>
      </c>
      <c r="AP13" t="s">
        <v>143</v>
      </c>
      <c r="AQ13" t="s">
        <v>149</v>
      </c>
      <c r="AR13" t="s">
        <v>155</v>
      </c>
      <c r="AS13" t="s">
        <v>161</v>
      </c>
      <c r="AT13" t="s">
        <v>167</v>
      </c>
      <c r="AV13" s="43"/>
      <c r="AW13" s="42"/>
      <c r="AX13" s="42"/>
      <c r="AY13" s="43"/>
      <c r="AZ13" s="41"/>
      <c r="BA13" s="40"/>
      <c r="BB13" s="40"/>
      <c r="BC13" s="41"/>
      <c r="BD13" s="40"/>
      <c r="BE13" s="40"/>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row>
    <row r="14" spans="1:97">
      <c r="C14" s="39" t="s">
        <v>18</v>
      </c>
      <c r="D14">
        <v>1</v>
      </c>
      <c r="Q14" s="20"/>
      <c r="S14" s="25">
        <v>32.4</v>
      </c>
      <c r="T14">
        <v>32.799999999999997</v>
      </c>
      <c r="U14">
        <v>32.9</v>
      </c>
      <c r="V14">
        <v>33</v>
      </c>
      <c r="W14" s="25">
        <v>32.5</v>
      </c>
      <c r="X14">
        <v>31.8</v>
      </c>
      <c r="Y14">
        <v>31.5</v>
      </c>
      <c r="Z14" s="25">
        <v>30.2</v>
      </c>
      <c r="AA14">
        <v>30.5</v>
      </c>
      <c r="AB14">
        <v>30.5</v>
      </c>
      <c r="AC14">
        <v>30.5</v>
      </c>
      <c r="AD14" s="25">
        <v>30</v>
      </c>
      <c r="AE14">
        <v>29.4</v>
      </c>
      <c r="AF14">
        <v>28.6</v>
      </c>
      <c r="AG14" s="25">
        <v>31</v>
      </c>
      <c r="AH14" s="25">
        <v>31</v>
      </c>
      <c r="AI14" s="25">
        <v>31</v>
      </c>
      <c r="AJ14" s="25">
        <v>31</v>
      </c>
      <c r="AK14" s="25">
        <v>31</v>
      </c>
      <c r="AL14" s="25">
        <v>29</v>
      </c>
      <c r="AM14" s="25">
        <v>29</v>
      </c>
      <c r="AN14" s="25">
        <v>27</v>
      </c>
      <c r="AO14" s="25">
        <v>27</v>
      </c>
      <c r="AP14" s="25">
        <v>29</v>
      </c>
      <c r="AQ14" s="25">
        <v>29</v>
      </c>
      <c r="AR14" s="25">
        <v>27</v>
      </c>
      <c r="AS14" s="25">
        <v>27</v>
      </c>
      <c r="AT14" s="25">
        <v>27</v>
      </c>
      <c r="AV14" s="25"/>
      <c r="AX14" s="25"/>
      <c r="AZ14" s="25"/>
      <c r="BB14" s="25"/>
      <c r="BD14" s="25"/>
    </row>
    <row r="15" spans="1:97">
      <c r="A15" s="40" t="s">
        <v>196</v>
      </c>
      <c r="B15" s="40" t="s">
        <v>130</v>
      </c>
      <c r="C15" s="82" t="s">
        <v>117</v>
      </c>
      <c r="D15">
        <v>1</v>
      </c>
      <c r="E15" s="26">
        <v>8.0000000000000002E-3</v>
      </c>
      <c r="F15" s="3">
        <v>0.48</v>
      </c>
      <c r="G15" s="24">
        <v>2.3107273511236923</v>
      </c>
      <c r="H15" s="9">
        <v>-7.5493019296552859</v>
      </c>
      <c r="I15" s="9">
        <v>18.846944480524225</v>
      </c>
      <c r="J15" s="9">
        <v>-1.4129755354668372E-2</v>
      </c>
      <c r="K15" s="24">
        <v>2.6953510073077775</v>
      </c>
      <c r="L15" s="9">
        <v>-3.2244802604473968</v>
      </c>
      <c r="M15" s="9">
        <v>2.3622876787927232</v>
      </c>
      <c r="N15" s="9">
        <v>2.5593797914304131</v>
      </c>
      <c r="O15" s="83">
        <v>-1.1866075571428567E-3</v>
      </c>
      <c r="P15" s="8">
        <v>25</v>
      </c>
      <c r="Q15" s="83">
        <v>-1E-3</v>
      </c>
      <c r="R15" s="3">
        <v>8.8000000000000007</v>
      </c>
      <c r="S15" s="40" t="s">
        <v>197</v>
      </c>
      <c r="T15" s="40" t="s">
        <v>176</v>
      </c>
      <c r="U15" s="40" t="s">
        <v>177</v>
      </c>
      <c r="V15" t="s">
        <v>192</v>
      </c>
      <c r="W15" t="s">
        <v>154</v>
      </c>
      <c r="X15" t="s">
        <v>156</v>
      </c>
      <c r="Y15" t="s">
        <v>193</v>
      </c>
      <c r="Z15" t="s">
        <v>160</v>
      </c>
      <c r="AA15" t="s">
        <v>162</v>
      </c>
      <c r="AB15" t="s">
        <v>194</v>
      </c>
      <c r="AC15" t="s">
        <v>166</v>
      </c>
      <c r="AD15" t="s">
        <v>168</v>
      </c>
      <c r="AE15" s="40" t="s">
        <v>198</v>
      </c>
      <c r="AF15" s="40" t="s">
        <v>199</v>
      </c>
      <c r="AG15" s="40" t="s">
        <v>200</v>
      </c>
      <c r="AH15" t="s">
        <v>201</v>
      </c>
      <c r="AI15" t="s">
        <v>153</v>
      </c>
      <c r="AJ15" t="s">
        <v>155</v>
      </c>
      <c r="AK15" t="s">
        <v>202</v>
      </c>
      <c r="AL15" t="s">
        <v>159</v>
      </c>
      <c r="AM15" t="s">
        <v>161</v>
      </c>
      <c r="AN15" t="s">
        <v>203</v>
      </c>
      <c r="AO15" t="s">
        <v>165</v>
      </c>
      <c r="AP15" t="s">
        <v>167</v>
      </c>
      <c r="AQ15" s="41"/>
      <c r="AR15" s="40"/>
      <c r="AS15" s="40"/>
      <c r="AV15" s="43"/>
      <c r="AW15" s="42"/>
      <c r="AX15" s="42"/>
      <c r="AY15" s="43"/>
      <c r="AZ15" s="41"/>
      <c r="BA15" s="40"/>
      <c r="BB15" s="40"/>
      <c r="BC15" s="41"/>
      <c r="BD15" s="40"/>
      <c r="BE15" s="40"/>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row>
    <row r="16" spans="1:97">
      <c r="C16" s="39" t="s">
        <v>18</v>
      </c>
      <c r="D16">
        <v>1</v>
      </c>
      <c r="Q16" s="20"/>
      <c r="S16" s="25">
        <v>32.700000000000003</v>
      </c>
      <c r="T16">
        <v>31</v>
      </c>
      <c r="U16">
        <v>26.5</v>
      </c>
      <c r="V16">
        <v>31.7</v>
      </c>
      <c r="W16" s="25">
        <v>30.1</v>
      </c>
      <c r="X16">
        <v>25.6</v>
      </c>
      <c r="Y16">
        <v>30.7</v>
      </c>
      <c r="Z16">
        <v>29.1</v>
      </c>
      <c r="AA16">
        <v>24.8</v>
      </c>
      <c r="AB16">
        <v>29.7</v>
      </c>
      <c r="AC16">
        <v>28</v>
      </c>
      <c r="AD16">
        <v>23.7</v>
      </c>
      <c r="AE16">
        <v>31</v>
      </c>
      <c r="AF16">
        <v>29</v>
      </c>
      <c r="AG16">
        <v>25</v>
      </c>
      <c r="AH16">
        <v>29</v>
      </c>
      <c r="AI16" s="25">
        <v>29</v>
      </c>
      <c r="AJ16" s="25">
        <v>23</v>
      </c>
      <c r="AK16">
        <v>29</v>
      </c>
      <c r="AL16" s="25">
        <v>27</v>
      </c>
      <c r="AM16">
        <v>23</v>
      </c>
      <c r="AN16" s="25">
        <v>27</v>
      </c>
      <c r="AO16">
        <v>27</v>
      </c>
      <c r="AP16" s="25">
        <v>21</v>
      </c>
      <c r="AR16" s="25"/>
      <c r="AV16" s="25"/>
      <c r="AX16" s="25"/>
      <c r="AZ16" s="25"/>
      <c r="BB16" s="25"/>
      <c r="BD16" s="25"/>
    </row>
    <row r="17" spans="1:89">
      <c r="A17" s="40" t="s">
        <v>204</v>
      </c>
      <c r="B17" s="40" t="s">
        <v>130</v>
      </c>
      <c r="C17" s="82" t="s">
        <v>117</v>
      </c>
      <c r="D17">
        <v>1</v>
      </c>
      <c r="E17" s="26">
        <v>0.02</v>
      </c>
      <c r="F17" s="3">
        <v>0.48</v>
      </c>
      <c r="G17" s="24">
        <v>2.8688758521567488</v>
      </c>
      <c r="H17" s="9">
        <v>-8.1958139704311073</v>
      </c>
      <c r="I17" s="9">
        <v>18.63817526730578</v>
      </c>
      <c r="J17" s="9">
        <v>-7.8461476116567508E-4</v>
      </c>
      <c r="K17" s="24">
        <v>1.9317088238804132</v>
      </c>
      <c r="L17" s="9">
        <v>-2.2573832971785022</v>
      </c>
      <c r="M17" s="9">
        <v>1.8953761717669471</v>
      </c>
      <c r="N17" s="9">
        <v>2.5822615069712098</v>
      </c>
      <c r="O17" s="83">
        <v>-1.2986628856012661E-3</v>
      </c>
      <c r="P17" s="8">
        <v>25</v>
      </c>
      <c r="Q17" s="83">
        <v>-1E-3</v>
      </c>
      <c r="R17" s="3">
        <v>8.8000000000000007</v>
      </c>
      <c r="S17" t="s">
        <v>132</v>
      </c>
      <c r="T17" t="s">
        <v>138</v>
      </c>
      <c r="U17" t="s">
        <v>142</v>
      </c>
      <c r="V17" t="s">
        <v>148</v>
      </c>
      <c r="W17" t="s">
        <v>154</v>
      </c>
      <c r="X17" t="s">
        <v>160</v>
      </c>
      <c r="Y17" t="s">
        <v>166</v>
      </c>
      <c r="Z17" t="s">
        <v>134</v>
      </c>
      <c r="AA17" t="s">
        <v>140</v>
      </c>
      <c r="AB17" t="s">
        <v>144</v>
      </c>
      <c r="AC17" t="s">
        <v>150</v>
      </c>
      <c r="AD17" t="s">
        <v>156</v>
      </c>
      <c r="AE17" t="s">
        <v>162</v>
      </c>
      <c r="AF17" t="s">
        <v>168</v>
      </c>
      <c r="AG17" t="s">
        <v>131</v>
      </c>
      <c r="AH17" t="s">
        <v>137</v>
      </c>
      <c r="AI17" t="s">
        <v>141</v>
      </c>
      <c r="AJ17" t="s">
        <v>147</v>
      </c>
      <c r="AK17" t="s">
        <v>153</v>
      </c>
      <c r="AL17" t="s">
        <v>159</v>
      </c>
      <c r="AM17" t="s">
        <v>165</v>
      </c>
      <c r="AN17" t="s">
        <v>133</v>
      </c>
      <c r="AO17" t="s">
        <v>139</v>
      </c>
      <c r="AP17" t="s">
        <v>143</v>
      </c>
      <c r="AQ17" t="s">
        <v>149</v>
      </c>
      <c r="AR17" t="s">
        <v>155</v>
      </c>
      <c r="AS17" t="s">
        <v>161</v>
      </c>
      <c r="AT17" t="s">
        <v>167</v>
      </c>
      <c r="AV17" s="43"/>
      <c r="AW17" s="42"/>
      <c r="AX17" s="42"/>
      <c r="AY17" s="43"/>
      <c r="AZ17" s="41"/>
      <c r="BA17" s="40"/>
      <c r="BB17" s="40"/>
      <c r="BC17" s="41"/>
      <c r="BD17" s="40"/>
      <c r="BE17" s="40"/>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row>
    <row r="18" spans="1:89">
      <c r="C18" s="39" t="s">
        <v>18</v>
      </c>
      <c r="D18">
        <v>1</v>
      </c>
      <c r="Q18" s="20"/>
      <c r="S18" s="25">
        <v>31</v>
      </c>
      <c r="T18">
        <v>31.5</v>
      </c>
      <c r="U18">
        <v>31.6</v>
      </c>
      <c r="V18">
        <v>32</v>
      </c>
      <c r="W18" s="25">
        <v>31.3</v>
      </c>
      <c r="X18">
        <v>30.9</v>
      </c>
      <c r="Y18">
        <v>30.5</v>
      </c>
      <c r="Z18" s="25">
        <v>29.8</v>
      </c>
      <c r="AA18">
        <v>30.2</v>
      </c>
      <c r="AB18">
        <v>30.2</v>
      </c>
      <c r="AC18">
        <v>30.2</v>
      </c>
      <c r="AD18" s="25">
        <v>29.4</v>
      </c>
      <c r="AE18">
        <v>29</v>
      </c>
      <c r="AF18">
        <v>28.4</v>
      </c>
      <c r="AG18" s="25">
        <v>29</v>
      </c>
      <c r="AH18" s="25">
        <v>29</v>
      </c>
      <c r="AI18" s="25">
        <v>29</v>
      </c>
      <c r="AJ18" s="25">
        <v>29</v>
      </c>
      <c r="AK18" s="25">
        <v>29</v>
      </c>
      <c r="AL18" s="25">
        <v>29</v>
      </c>
      <c r="AM18" s="25">
        <v>27</v>
      </c>
      <c r="AN18" s="25">
        <v>27</v>
      </c>
      <c r="AO18" s="25">
        <v>27</v>
      </c>
      <c r="AP18" s="25">
        <v>27</v>
      </c>
      <c r="AQ18" s="25">
        <v>29</v>
      </c>
      <c r="AR18" s="25">
        <v>27</v>
      </c>
      <c r="AS18" s="25">
        <v>27</v>
      </c>
      <c r="AT18" s="25">
        <v>27</v>
      </c>
      <c r="AV18" s="25"/>
      <c r="AX18" s="25"/>
      <c r="AZ18" s="25"/>
      <c r="BB18" s="25"/>
      <c r="BD18" s="25"/>
    </row>
    <row r="19" spans="1:89">
      <c r="A19" s="40" t="s">
        <v>205</v>
      </c>
      <c r="B19" s="40" t="s">
        <v>130</v>
      </c>
      <c r="C19" s="82" t="s">
        <v>117</v>
      </c>
      <c r="D19">
        <v>1</v>
      </c>
      <c r="E19" s="26">
        <v>0.02</v>
      </c>
      <c r="F19" s="3">
        <v>0.24</v>
      </c>
      <c r="G19" s="24">
        <v>3.1456889577953966</v>
      </c>
      <c r="H19" s="9">
        <v>-4.6402009061155862</v>
      </c>
      <c r="I19" s="9">
        <v>7.3173269598294777</v>
      </c>
      <c r="J19" s="9">
        <v>-3.8112251193803889E-3</v>
      </c>
      <c r="K19" s="24">
        <v>11.845018792577109</v>
      </c>
      <c r="L19" s="9">
        <v>-7.0370616102890269</v>
      </c>
      <c r="M19" s="9">
        <v>2.5905229017500719</v>
      </c>
      <c r="N19" s="9">
        <v>2.5897785125440449</v>
      </c>
      <c r="O19" s="83">
        <v>-1.6854328461224492E-3</v>
      </c>
      <c r="P19" s="8">
        <v>25</v>
      </c>
      <c r="Q19" s="83">
        <v>-1.4E-3</v>
      </c>
      <c r="R19" s="3">
        <v>11</v>
      </c>
      <c r="S19" s="40" t="s">
        <v>197</v>
      </c>
      <c r="T19" t="s">
        <v>132</v>
      </c>
      <c r="U19" s="40" t="s">
        <v>177</v>
      </c>
      <c r="V19" s="40" t="s">
        <v>178</v>
      </c>
      <c r="W19" t="s">
        <v>138</v>
      </c>
      <c r="X19" t="s">
        <v>142</v>
      </c>
      <c r="Y19" t="s">
        <v>148</v>
      </c>
      <c r="Z19" t="s">
        <v>192</v>
      </c>
      <c r="AA19" t="s">
        <v>154</v>
      </c>
      <c r="AB19" t="s">
        <v>156</v>
      </c>
      <c r="AC19" t="s">
        <v>158</v>
      </c>
      <c r="AD19" t="s">
        <v>193</v>
      </c>
      <c r="AE19" t="s">
        <v>160</v>
      </c>
      <c r="AF19" t="s">
        <v>162</v>
      </c>
      <c r="AG19" t="s">
        <v>164</v>
      </c>
      <c r="AH19" t="s">
        <v>194</v>
      </c>
      <c r="AI19" t="s">
        <v>166</v>
      </c>
      <c r="AJ19" t="s">
        <v>168</v>
      </c>
      <c r="AK19" t="s">
        <v>170</v>
      </c>
      <c r="AL19" t="s">
        <v>172</v>
      </c>
      <c r="AM19" t="s">
        <v>174</v>
      </c>
      <c r="AN19" s="25" t="s">
        <v>206</v>
      </c>
      <c r="AO19" t="s">
        <v>131</v>
      </c>
      <c r="AP19" t="s">
        <v>133</v>
      </c>
      <c r="AQ19" t="s">
        <v>207</v>
      </c>
      <c r="AR19" t="s">
        <v>137</v>
      </c>
      <c r="AS19" t="s">
        <v>139</v>
      </c>
      <c r="AT19" t="s">
        <v>208</v>
      </c>
      <c r="AU19" t="s">
        <v>141</v>
      </c>
      <c r="AV19" t="s">
        <v>143</v>
      </c>
      <c r="AW19" t="s">
        <v>209</v>
      </c>
      <c r="AX19" t="s">
        <v>147</v>
      </c>
      <c r="AY19" t="s">
        <v>149</v>
      </c>
      <c r="AZ19" t="s">
        <v>201</v>
      </c>
      <c r="BA19" t="s">
        <v>153</v>
      </c>
      <c r="BB19" t="s">
        <v>155</v>
      </c>
      <c r="BC19" t="s">
        <v>202</v>
      </c>
      <c r="BD19" t="s">
        <v>159</v>
      </c>
      <c r="BE19" t="s">
        <v>161</v>
      </c>
      <c r="BF19" t="s">
        <v>203</v>
      </c>
      <c r="BG19" t="s">
        <v>165</v>
      </c>
      <c r="BH19" t="s">
        <v>167</v>
      </c>
      <c r="BI19" t="s">
        <v>171</v>
      </c>
      <c r="BJ19" t="s">
        <v>173</v>
      </c>
      <c r="BM19" s="3"/>
      <c r="BN19" s="3"/>
      <c r="BO19" s="3"/>
      <c r="BP19" s="3"/>
      <c r="BQ19" s="3"/>
      <c r="BR19" s="3"/>
      <c r="BS19" s="3"/>
      <c r="BT19" s="3"/>
      <c r="BU19" s="3"/>
      <c r="BV19" s="3"/>
      <c r="BW19" s="3"/>
      <c r="BX19" s="3"/>
      <c r="BY19" s="3"/>
      <c r="BZ19" s="3"/>
      <c r="CA19" s="3"/>
      <c r="CB19" s="3"/>
      <c r="CC19" s="3"/>
      <c r="CD19" s="3"/>
      <c r="CE19" s="3"/>
      <c r="CF19" s="3"/>
      <c r="CG19" s="3"/>
      <c r="CH19" s="3"/>
      <c r="CI19" s="3"/>
      <c r="CJ19" s="3"/>
      <c r="CK19" s="3"/>
    </row>
    <row r="20" spans="1:89">
      <c r="C20" s="39" t="s">
        <v>18</v>
      </c>
      <c r="D20">
        <v>1</v>
      </c>
      <c r="Q20" s="20"/>
      <c r="S20" s="25">
        <v>82.9</v>
      </c>
      <c r="T20">
        <v>77.099999999999994</v>
      </c>
      <c r="U20">
        <v>66</v>
      </c>
      <c r="V20">
        <v>59.5</v>
      </c>
      <c r="W20">
        <v>78.099999999999994</v>
      </c>
      <c r="X20">
        <v>78.099999999999994</v>
      </c>
      <c r="Y20">
        <v>78.099999999999994</v>
      </c>
      <c r="Z20">
        <v>79.900000000000006</v>
      </c>
      <c r="AA20">
        <v>75.8</v>
      </c>
      <c r="AB20">
        <v>64.2</v>
      </c>
      <c r="AC20">
        <v>57</v>
      </c>
      <c r="AD20">
        <v>77.900000000000006</v>
      </c>
      <c r="AE20">
        <v>73.8</v>
      </c>
      <c r="AF20">
        <v>62.1</v>
      </c>
      <c r="AG20">
        <v>55.5</v>
      </c>
      <c r="AH20">
        <v>74.900000000000006</v>
      </c>
      <c r="AI20">
        <v>70.7</v>
      </c>
      <c r="AJ20">
        <v>59.3</v>
      </c>
      <c r="AK20">
        <v>52.5</v>
      </c>
      <c r="AL20">
        <v>60.2</v>
      </c>
      <c r="AM20">
        <v>50.6</v>
      </c>
      <c r="AN20" s="25">
        <v>78</v>
      </c>
      <c r="AO20">
        <v>75</v>
      </c>
      <c r="AP20" s="25">
        <v>63</v>
      </c>
      <c r="AQ20">
        <v>81</v>
      </c>
      <c r="AR20" s="25">
        <v>75</v>
      </c>
      <c r="AS20">
        <v>63</v>
      </c>
      <c r="AT20" s="25">
        <v>81</v>
      </c>
      <c r="AU20">
        <v>75</v>
      </c>
      <c r="AV20">
        <v>63</v>
      </c>
      <c r="AW20">
        <v>81</v>
      </c>
      <c r="AX20" s="25">
        <v>75</v>
      </c>
      <c r="AY20">
        <v>63</v>
      </c>
      <c r="AZ20" s="25">
        <v>78</v>
      </c>
      <c r="BA20">
        <v>72</v>
      </c>
      <c r="BB20" s="25">
        <v>60</v>
      </c>
      <c r="BC20">
        <v>75</v>
      </c>
      <c r="BD20" s="25">
        <v>72</v>
      </c>
      <c r="BE20">
        <v>60</v>
      </c>
      <c r="BF20">
        <v>72</v>
      </c>
      <c r="BG20">
        <v>69</v>
      </c>
      <c r="BH20">
        <v>57</v>
      </c>
      <c r="BI20">
        <v>57</v>
      </c>
      <c r="BJ20">
        <v>45</v>
      </c>
    </row>
    <row r="21" spans="1:89">
      <c r="A21" s="40" t="s">
        <v>210</v>
      </c>
      <c r="B21" s="40" t="s">
        <v>130</v>
      </c>
      <c r="C21" s="82" t="s">
        <v>117</v>
      </c>
      <c r="D21">
        <v>1</v>
      </c>
      <c r="E21" s="26">
        <v>0.01</v>
      </c>
      <c r="F21" s="3">
        <v>0.24</v>
      </c>
      <c r="G21" s="24">
        <v>5.6673135633936553</v>
      </c>
      <c r="H21" s="9">
        <v>-11.361099351810877</v>
      </c>
      <c r="I21" s="9">
        <v>18.890958824966674</v>
      </c>
      <c r="J21" s="9">
        <v>-5.5783091280490922E-3</v>
      </c>
      <c r="K21" s="24">
        <v>14.464210909811602</v>
      </c>
      <c r="L21" s="9">
        <v>-7.8932989232752089</v>
      </c>
      <c r="M21" s="9">
        <v>2.6487784860033989</v>
      </c>
      <c r="N21" s="9">
        <v>2.5757879294226012</v>
      </c>
      <c r="O21" s="83">
        <v>-1.3606801348299319E-3</v>
      </c>
      <c r="P21" s="8">
        <v>25</v>
      </c>
      <c r="Q21" s="83">
        <v>-1.2999999999999999E-3</v>
      </c>
      <c r="R21" s="3">
        <v>8</v>
      </c>
      <c r="S21" t="s">
        <v>132</v>
      </c>
      <c r="T21" t="s">
        <v>138</v>
      </c>
      <c r="U21" t="s">
        <v>142</v>
      </c>
      <c r="V21" t="s">
        <v>148</v>
      </c>
      <c r="W21" t="s">
        <v>154</v>
      </c>
      <c r="X21" t="s">
        <v>160</v>
      </c>
      <c r="Y21" t="s">
        <v>166</v>
      </c>
      <c r="Z21" t="s">
        <v>134</v>
      </c>
      <c r="AA21" t="s">
        <v>140</v>
      </c>
      <c r="AB21" t="s">
        <v>144</v>
      </c>
      <c r="AC21" t="s">
        <v>150</v>
      </c>
      <c r="AD21" t="s">
        <v>156</v>
      </c>
      <c r="AE21" t="s">
        <v>162</v>
      </c>
      <c r="AF21" t="s">
        <v>168</v>
      </c>
      <c r="AG21" t="s">
        <v>131</v>
      </c>
      <c r="AH21" t="s">
        <v>137</v>
      </c>
      <c r="AI21" t="s">
        <v>141</v>
      </c>
      <c r="AJ21" t="s">
        <v>147</v>
      </c>
      <c r="AK21" t="s">
        <v>153</v>
      </c>
      <c r="AL21" t="s">
        <v>159</v>
      </c>
      <c r="AM21" t="s">
        <v>165</v>
      </c>
      <c r="AN21" t="s">
        <v>133</v>
      </c>
      <c r="AO21" t="s">
        <v>139</v>
      </c>
      <c r="AP21" t="s">
        <v>143</v>
      </c>
      <c r="AQ21" t="s">
        <v>149</v>
      </c>
      <c r="AR21" t="s">
        <v>155</v>
      </c>
      <c r="AS21" t="s">
        <v>161</v>
      </c>
      <c r="AT21" t="s">
        <v>167</v>
      </c>
      <c r="AV21" s="43"/>
      <c r="AW21" s="42"/>
      <c r="AX21" s="42"/>
      <c r="AY21" s="43"/>
      <c r="AZ21" s="41"/>
      <c r="BA21" s="40"/>
      <c r="BB21" s="40"/>
      <c r="BC21" s="41"/>
      <c r="BD21" s="40"/>
      <c r="BE21" s="40"/>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row>
    <row r="22" spans="1:89">
      <c r="C22" s="39" t="s">
        <v>18</v>
      </c>
      <c r="D22">
        <v>1</v>
      </c>
      <c r="Q22" s="20"/>
      <c r="S22" s="25">
        <v>30.3</v>
      </c>
      <c r="T22">
        <v>30.5</v>
      </c>
      <c r="U22">
        <v>31</v>
      </c>
      <c r="V22">
        <v>31.1</v>
      </c>
      <c r="W22" s="25">
        <v>30.5</v>
      </c>
      <c r="X22">
        <v>29.9</v>
      </c>
      <c r="Y22">
        <v>29.1</v>
      </c>
      <c r="Z22" s="25">
        <v>29.1</v>
      </c>
      <c r="AA22">
        <v>29.4</v>
      </c>
      <c r="AB22">
        <v>29.4</v>
      </c>
      <c r="AC22">
        <v>29.4</v>
      </c>
      <c r="AD22" s="25">
        <v>29.1</v>
      </c>
      <c r="AE22">
        <v>28.4</v>
      </c>
      <c r="AF22">
        <v>27.8</v>
      </c>
      <c r="AG22" s="25">
        <v>29</v>
      </c>
      <c r="AH22" s="25">
        <v>29</v>
      </c>
      <c r="AI22" s="25">
        <v>29</v>
      </c>
      <c r="AJ22" s="25">
        <v>29</v>
      </c>
      <c r="AK22" s="25">
        <v>27</v>
      </c>
      <c r="AL22">
        <v>27</v>
      </c>
      <c r="AM22" s="25">
        <v>27</v>
      </c>
      <c r="AN22">
        <v>27</v>
      </c>
      <c r="AO22">
        <v>27</v>
      </c>
      <c r="AP22">
        <v>27</v>
      </c>
      <c r="AQ22">
        <v>27</v>
      </c>
      <c r="AR22" s="25">
        <v>27</v>
      </c>
      <c r="AS22">
        <v>25</v>
      </c>
      <c r="AT22">
        <v>25</v>
      </c>
      <c r="AV22" s="25"/>
      <c r="AX22" s="25"/>
      <c r="AZ22" s="25"/>
      <c r="BB22" s="25"/>
      <c r="BD22" s="25"/>
    </row>
    <row r="23" spans="1:89">
      <c r="A23" s="40" t="s">
        <v>211</v>
      </c>
      <c r="B23" s="40" t="s">
        <v>130</v>
      </c>
      <c r="C23" s="82" t="s">
        <v>117</v>
      </c>
      <c r="D23">
        <v>1</v>
      </c>
      <c r="E23" s="26">
        <v>0.02</v>
      </c>
      <c r="F23" s="3">
        <v>0.24</v>
      </c>
      <c r="G23" s="24">
        <v>2.6735438412657042</v>
      </c>
      <c r="H23" s="9">
        <v>-5.5441432989831405</v>
      </c>
      <c r="I23" s="9">
        <v>7.4332760721880327</v>
      </c>
      <c r="J23" s="9">
        <v>7.2860173464383941E-4</v>
      </c>
      <c r="K23" s="24">
        <v>11.135704637739758</v>
      </c>
      <c r="L23" s="9">
        <v>-6.6720202670392661</v>
      </c>
      <c r="M23" s="9">
        <v>3.4363714845926152</v>
      </c>
      <c r="N23" s="9">
        <v>2.6370817301671199</v>
      </c>
      <c r="O23" s="83">
        <v>-1.7415218292517003E-3</v>
      </c>
      <c r="P23" s="8">
        <v>25</v>
      </c>
      <c r="Q23" s="83">
        <v>-1E-3</v>
      </c>
      <c r="R23" s="3">
        <v>23</v>
      </c>
      <c r="S23" s="40" t="s">
        <v>197</v>
      </c>
      <c r="T23" t="s">
        <v>132</v>
      </c>
      <c r="U23" s="40" t="s">
        <v>177</v>
      </c>
      <c r="V23" s="40" t="s">
        <v>178</v>
      </c>
      <c r="W23" t="s">
        <v>138</v>
      </c>
      <c r="X23" t="s">
        <v>142</v>
      </c>
      <c r="Y23" t="s">
        <v>148</v>
      </c>
      <c r="Z23" t="s">
        <v>192</v>
      </c>
      <c r="AA23" t="s">
        <v>154</v>
      </c>
      <c r="AB23" t="s">
        <v>156</v>
      </c>
      <c r="AC23" t="s">
        <v>158</v>
      </c>
      <c r="AD23" t="s">
        <v>193</v>
      </c>
      <c r="AE23" t="s">
        <v>160</v>
      </c>
      <c r="AF23" t="s">
        <v>162</v>
      </c>
      <c r="AG23" t="s">
        <v>164</v>
      </c>
      <c r="AH23" t="s">
        <v>194</v>
      </c>
      <c r="AI23" t="s">
        <v>166</v>
      </c>
      <c r="AJ23" t="s">
        <v>168</v>
      </c>
      <c r="AK23" t="s">
        <v>170</v>
      </c>
      <c r="AL23" s="25" t="s">
        <v>206</v>
      </c>
      <c r="AM23" t="s">
        <v>131</v>
      </c>
      <c r="AN23" t="s">
        <v>133</v>
      </c>
      <c r="AO23" t="s">
        <v>207</v>
      </c>
      <c r="AP23" t="s">
        <v>137</v>
      </c>
      <c r="AQ23" t="s">
        <v>139</v>
      </c>
      <c r="AR23" t="s">
        <v>208</v>
      </c>
      <c r="AS23" t="s">
        <v>141</v>
      </c>
      <c r="AT23" t="s">
        <v>143</v>
      </c>
      <c r="AU23" t="s">
        <v>209</v>
      </c>
      <c r="AV23" t="s">
        <v>147</v>
      </c>
      <c r="AW23" t="s">
        <v>149</v>
      </c>
      <c r="AX23" t="s">
        <v>201</v>
      </c>
      <c r="AY23" t="s">
        <v>153</v>
      </c>
      <c r="AZ23" t="s">
        <v>155</v>
      </c>
      <c r="BA23" t="s">
        <v>202</v>
      </c>
      <c r="BB23" t="s">
        <v>159</v>
      </c>
      <c r="BC23" t="s">
        <v>161</v>
      </c>
      <c r="BD23" t="s">
        <v>203</v>
      </c>
      <c r="BE23" t="s">
        <v>165</v>
      </c>
      <c r="BF23" t="s">
        <v>167</v>
      </c>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row>
    <row r="24" spans="1:89">
      <c r="C24" s="39" t="s">
        <v>18</v>
      </c>
      <c r="D24">
        <v>1</v>
      </c>
      <c r="Q24" s="20"/>
      <c r="S24" s="25">
        <v>80.5</v>
      </c>
      <c r="T24">
        <v>76</v>
      </c>
      <c r="U24">
        <v>65</v>
      </c>
      <c r="V24">
        <v>59</v>
      </c>
      <c r="W24">
        <v>77</v>
      </c>
      <c r="X24">
        <v>77</v>
      </c>
      <c r="Y24">
        <v>77</v>
      </c>
      <c r="Z24">
        <v>78.5</v>
      </c>
      <c r="AA24">
        <v>74</v>
      </c>
      <c r="AB24">
        <v>62.5</v>
      </c>
      <c r="AC24">
        <v>56.5</v>
      </c>
      <c r="AD24">
        <v>76.5</v>
      </c>
      <c r="AE24">
        <v>72</v>
      </c>
      <c r="AF24">
        <v>60.5</v>
      </c>
      <c r="AG24">
        <v>55</v>
      </c>
      <c r="AH24">
        <v>73.5</v>
      </c>
      <c r="AI24">
        <v>69</v>
      </c>
      <c r="AJ24">
        <v>57.5</v>
      </c>
      <c r="AK24">
        <v>52</v>
      </c>
      <c r="AL24">
        <v>78</v>
      </c>
      <c r="AM24">
        <v>72</v>
      </c>
      <c r="AN24" s="25">
        <v>63</v>
      </c>
      <c r="AO24">
        <v>78</v>
      </c>
      <c r="AP24" s="25">
        <v>75</v>
      </c>
      <c r="AQ24">
        <v>63</v>
      </c>
      <c r="AR24" s="25">
        <v>78</v>
      </c>
      <c r="AS24">
        <v>75</v>
      </c>
      <c r="AT24" s="25">
        <v>63</v>
      </c>
      <c r="AU24">
        <v>78</v>
      </c>
      <c r="AV24">
        <v>75</v>
      </c>
      <c r="AW24">
        <v>63</v>
      </c>
      <c r="AX24" s="25">
        <v>75</v>
      </c>
      <c r="AY24">
        <v>72</v>
      </c>
      <c r="AZ24" s="25">
        <v>60</v>
      </c>
      <c r="BA24">
        <v>75</v>
      </c>
      <c r="BB24" s="25">
        <v>69</v>
      </c>
      <c r="BC24">
        <v>57</v>
      </c>
      <c r="BD24" s="25">
        <v>69</v>
      </c>
      <c r="BE24">
        <v>66</v>
      </c>
      <c r="BF24">
        <v>54</v>
      </c>
    </row>
    <row r="25" spans="1:89">
      <c r="A25" s="40" t="s">
        <v>212</v>
      </c>
      <c r="B25" s="40" t="s">
        <v>130</v>
      </c>
      <c r="C25" s="82" t="s">
        <v>117</v>
      </c>
      <c r="D25">
        <v>1</v>
      </c>
      <c r="E25" s="26">
        <v>0.02</v>
      </c>
      <c r="F25" s="3">
        <v>0.24</v>
      </c>
      <c r="G25" s="24">
        <v>2.3619499768658709</v>
      </c>
      <c r="H25" s="9">
        <v>-5.6748861676983742</v>
      </c>
      <c r="I25" s="9">
        <v>7.4431405930882368</v>
      </c>
      <c r="J25" s="9">
        <v>3.2422673380553841E-3</v>
      </c>
      <c r="K25" s="24">
        <v>11.985550689620505</v>
      </c>
      <c r="L25" s="9">
        <v>-7.254964776502586</v>
      </c>
      <c r="M25" s="9">
        <v>3.0239471611043998</v>
      </c>
      <c r="N25" s="9">
        <v>2.6191933997281795</v>
      </c>
      <c r="O25" s="83">
        <v>-1.8123542186394559E-3</v>
      </c>
      <c r="P25" s="8">
        <v>25</v>
      </c>
      <c r="Q25" s="83">
        <v>-1.4E-3</v>
      </c>
      <c r="R25" s="3">
        <v>20</v>
      </c>
      <c r="S25" s="40" t="s">
        <v>197</v>
      </c>
      <c r="T25" s="40" t="s">
        <v>176</v>
      </c>
      <c r="U25" s="40" t="s">
        <v>177</v>
      </c>
      <c r="V25" t="s">
        <v>192</v>
      </c>
      <c r="W25" t="s">
        <v>154</v>
      </c>
      <c r="X25" t="s">
        <v>156</v>
      </c>
      <c r="Y25" t="s">
        <v>193</v>
      </c>
      <c r="Z25" t="s">
        <v>160</v>
      </c>
      <c r="AA25" t="s">
        <v>162</v>
      </c>
      <c r="AB25" t="s">
        <v>194</v>
      </c>
      <c r="AC25" t="s">
        <v>166</v>
      </c>
      <c r="AD25" t="s">
        <v>168</v>
      </c>
      <c r="AE25" t="s">
        <v>172</v>
      </c>
      <c r="AF25" t="s">
        <v>174</v>
      </c>
      <c r="AG25" s="40" t="s">
        <v>198</v>
      </c>
      <c r="AH25" s="40" t="s">
        <v>199</v>
      </c>
      <c r="AI25" s="40" t="s">
        <v>200</v>
      </c>
      <c r="AJ25" t="s">
        <v>201</v>
      </c>
      <c r="AK25" t="s">
        <v>153</v>
      </c>
      <c r="AL25" t="s">
        <v>155</v>
      </c>
      <c r="AM25" t="s">
        <v>202</v>
      </c>
      <c r="AN25" t="s">
        <v>159</v>
      </c>
      <c r="AO25" t="s">
        <v>161</v>
      </c>
      <c r="AP25" t="s">
        <v>203</v>
      </c>
      <c r="AQ25" t="s">
        <v>165</v>
      </c>
      <c r="AR25" t="s">
        <v>167</v>
      </c>
      <c r="AS25" t="s">
        <v>171</v>
      </c>
      <c r="AT25" t="s">
        <v>173</v>
      </c>
      <c r="AV25" s="43"/>
      <c r="AW25" s="42"/>
      <c r="AX25" s="42"/>
      <c r="AY25" s="43"/>
      <c r="AZ25" s="41"/>
      <c r="BA25" s="40"/>
      <c r="BB25" s="40"/>
      <c r="BC25" s="41"/>
      <c r="BD25" s="40"/>
      <c r="BE25" s="40"/>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row>
    <row r="26" spans="1:89">
      <c r="C26" s="39" t="s">
        <v>18</v>
      </c>
      <c r="D26">
        <v>1</v>
      </c>
      <c r="Q26" s="20"/>
      <c r="S26" s="25">
        <v>76.5</v>
      </c>
      <c r="T26">
        <v>73.5</v>
      </c>
      <c r="U26">
        <v>62.5</v>
      </c>
      <c r="V26" s="25">
        <v>74.5</v>
      </c>
      <c r="W26">
        <v>72</v>
      </c>
      <c r="X26">
        <v>59.5</v>
      </c>
      <c r="Y26">
        <v>73</v>
      </c>
      <c r="Z26">
        <v>70.5</v>
      </c>
      <c r="AA26">
        <v>58.5</v>
      </c>
      <c r="AB26">
        <v>68.5</v>
      </c>
      <c r="AC26">
        <v>67.5</v>
      </c>
      <c r="AD26">
        <v>55.5</v>
      </c>
      <c r="AE26">
        <v>58.5</v>
      </c>
      <c r="AF26">
        <v>49</v>
      </c>
      <c r="AG26" s="25">
        <v>75</v>
      </c>
      <c r="AH26" s="25">
        <v>72</v>
      </c>
      <c r="AI26" s="25">
        <v>60</v>
      </c>
      <c r="AJ26">
        <v>72</v>
      </c>
      <c r="AK26" s="25">
        <v>69</v>
      </c>
      <c r="AL26">
        <v>57</v>
      </c>
      <c r="AM26" s="25">
        <v>69</v>
      </c>
      <c r="AN26">
        <v>69</v>
      </c>
      <c r="AO26" s="25">
        <v>57</v>
      </c>
      <c r="AP26">
        <v>66</v>
      </c>
      <c r="AQ26" s="25">
        <v>66</v>
      </c>
      <c r="AR26">
        <v>54</v>
      </c>
      <c r="AS26">
        <v>54</v>
      </c>
      <c r="AT26">
        <v>45</v>
      </c>
      <c r="AV26" s="25"/>
      <c r="AX26" s="25"/>
      <c r="AZ26" s="25"/>
      <c r="BB26" s="25"/>
      <c r="BD26" s="25"/>
    </row>
    <row r="27" spans="1:89">
      <c r="A27" s="40" t="s">
        <v>213</v>
      </c>
      <c r="B27" s="40" t="s">
        <v>130</v>
      </c>
      <c r="C27" s="82" t="s">
        <v>117</v>
      </c>
      <c r="D27">
        <v>1</v>
      </c>
      <c r="E27" s="26">
        <v>0.01</v>
      </c>
      <c r="F27" s="3">
        <v>0.24</v>
      </c>
      <c r="G27" s="24">
        <v>3.2419324528133244</v>
      </c>
      <c r="H27" s="9">
        <v>-6.1617898677400689</v>
      </c>
      <c r="I27" s="9">
        <v>7.5077955274263868</v>
      </c>
      <c r="J27" s="9">
        <v>1.5294208819485681E-3</v>
      </c>
      <c r="K27" s="24">
        <v>25.607756780720148</v>
      </c>
      <c r="L27" s="9">
        <v>-13.061825352522709</v>
      </c>
      <c r="M27" s="9">
        <v>3.8748879751311347</v>
      </c>
      <c r="N27" s="9">
        <v>2.6062316950271605</v>
      </c>
      <c r="O27" s="83">
        <v>-1.7971447579113922E-3</v>
      </c>
      <c r="P27" s="8">
        <v>25</v>
      </c>
      <c r="Q27" s="83">
        <v>-1E-3</v>
      </c>
      <c r="R27" s="3">
        <v>12</v>
      </c>
      <c r="S27" s="40" t="s">
        <v>176</v>
      </c>
      <c r="T27" s="40" t="s">
        <v>177</v>
      </c>
      <c r="U27" t="s">
        <v>154</v>
      </c>
      <c r="V27" t="s">
        <v>156</v>
      </c>
      <c r="W27" t="s">
        <v>160</v>
      </c>
      <c r="X27" t="s">
        <v>162</v>
      </c>
      <c r="Y27" t="s">
        <v>166</v>
      </c>
      <c r="Z27" t="s">
        <v>168</v>
      </c>
      <c r="AG27" s="40"/>
      <c r="AH27" s="40"/>
      <c r="AI27" s="40"/>
      <c r="AV27" s="43"/>
      <c r="AW27" s="42"/>
      <c r="AX27" s="42"/>
      <c r="AY27" s="43"/>
      <c r="AZ27" s="41"/>
      <c r="BA27" s="40"/>
      <c r="BB27" s="40"/>
      <c r="BC27" s="41"/>
      <c r="BD27" s="40"/>
      <c r="BE27" s="40"/>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row>
    <row r="28" spans="1:89">
      <c r="C28" s="39" t="s">
        <v>18</v>
      </c>
      <c r="D28">
        <v>1</v>
      </c>
      <c r="Q28" s="20"/>
      <c r="S28">
        <v>70</v>
      </c>
      <c r="T28">
        <v>60</v>
      </c>
      <c r="U28">
        <v>68</v>
      </c>
      <c r="V28">
        <v>58</v>
      </c>
      <c r="W28">
        <v>66</v>
      </c>
      <c r="X28">
        <v>56.5</v>
      </c>
      <c r="Y28">
        <v>63</v>
      </c>
      <c r="Z28">
        <v>54</v>
      </c>
      <c r="AG28" s="25"/>
      <c r="AH28" s="25"/>
      <c r="AI28" s="25"/>
      <c r="AK28" s="25"/>
      <c r="AM28" s="25"/>
      <c r="AO28" s="25"/>
      <c r="AQ28" s="25"/>
      <c r="AV28" s="25"/>
      <c r="AX28" s="25"/>
      <c r="AZ28" s="25"/>
      <c r="BB28" s="25"/>
      <c r="BD28" s="25"/>
    </row>
    <row r="29" spans="1:89">
      <c r="A29" s="40" t="s">
        <v>214</v>
      </c>
      <c r="B29" s="40" t="s">
        <v>130</v>
      </c>
      <c r="C29" s="82" t="s">
        <v>117</v>
      </c>
      <c r="D29">
        <v>1</v>
      </c>
      <c r="E29" s="26">
        <v>0.02</v>
      </c>
      <c r="F29" s="3">
        <v>0.15</v>
      </c>
      <c r="G29" s="24">
        <v>22.423795262512787</v>
      </c>
      <c r="H29" s="9">
        <v>-27.484039578997848</v>
      </c>
      <c r="I29" s="9">
        <v>18.148488036800874</v>
      </c>
      <c r="J29" s="9">
        <v>5.1897204996371182E-3</v>
      </c>
      <c r="K29" s="24">
        <v>28.945138670853428</v>
      </c>
      <c r="L29" s="9">
        <v>-14.769731868132023</v>
      </c>
      <c r="M29" s="9">
        <v>5.5938877184720184</v>
      </c>
      <c r="N29" s="9">
        <v>2.6212856216640499</v>
      </c>
      <c r="O29" s="83">
        <v>-1.8067497963377189E-3</v>
      </c>
      <c r="P29" s="8">
        <v>25</v>
      </c>
      <c r="Q29" s="83">
        <v>-1.2999999999999999E-3</v>
      </c>
      <c r="R29" s="3">
        <v>30</v>
      </c>
      <c r="S29" s="40" t="s">
        <v>176</v>
      </c>
      <c r="T29" s="40" t="s">
        <v>177</v>
      </c>
      <c r="U29" t="s">
        <v>154</v>
      </c>
      <c r="V29" t="s">
        <v>156</v>
      </c>
      <c r="W29" t="s">
        <v>160</v>
      </c>
      <c r="X29" t="s">
        <v>162</v>
      </c>
      <c r="Y29" t="s">
        <v>166</v>
      </c>
      <c r="Z29" t="s">
        <v>168</v>
      </c>
      <c r="AA29" t="s">
        <v>172</v>
      </c>
      <c r="AB29" t="s">
        <v>174</v>
      </c>
      <c r="AC29" s="40" t="s">
        <v>199</v>
      </c>
      <c r="AD29" s="40" t="s">
        <v>200</v>
      </c>
      <c r="AE29" t="s">
        <v>153</v>
      </c>
      <c r="AF29" t="s">
        <v>155</v>
      </c>
      <c r="AG29" t="s">
        <v>159</v>
      </c>
      <c r="AH29" t="s">
        <v>161</v>
      </c>
      <c r="AI29" t="s">
        <v>165</v>
      </c>
      <c r="AJ29" t="s">
        <v>167</v>
      </c>
      <c r="AK29" t="s">
        <v>171</v>
      </c>
      <c r="AL29" t="s">
        <v>173</v>
      </c>
      <c r="AQ29" s="43"/>
      <c r="AR29" s="43"/>
      <c r="AS29" s="42"/>
      <c r="AT29" s="42"/>
      <c r="AU29" s="43"/>
      <c r="AV29" s="41"/>
      <c r="AW29" s="40"/>
      <c r="AX29" s="40"/>
      <c r="AY29" s="41"/>
      <c r="AZ29" s="40"/>
      <c r="BA29" s="40"/>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row>
    <row r="30" spans="1:89">
      <c r="C30" s="39" t="s">
        <v>18</v>
      </c>
      <c r="D30">
        <v>1</v>
      </c>
      <c r="Q30" s="20"/>
      <c r="S30" s="25">
        <v>30.4</v>
      </c>
      <c r="T30">
        <v>25.7</v>
      </c>
      <c r="U30">
        <v>29.5</v>
      </c>
      <c r="V30" s="25">
        <v>24.8</v>
      </c>
      <c r="W30">
        <v>29.1</v>
      </c>
      <c r="X30">
        <v>24.4</v>
      </c>
      <c r="Y30" s="25">
        <v>27.3</v>
      </c>
      <c r="Z30">
        <v>22.9</v>
      </c>
      <c r="AA30">
        <v>24</v>
      </c>
      <c r="AB30" s="25">
        <v>20.100000000000001</v>
      </c>
      <c r="AC30" s="25">
        <v>27</v>
      </c>
      <c r="AD30">
        <v>23</v>
      </c>
      <c r="AE30">
        <v>27</v>
      </c>
      <c r="AF30" s="25">
        <v>21</v>
      </c>
      <c r="AG30">
        <v>27</v>
      </c>
      <c r="AH30">
        <v>21</v>
      </c>
      <c r="AI30" s="25">
        <v>25</v>
      </c>
      <c r="AJ30">
        <v>21</v>
      </c>
      <c r="AK30">
        <v>21</v>
      </c>
      <c r="AL30" s="25">
        <v>17</v>
      </c>
      <c r="AQ30" s="25"/>
      <c r="AR30" s="25"/>
      <c r="AT30" s="25"/>
      <c r="AV30" s="25"/>
      <c r="AX30" s="25"/>
      <c r="AZ30" s="25"/>
    </row>
    <row r="31" spans="1:89">
      <c r="A31" s="40" t="s">
        <v>215</v>
      </c>
      <c r="B31" s="40" t="s">
        <v>130</v>
      </c>
      <c r="C31" s="82" t="s">
        <v>117</v>
      </c>
      <c r="D31">
        <v>1</v>
      </c>
      <c r="E31" s="26">
        <v>0.01</v>
      </c>
      <c r="F31" s="3">
        <v>0.12</v>
      </c>
      <c r="G31" s="24">
        <v>100.99318888889859</v>
      </c>
      <c r="H31" s="9">
        <v>-64.843720700001825</v>
      </c>
      <c r="I31" s="9">
        <v>20.020272720777868</v>
      </c>
      <c r="J31" s="9">
        <v>1.0406502473332434E-2</v>
      </c>
      <c r="K31" s="24">
        <v>259.7110389610387</v>
      </c>
      <c r="L31" s="9">
        <v>-88.442370129870127</v>
      </c>
      <c r="M31" s="9">
        <v>14.337208441558444</v>
      </c>
      <c r="N31" s="9">
        <v>2.5420624415584414</v>
      </c>
      <c r="O31" s="83">
        <v>-2.0732464445620438E-3</v>
      </c>
      <c r="P31" s="8">
        <v>25</v>
      </c>
      <c r="Q31" s="83">
        <v>-1E-3</v>
      </c>
      <c r="R31" s="3">
        <v>69</v>
      </c>
      <c r="S31" s="25" t="s">
        <v>131</v>
      </c>
      <c r="T31" t="s">
        <v>132</v>
      </c>
      <c r="U31" t="s">
        <v>133</v>
      </c>
      <c r="V31" t="s">
        <v>134</v>
      </c>
      <c r="W31" t="s">
        <v>137</v>
      </c>
      <c r="X31" t="s">
        <v>138</v>
      </c>
      <c r="Y31" t="s">
        <v>139</v>
      </c>
      <c r="Z31" t="s">
        <v>140</v>
      </c>
      <c r="AA31" s="40" t="s">
        <v>141</v>
      </c>
      <c r="AB31" s="40" t="s">
        <v>142</v>
      </c>
      <c r="AC31" s="40" t="s">
        <v>143</v>
      </c>
      <c r="AD31" s="40" t="s">
        <v>144</v>
      </c>
      <c r="AE31" s="40" t="s">
        <v>147</v>
      </c>
      <c r="AF31" s="40" t="s">
        <v>148</v>
      </c>
      <c r="AG31" s="40" t="s">
        <v>149</v>
      </c>
      <c r="AH31" s="40" t="s">
        <v>150</v>
      </c>
      <c r="AI31" s="40" t="s">
        <v>153</v>
      </c>
      <c r="AJ31" s="40" t="s">
        <v>154</v>
      </c>
      <c r="AK31" s="40" t="s">
        <v>155</v>
      </c>
      <c r="AL31" s="40" t="s">
        <v>156</v>
      </c>
      <c r="AM31" s="40" t="s">
        <v>159</v>
      </c>
      <c r="AN31" s="40" t="s">
        <v>160</v>
      </c>
      <c r="AO31" s="40" t="s">
        <v>161</v>
      </c>
      <c r="AP31" s="40" t="s">
        <v>162</v>
      </c>
      <c r="AQ31" s="40" t="s">
        <v>165</v>
      </c>
      <c r="AR31" s="40" t="s">
        <v>166</v>
      </c>
      <c r="AS31" s="41" t="s">
        <v>167</v>
      </c>
      <c r="AT31" s="40" t="s">
        <v>168</v>
      </c>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row>
    <row r="32" spans="1:89">
      <c r="C32" s="39" t="s">
        <v>18</v>
      </c>
      <c r="D32">
        <v>1</v>
      </c>
      <c r="Q32" s="20"/>
      <c r="S32" s="25">
        <v>22</v>
      </c>
      <c r="T32">
        <v>25.7</v>
      </c>
      <c r="U32">
        <v>20</v>
      </c>
      <c r="V32">
        <v>22.7</v>
      </c>
      <c r="W32">
        <v>24</v>
      </c>
      <c r="X32">
        <v>26.2</v>
      </c>
      <c r="Y32">
        <v>20</v>
      </c>
      <c r="Z32">
        <v>22.7</v>
      </c>
      <c r="AA32">
        <v>24</v>
      </c>
      <c r="AB32">
        <v>26.2</v>
      </c>
      <c r="AC32">
        <v>20</v>
      </c>
      <c r="AD32">
        <v>22.7</v>
      </c>
      <c r="AE32">
        <v>24</v>
      </c>
      <c r="AF32">
        <v>26.2</v>
      </c>
      <c r="AG32">
        <v>20</v>
      </c>
      <c r="AH32">
        <v>22.7</v>
      </c>
      <c r="AI32">
        <v>22</v>
      </c>
      <c r="AJ32">
        <v>25.7</v>
      </c>
      <c r="AK32">
        <v>20</v>
      </c>
      <c r="AL32">
        <v>22.2</v>
      </c>
      <c r="AM32">
        <v>22</v>
      </c>
      <c r="AN32" s="25">
        <v>25.2</v>
      </c>
      <c r="AO32">
        <v>18</v>
      </c>
      <c r="AP32" s="25">
        <v>21.7</v>
      </c>
      <c r="AQ32">
        <v>22</v>
      </c>
      <c r="AR32" s="25">
        <v>24.2</v>
      </c>
      <c r="AS32">
        <v>18</v>
      </c>
      <c r="AT32" s="25">
        <v>20.7</v>
      </c>
      <c r="AX32" s="25"/>
      <c r="AZ32" s="25"/>
      <c r="BB32" s="25"/>
      <c r="BD32" s="25"/>
    </row>
    <row r="33" spans="1:89">
      <c r="A33" s="40" t="s">
        <v>216</v>
      </c>
      <c r="B33" s="40" t="s">
        <v>130</v>
      </c>
      <c r="C33" s="82" t="s">
        <v>117</v>
      </c>
      <c r="D33">
        <v>1</v>
      </c>
      <c r="E33" s="26">
        <v>0.01</v>
      </c>
      <c r="F33" s="3">
        <v>0.24</v>
      </c>
      <c r="G33" s="24">
        <v>4.9745486017289027</v>
      </c>
      <c r="H33" s="9">
        <v>-5.5445629465170123</v>
      </c>
      <c r="I33" s="9">
        <v>7.4062952643290565</v>
      </c>
      <c r="J33" s="9">
        <v>-2.9807248835606454E-3</v>
      </c>
      <c r="K33" s="24">
        <v>54.271637056561033</v>
      </c>
      <c r="L33" s="9">
        <v>-24.997387061803771</v>
      </c>
      <c r="M33" s="9">
        <v>8.2155522728363515</v>
      </c>
      <c r="N33" s="9">
        <v>5.2169415928992393</v>
      </c>
      <c r="O33" s="83">
        <v>-1.4873871527802248E-3</v>
      </c>
      <c r="P33" s="8">
        <v>25</v>
      </c>
      <c r="Q33" s="83">
        <v>-2.5999999999999999E-3</v>
      </c>
      <c r="R33" s="3">
        <v>5</v>
      </c>
      <c r="S33" s="25" t="s">
        <v>188</v>
      </c>
      <c r="T33" t="s">
        <v>132</v>
      </c>
      <c r="U33" t="s">
        <v>134</v>
      </c>
      <c r="V33" t="s">
        <v>189</v>
      </c>
      <c r="W33" t="s">
        <v>138</v>
      </c>
      <c r="X33" t="s">
        <v>140</v>
      </c>
      <c r="Y33" t="s">
        <v>190</v>
      </c>
      <c r="Z33" t="s">
        <v>142</v>
      </c>
      <c r="AA33" t="s">
        <v>144</v>
      </c>
      <c r="AB33" t="s">
        <v>191</v>
      </c>
      <c r="AC33" t="s">
        <v>148</v>
      </c>
      <c r="AD33" t="s">
        <v>150</v>
      </c>
      <c r="AE33" t="s">
        <v>192</v>
      </c>
      <c r="AF33" t="s">
        <v>154</v>
      </c>
      <c r="AG33" t="s">
        <v>156</v>
      </c>
      <c r="AH33" t="s">
        <v>193</v>
      </c>
      <c r="AI33" t="s">
        <v>160</v>
      </c>
      <c r="AJ33" t="s">
        <v>162</v>
      </c>
      <c r="AK33" t="s">
        <v>194</v>
      </c>
      <c r="AL33" t="s">
        <v>166</v>
      </c>
      <c r="AM33" t="s">
        <v>168</v>
      </c>
      <c r="AN33" t="s">
        <v>172</v>
      </c>
      <c r="AO33" t="s">
        <v>174</v>
      </c>
      <c r="AP33" s="3" t="s">
        <v>217</v>
      </c>
      <c r="AQ33" s="3" t="s">
        <v>218</v>
      </c>
      <c r="AR33" s="3" t="s">
        <v>219</v>
      </c>
      <c r="AS33" t="s">
        <v>220</v>
      </c>
      <c r="AT33" t="s">
        <v>221</v>
      </c>
      <c r="AU33" t="s">
        <v>222</v>
      </c>
      <c r="AV33" t="s">
        <v>223</v>
      </c>
      <c r="AW33" t="s">
        <v>224</v>
      </c>
      <c r="AX33" t="s">
        <v>225</v>
      </c>
      <c r="AY33" t="s">
        <v>226</v>
      </c>
      <c r="AZ33" t="s">
        <v>227</v>
      </c>
      <c r="BA33" t="s">
        <v>228</v>
      </c>
      <c r="BB33" t="s">
        <v>229</v>
      </c>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row>
    <row r="34" spans="1:89">
      <c r="C34" s="39" t="s">
        <v>18</v>
      </c>
      <c r="D34">
        <v>1</v>
      </c>
      <c r="Q34" s="20"/>
      <c r="S34" s="25">
        <v>168</v>
      </c>
      <c r="T34">
        <v>157</v>
      </c>
      <c r="U34">
        <v>135</v>
      </c>
      <c r="V34">
        <v>169</v>
      </c>
      <c r="W34" s="25">
        <v>158</v>
      </c>
      <c r="X34">
        <v>136</v>
      </c>
      <c r="Y34">
        <v>169</v>
      </c>
      <c r="Z34" s="25">
        <v>158</v>
      </c>
      <c r="AA34">
        <v>136</v>
      </c>
      <c r="AB34">
        <v>169</v>
      </c>
      <c r="AC34" s="25">
        <v>158</v>
      </c>
      <c r="AD34">
        <v>136</v>
      </c>
      <c r="AE34">
        <v>165</v>
      </c>
      <c r="AF34" s="25">
        <v>154</v>
      </c>
      <c r="AG34" s="25">
        <v>132</v>
      </c>
      <c r="AH34">
        <v>163</v>
      </c>
      <c r="AI34" s="25">
        <v>152</v>
      </c>
      <c r="AJ34">
        <v>129</v>
      </c>
      <c r="AK34" s="25">
        <v>153</v>
      </c>
      <c r="AL34">
        <v>143</v>
      </c>
      <c r="AM34" s="25">
        <v>123</v>
      </c>
      <c r="AN34">
        <v>123</v>
      </c>
      <c r="AO34">
        <v>106</v>
      </c>
      <c r="AP34">
        <v>105</v>
      </c>
      <c r="AQ34">
        <v>110</v>
      </c>
      <c r="AR34">
        <v>115</v>
      </c>
      <c r="AS34">
        <v>120</v>
      </c>
      <c r="AT34">
        <v>125</v>
      </c>
      <c r="AU34">
        <v>130</v>
      </c>
      <c r="AV34">
        <v>135</v>
      </c>
      <c r="AW34">
        <v>140</v>
      </c>
      <c r="AX34">
        <v>145</v>
      </c>
      <c r="AY34">
        <v>150</v>
      </c>
      <c r="AZ34">
        <v>155</v>
      </c>
      <c r="BA34">
        <v>160</v>
      </c>
      <c r="BB34">
        <v>165</v>
      </c>
    </row>
    <row r="35" spans="1:89">
      <c r="A35" s="40" t="s">
        <v>230</v>
      </c>
      <c r="B35" s="40" t="s">
        <v>130</v>
      </c>
      <c r="C35" s="82" t="s">
        <v>117</v>
      </c>
      <c r="D35">
        <v>1</v>
      </c>
      <c r="E35" s="26">
        <v>0.02</v>
      </c>
      <c r="F35" s="3">
        <v>0.24</v>
      </c>
      <c r="G35" s="24">
        <v>3.7686166675148316</v>
      </c>
      <c r="H35" s="9">
        <v>-6.2176317463710165</v>
      </c>
      <c r="I35" s="9">
        <v>7.5226586548751104</v>
      </c>
      <c r="J35" s="9">
        <v>-1.2211651907810678E-3</v>
      </c>
      <c r="K35" s="24">
        <v>8.0281615328572986</v>
      </c>
      <c r="L35" s="9">
        <v>-12.809655195958653</v>
      </c>
      <c r="M35" s="9">
        <v>8.0316447691258084</v>
      </c>
      <c r="N35" s="9">
        <v>5.1263754813668054</v>
      </c>
      <c r="O35" s="83">
        <v>-2.2590112697368422E-3</v>
      </c>
      <c r="P35" s="8">
        <v>25</v>
      </c>
      <c r="Q35" s="83">
        <v>-1.6999999999999999E-3</v>
      </c>
      <c r="R35" s="3">
        <v>11</v>
      </c>
      <c r="S35" s="40" t="s">
        <v>197</v>
      </c>
      <c r="T35" s="40" t="s">
        <v>176</v>
      </c>
      <c r="U35" s="40" t="s">
        <v>177</v>
      </c>
      <c r="V35" t="s">
        <v>192</v>
      </c>
      <c r="W35" t="s">
        <v>154</v>
      </c>
      <c r="X35" t="s">
        <v>156</v>
      </c>
      <c r="Y35" t="s">
        <v>193</v>
      </c>
      <c r="Z35" t="s">
        <v>160</v>
      </c>
      <c r="AA35" t="s">
        <v>162</v>
      </c>
      <c r="AB35" t="s">
        <v>194</v>
      </c>
      <c r="AC35" t="s">
        <v>166</v>
      </c>
      <c r="AD35" t="s">
        <v>168</v>
      </c>
      <c r="AE35" s="43" t="s">
        <v>231</v>
      </c>
      <c r="AF35" s="42" t="s">
        <v>217</v>
      </c>
      <c r="AG35" s="42" t="s">
        <v>218</v>
      </c>
      <c r="AH35" s="43" t="s">
        <v>219</v>
      </c>
      <c r="AI35" s="41" t="s">
        <v>220</v>
      </c>
      <c r="AJ35" s="40" t="s">
        <v>221</v>
      </c>
      <c r="AK35" s="40" t="s">
        <v>222</v>
      </c>
      <c r="AL35" s="41" t="s">
        <v>223</v>
      </c>
      <c r="AM35" s="40" t="s">
        <v>224</v>
      </c>
      <c r="AN35" s="40" t="s">
        <v>225</v>
      </c>
      <c r="AO35" s="3" t="s">
        <v>226</v>
      </c>
      <c r="AP35" s="3" t="s">
        <v>227</v>
      </c>
      <c r="AQ35" s="3" t="s">
        <v>228</v>
      </c>
      <c r="AR35" s="3" t="s">
        <v>229</v>
      </c>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row>
    <row r="36" spans="1:89">
      <c r="C36" s="39" t="s">
        <v>18</v>
      </c>
      <c r="D36">
        <v>1</v>
      </c>
      <c r="Q36" s="20"/>
      <c r="S36" s="25">
        <v>162</v>
      </c>
      <c r="T36">
        <v>154</v>
      </c>
      <c r="U36">
        <v>131</v>
      </c>
      <c r="V36">
        <v>156</v>
      </c>
      <c r="W36">
        <v>150</v>
      </c>
      <c r="X36">
        <v>127</v>
      </c>
      <c r="Y36">
        <v>152</v>
      </c>
      <c r="Z36">
        <v>146</v>
      </c>
      <c r="AA36">
        <v>124</v>
      </c>
      <c r="AB36">
        <v>146</v>
      </c>
      <c r="AC36">
        <v>140</v>
      </c>
      <c r="AD36">
        <v>119</v>
      </c>
      <c r="AE36" s="25">
        <v>100</v>
      </c>
      <c r="AF36">
        <v>105</v>
      </c>
      <c r="AG36" s="25">
        <v>110</v>
      </c>
      <c r="AH36">
        <v>115</v>
      </c>
      <c r="AI36" s="25">
        <v>120</v>
      </c>
      <c r="AJ36">
        <v>125</v>
      </c>
      <c r="AK36" s="25">
        <v>130</v>
      </c>
      <c r="AL36">
        <v>135</v>
      </c>
      <c r="AM36" s="25">
        <v>140</v>
      </c>
      <c r="AN36">
        <v>145</v>
      </c>
      <c r="AO36">
        <v>150</v>
      </c>
      <c r="AP36">
        <v>155</v>
      </c>
      <c r="AQ36">
        <v>160</v>
      </c>
      <c r="AR36">
        <v>165</v>
      </c>
    </row>
    <row r="37" spans="1:89">
      <c r="A37" s="40" t="s">
        <v>232</v>
      </c>
      <c r="B37" s="40" t="s">
        <v>130</v>
      </c>
      <c r="C37" s="82" t="s">
        <v>117</v>
      </c>
      <c r="D37">
        <v>1</v>
      </c>
      <c r="E37" s="26">
        <v>0.02</v>
      </c>
      <c r="F37" s="3">
        <v>0.2</v>
      </c>
      <c r="G37" s="24">
        <v>0.13319447102372672</v>
      </c>
      <c r="H37" s="9">
        <v>-7.030540132348273</v>
      </c>
      <c r="I37" s="9">
        <v>7.6887867057521895</v>
      </c>
      <c r="J37" s="9">
        <v>4.4196150753031136E-3</v>
      </c>
      <c r="K37" s="24">
        <v>28.44448600636829</v>
      </c>
      <c r="L37" s="9">
        <v>-20.438286985084616</v>
      </c>
      <c r="M37" s="9">
        <v>10.15223866096866</v>
      </c>
      <c r="N37" s="9">
        <v>5.1910255177476108</v>
      </c>
      <c r="O37" s="83">
        <v>-2.1437852720408161E-3</v>
      </c>
      <c r="P37" s="8">
        <v>25</v>
      </c>
      <c r="Q37" s="83">
        <v>-3.3E-3</v>
      </c>
      <c r="R37" s="3">
        <v>20</v>
      </c>
      <c r="S37" s="40" t="s">
        <v>197</v>
      </c>
      <c r="T37" s="40" t="s">
        <v>176</v>
      </c>
      <c r="U37" s="40" t="s">
        <v>177</v>
      </c>
      <c r="V37" t="s">
        <v>192</v>
      </c>
      <c r="W37" t="s">
        <v>154</v>
      </c>
      <c r="X37" t="s">
        <v>156</v>
      </c>
      <c r="Y37" t="s">
        <v>193</v>
      </c>
      <c r="Z37" t="s">
        <v>160</v>
      </c>
      <c r="AA37" t="s">
        <v>162</v>
      </c>
      <c r="AB37" t="s">
        <v>194</v>
      </c>
      <c r="AC37" t="s">
        <v>166</v>
      </c>
      <c r="AD37" t="s">
        <v>168</v>
      </c>
      <c r="AE37" s="43" t="s">
        <v>231</v>
      </c>
      <c r="AF37" s="42" t="s">
        <v>217</v>
      </c>
      <c r="AG37" s="42" t="s">
        <v>218</v>
      </c>
      <c r="AH37" s="43" t="s">
        <v>219</v>
      </c>
      <c r="AI37" s="41" t="s">
        <v>220</v>
      </c>
      <c r="AJ37" s="40" t="s">
        <v>221</v>
      </c>
      <c r="AK37" s="40" t="s">
        <v>222</v>
      </c>
      <c r="AL37" s="41" t="s">
        <v>223</v>
      </c>
      <c r="AM37" s="40" t="s">
        <v>224</v>
      </c>
      <c r="AN37" s="40" t="s">
        <v>225</v>
      </c>
      <c r="AO37" s="3" t="s">
        <v>226</v>
      </c>
      <c r="AP37" s="3" t="s">
        <v>227</v>
      </c>
      <c r="AQ37" s="3" t="s">
        <v>228</v>
      </c>
      <c r="AR37" s="3" t="s">
        <v>229</v>
      </c>
      <c r="AS37" s="42"/>
      <c r="AT37" s="43"/>
      <c r="AU37" s="41"/>
      <c r="AV37" s="40"/>
      <c r="AW37" s="40"/>
      <c r="AX37" s="41"/>
      <c r="AY37" s="40"/>
      <c r="AZ37" s="40"/>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row>
    <row r="38" spans="1:89">
      <c r="C38" s="39" t="s">
        <v>18</v>
      </c>
      <c r="D38">
        <v>1</v>
      </c>
      <c r="Q38" s="20"/>
      <c r="S38" s="25">
        <v>143</v>
      </c>
      <c r="T38">
        <v>137</v>
      </c>
      <c r="U38">
        <v>118</v>
      </c>
      <c r="V38" s="25">
        <v>139</v>
      </c>
      <c r="W38">
        <v>133</v>
      </c>
      <c r="X38">
        <v>113</v>
      </c>
      <c r="Y38" s="25">
        <v>136</v>
      </c>
      <c r="Z38">
        <v>131</v>
      </c>
      <c r="AA38">
        <v>111</v>
      </c>
      <c r="AB38" s="25">
        <v>130</v>
      </c>
      <c r="AC38">
        <v>125</v>
      </c>
      <c r="AD38">
        <v>107</v>
      </c>
      <c r="AE38" s="25">
        <v>100</v>
      </c>
      <c r="AF38">
        <v>105</v>
      </c>
      <c r="AG38" s="25">
        <v>110</v>
      </c>
      <c r="AH38">
        <v>115</v>
      </c>
      <c r="AI38" s="25">
        <v>120</v>
      </c>
      <c r="AJ38">
        <v>125</v>
      </c>
      <c r="AK38" s="25">
        <v>130</v>
      </c>
      <c r="AL38">
        <v>135</v>
      </c>
      <c r="AM38" s="25">
        <v>140</v>
      </c>
      <c r="AN38">
        <v>145</v>
      </c>
      <c r="AO38">
        <v>150</v>
      </c>
      <c r="AP38">
        <v>155</v>
      </c>
      <c r="AQ38">
        <v>160</v>
      </c>
      <c r="AR38">
        <v>165</v>
      </c>
      <c r="AS38" s="25"/>
      <c r="AU38" s="25"/>
      <c r="AW38" s="25"/>
      <c r="AY38" s="25"/>
    </row>
    <row r="39" spans="1:89">
      <c r="A39" s="40" t="s">
        <v>233</v>
      </c>
      <c r="B39" s="40" t="s">
        <v>130</v>
      </c>
      <c r="C39" s="82" t="s">
        <v>117</v>
      </c>
      <c r="D39">
        <v>1</v>
      </c>
      <c r="E39" s="26">
        <v>0.01</v>
      </c>
      <c r="F39" s="3">
        <v>0.12</v>
      </c>
      <c r="G39" s="24">
        <v>67.463163428355244</v>
      </c>
      <c r="H39" s="9">
        <v>-38.567202106330448</v>
      </c>
      <c r="I39" s="9">
        <v>18.757159163007287</v>
      </c>
      <c r="J39" s="9">
        <v>-1.1596654981723409E-3</v>
      </c>
      <c r="K39" s="24">
        <v>338.70181892001608</v>
      </c>
      <c r="L39" s="9">
        <v>-99.229434102905927</v>
      </c>
      <c r="M39" s="9">
        <v>18.762883169271472</v>
      </c>
      <c r="N39" s="9">
        <v>7.8182933797274492</v>
      </c>
      <c r="O39" s="83">
        <v>-1.7033854562532728E-3</v>
      </c>
      <c r="P39" s="8">
        <v>25</v>
      </c>
      <c r="Q39" s="83">
        <v>-2.8999999999999998E-3</v>
      </c>
      <c r="R39" s="3">
        <v>16</v>
      </c>
      <c r="S39" t="s">
        <v>134</v>
      </c>
      <c r="T39" t="s">
        <v>140</v>
      </c>
      <c r="U39" t="s">
        <v>144</v>
      </c>
      <c r="V39" t="s">
        <v>150</v>
      </c>
      <c r="W39" t="s">
        <v>156</v>
      </c>
      <c r="X39" t="s">
        <v>162</v>
      </c>
      <c r="Y39" t="s">
        <v>168</v>
      </c>
      <c r="Z39" t="s">
        <v>133</v>
      </c>
      <c r="AA39" t="s">
        <v>139</v>
      </c>
      <c r="AB39" t="s">
        <v>143</v>
      </c>
      <c r="AC39" t="s">
        <v>149</v>
      </c>
      <c r="AD39" t="s">
        <v>155</v>
      </c>
      <c r="AE39" t="s">
        <v>161</v>
      </c>
      <c r="AF39" t="s">
        <v>167</v>
      </c>
      <c r="AG39" s="40"/>
      <c r="AH39" s="40"/>
      <c r="AI39" s="40"/>
      <c r="AJ39" s="40"/>
      <c r="AK39" s="40"/>
      <c r="AL39" s="40"/>
      <c r="AM39" s="40"/>
      <c r="AN39" s="40"/>
      <c r="AO39" s="40"/>
      <c r="AP39" s="40"/>
      <c r="AQ39" s="40"/>
      <c r="AR39" s="40"/>
      <c r="AS39" s="41"/>
      <c r="AT39" s="40"/>
      <c r="AU39" s="40"/>
      <c r="AV39" s="3"/>
      <c r="AW39" s="40"/>
      <c r="AX39" s="40"/>
      <c r="AY39" s="3"/>
      <c r="AZ39" s="40"/>
      <c r="BA39" s="40"/>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row>
    <row r="40" spans="1:89">
      <c r="C40" s="39" t="s">
        <v>18</v>
      </c>
      <c r="D40">
        <v>1</v>
      </c>
      <c r="Q40" s="20"/>
      <c r="S40" s="25">
        <v>87.7</v>
      </c>
      <c r="T40" s="25">
        <v>87.7</v>
      </c>
      <c r="U40" s="25">
        <v>87.7</v>
      </c>
      <c r="V40" s="25">
        <v>87.7</v>
      </c>
      <c r="W40" s="25">
        <v>86</v>
      </c>
      <c r="X40">
        <v>84.2</v>
      </c>
      <c r="Y40">
        <v>80.5</v>
      </c>
      <c r="Z40" s="25">
        <v>79.2</v>
      </c>
      <c r="AA40" s="25">
        <v>79.2</v>
      </c>
      <c r="AB40" s="25">
        <v>79.2</v>
      </c>
      <c r="AC40" s="25">
        <v>79.2</v>
      </c>
      <c r="AD40">
        <v>77.599999999999994</v>
      </c>
      <c r="AE40">
        <v>76</v>
      </c>
      <c r="AF40" s="25">
        <v>72.7</v>
      </c>
      <c r="AK40" s="25"/>
      <c r="AN40" s="25"/>
      <c r="AQ40" s="25"/>
      <c r="AR40" s="25"/>
      <c r="AT40" s="25"/>
      <c r="AZ40" s="25"/>
      <c r="BA40" s="25"/>
      <c r="BB40" s="25"/>
      <c r="BC40" s="25"/>
      <c r="BD40" s="25"/>
      <c r="BE40" s="25"/>
      <c r="BF40" s="25"/>
      <c r="BG40" s="25"/>
    </row>
    <row r="41" spans="1:89">
      <c r="A41" s="40" t="s">
        <v>234</v>
      </c>
      <c r="B41" s="40" t="s">
        <v>130</v>
      </c>
      <c r="C41" s="82" t="s">
        <v>117</v>
      </c>
      <c r="D41">
        <v>1</v>
      </c>
      <c r="E41" s="26">
        <v>0.01</v>
      </c>
      <c r="F41" s="3">
        <v>0.12</v>
      </c>
      <c r="G41" s="24">
        <v>33.365558095238981</v>
      </c>
      <c r="H41" s="9">
        <v>-21.49644422857159</v>
      </c>
      <c r="I41" s="9">
        <v>11.819526433619055</v>
      </c>
      <c r="J41" s="9">
        <v>-3.5375917142869973E-4</v>
      </c>
      <c r="K41" s="24">
        <v>224.13748196249128</v>
      </c>
      <c r="L41" s="9">
        <v>-79.731191558443427</v>
      </c>
      <c r="M41" s="9">
        <v>18.192382799422905</v>
      </c>
      <c r="N41" s="9">
        <v>7.8539361536796504</v>
      </c>
      <c r="O41" s="83">
        <v>-1.8952382622039481E-3</v>
      </c>
      <c r="P41" s="8">
        <v>25</v>
      </c>
      <c r="Q41" s="83">
        <v>-3.3E-3</v>
      </c>
      <c r="R41" s="3">
        <v>15</v>
      </c>
      <c r="S41" s="25" t="s">
        <v>131</v>
      </c>
      <c r="T41" t="s">
        <v>132</v>
      </c>
      <c r="U41" t="s">
        <v>133</v>
      </c>
      <c r="V41" t="s">
        <v>134</v>
      </c>
      <c r="W41" t="s">
        <v>137</v>
      </c>
      <c r="X41" t="s">
        <v>138</v>
      </c>
      <c r="Y41" t="s">
        <v>139</v>
      </c>
      <c r="Z41" t="s">
        <v>140</v>
      </c>
      <c r="AA41" s="40" t="s">
        <v>141</v>
      </c>
      <c r="AB41" s="40" t="s">
        <v>142</v>
      </c>
      <c r="AC41" s="40" t="s">
        <v>143</v>
      </c>
      <c r="AD41" s="40" t="s">
        <v>144</v>
      </c>
      <c r="AE41" s="40" t="s">
        <v>147</v>
      </c>
      <c r="AF41" s="40" t="s">
        <v>148</v>
      </c>
      <c r="AG41" s="40" t="s">
        <v>149</v>
      </c>
      <c r="AH41" s="40" t="s">
        <v>150</v>
      </c>
      <c r="AI41" s="40" t="s">
        <v>153</v>
      </c>
      <c r="AJ41" s="40" t="s">
        <v>154</v>
      </c>
      <c r="AK41" s="40" t="s">
        <v>155</v>
      </c>
      <c r="AL41" s="40" t="s">
        <v>156</v>
      </c>
      <c r="AM41" s="40" t="s">
        <v>159</v>
      </c>
      <c r="AN41" s="40" t="s">
        <v>160</v>
      </c>
      <c r="AO41" s="40" t="s">
        <v>161</v>
      </c>
      <c r="AP41" s="40" t="s">
        <v>162</v>
      </c>
      <c r="AQ41" s="40" t="s">
        <v>165</v>
      </c>
      <c r="AR41" s="40" t="s">
        <v>166</v>
      </c>
      <c r="AS41" s="41" t="s">
        <v>167</v>
      </c>
      <c r="AT41" s="40" t="s">
        <v>168</v>
      </c>
      <c r="AU41" s="40" t="s">
        <v>171</v>
      </c>
      <c r="AV41" s="3" t="s">
        <v>172</v>
      </c>
      <c r="AW41" s="40" t="s">
        <v>173</v>
      </c>
      <c r="AX41" s="40" t="s">
        <v>174</v>
      </c>
      <c r="AY41" s="3"/>
      <c r="AZ41" s="40"/>
      <c r="BA41" s="40"/>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row>
    <row r="42" spans="1:89">
      <c r="C42" s="39" t="s">
        <v>18</v>
      </c>
      <c r="D42">
        <v>1</v>
      </c>
      <c r="Q42" s="20"/>
      <c r="S42" s="25">
        <v>135</v>
      </c>
      <c r="T42">
        <v>141</v>
      </c>
      <c r="U42">
        <v>115</v>
      </c>
      <c r="V42">
        <v>120</v>
      </c>
      <c r="W42">
        <v>135</v>
      </c>
      <c r="X42">
        <v>143</v>
      </c>
      <c r="Y42">
        <v>115</v>
      </c>
      <c r="Z42">
        <v>122</v>
      </c>
      <c r="AA42" s="25">
        <v>135</v>
      </c>
      <c r="AB42">
        <v>143</v>
      </c>
      <c r="AC42">
        <v>115</v>
      </c>
      <c r="AD42">
        <v>122</v>
      </c>
      <c r="AE42" s="25">
        <v>135</v>
      </c>
      <c r="AF42">
        <v>143</v>
      </c>
      <c r="AG42">
        <v>115</v>
      </c>
      <c r="AH42">
        <v>122</v>
      </c>
      <c r="AI42">
        <v>130</v>
      </c>
      <c r="AJ42">
        <v>138</v>
      </c>
      <c r="AK42" s="25">
        <v>110</v>
      </c>
      <c r="AL42">
        <v>117</v>
      </c>
      <c r="AM42">
        <v>125</v>
      </c>
      <c r="AN42" s="25">
        <v>132</v>
      </c>
      <c r="AO42">
        <v>105</v>
      </c>
      <c r="AP42">
        <v>113</v>
      </c>
      <c r="AQ42" s="25">
        <v>120</v>
      </c>
      <c r="AR42" s="25">
        <v>128</v>
      </c>
      <c r="AS42">
        <v>100</v>
      </c>
      <c r="AT42" s="25">
        <v>108</v>
      </c>
      <c r="AU42">
        <v>105</v>
      </c>
      <c r="AV42">
        <v>110</v>
      </c>
      <c r="AW42">
        <v>85</v>
      </c>
      <c r="AX42">
        <v>92</v>
      </c>
      <c r="AZ42" s="25"/>
      <c r="BA42" s="25"/>
      <c r="BB42" s="25"/>
      <c r="BC42" s="25"/>
      <c r="BD42" s="25"/>
      <c r="BE42" s="25"/>
      <c r="BF42" s="25"/>
      <c r="BG42" s="25"/>
    </row>
    <row r="43" spans="1:89">
      <c r="A43" s="40" t="s">
        <v>235</v>
      </c>
      <c r="B43" s="40" t="s">
        <v>130</v>
      </c>
      <c r="C43" s="82" t="s">
        <v>117</v>
      </c>
      <c r="D43">
        <v>1</v>
      </c>
      <c r="E43" s="26">
        <v>0.01</v>
      </c>
      <c r="F43" s="3">
        <v>0.12</v>
      </c>
      <c r="G43" s="24">
        <v>20.333656812167526</v>
      </c>
      <c r="H43" s="9">
        <v>-19.900011615740265</v>
      </c>
      <c r="I43" s="9">
        <v>11.757699327499964</v>
      </c>
      <c r="J43" s="9">
        <v>2.8965258952388488E-3</v>
      </c>
      <c r="K43" s="24">
        <v>220.84874384875599</v>
      </c>
      <c r="L43" s="9">
        <v>-80.241524216526685</v>
      </c>
      <c r="M43" s="9">
        <v>18.558991051541188</v>
      </c>
      <c r="N43" s="9">
        <v>7.8256673931623908</v>
      </c>
      <c r="O43" s="83">
        <v>-1.8710629936734694E-3</v>
      </c>
      <c r="P43" s="8">
        <v>25</v>
      </c>
      <c r="Q43" s="83">
        <v>-3.3E-3</v>
      </c>
      <c r="R43" s="3">
        <v>15</v>
      </c>
      <c r="S43" t="s">
        <v>134</v>
      </c>
      <c r="T43" t="s">
        <v>140</v>
      </c>
      <c r="U43" t="s">
        <v>144</v>
      </c>
      <c r="V43" t="s">
        <v>150</v>
      </c>
      <c r="W43" t="s">
        <v>156</v>
      </c>
      <c r="X43" t="s">
        <v>162</v>
      </c>
      <c r="Y43" t="s">
        <v>168</v>
      </c>
      <c r="Z43" t="s">
        <v>133</v>
      </c>
      <c r="AA43" t="s">
        <v>139</v>
      </c>
      <c r="AB43" t="s">
        <v>143</v>
      </c>
      <c r="AC43" t="s">
        <v>149</v>
      </c>
      <c r="AD43" t="s">
        <v>155</v>
      </c>
      <c r="AE43" t="s">
        <v>161</v>
      </c>
      <c r="AF43" t="s">
        <v>167</v>
      </c>
      <c r="AG43" s="40"/>
      <c r="AH43" s="40"/>
      <c r="AI43" s="40"/>
      <c r="AJ43" s="40"/>
      <c r="AK43" s="40"/>
      <c r="AL43" s="40"/>
      <c r="AM43" s="40"/>
      <c r="AN43" s="40"/>
      <c r="AO43" s="40"/>
      <c r="AP43" s="40"/>
      <c r="AQ43" s="40"/>
      <c r="AR43" s="40"/>
      <c r="AS43" s="41"/>
      <c r="AT43" s="40"/>
      <c r="AU43" s="40"/>
      <c r="AV43" s="3"/>
      <c r="AW43" s="40"/>
      <c r="AX43" s="40"/>
      <c r="AY43" s="3"/>
      <c r="AZ43" s="40"/>
      <c r="BA43" s="40"/>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row>
    <row r="44" spans="1:89">
      <c r="C44" s="39" t="s">
        <v>18</v>
      </c>
      <c r="D44">
        <v>1</v>
      </c>
      <c r="Q44" s="20"/>
      <c r="S44" s="25">
        <v>130</v>
      </c>
      <c r="T44">
        <v>133</v>
      </c>
      <c r="U44">
        <v>133</v>
      </c>
      <c r="V44">
        <v>133</v>
      </c>
      <c r="W44" s="25">
        <v>129</v>
      </c>
      <c r="X44">
        <v>127</v>
      </c>
      <c r="Y44">
        <v>124</v>
      </c>
      <c r="Z44" s="25">
        <v>125</v>
      </c>
      <c r="AA44">
        <v>125</v>
      </c>
      <c r="AB44">
        <v>125</v>
      </c>
      <c r="AC44" s="25">
        <v>125</v>
      </c>
      <c r="AD44">
        <v>125</v>
      </c>
      <c r="AE44">
        <v>120</v>
      </c>
      <c r="AF44" s="25">
        <v>115</v>
      </c>
      <c r="AK44" s="25"/>
      <c r="AN44" s="25"/>
      <c r="AQ44" s="25"/>
      <c r="AR44" s="25"/>
      <c r="AT44" s="25"/>
      <c r="AZ44" s="25"/>
      <c r="BA44" s="25"/>
      <c r="BB44" s="25"/>
      <c r="BC44" s="25"/>
      <c r="BD44" s="25"/>
      <c r="BE44" s="25"/>
      <c r="BF44" s="25"/>
      <c r="BG44" s="25"/>
    </row>
    <row r="45" spans="1:89">
      <c r="A45" s="40" t="s">
        <v>236</v>
      </c>
      <c r="B45" s="40" t="s">
        <v>130</v>
      </c>
      <c r="C45" s="82" t="s">
        <v>117</v>
      </c>
      <c r="D45">
        <v>1</v>
      </c>
      <c r="E45" s="26">
        <v>0.01</v>
      </c>
      <c r="F45" s="3">
        <v>0.12</v>
      </c>
      <c r="G45" s="24">
        <v>30.947965223665822</v>
      </c>
      <c r="H45" s="9">
        <v>-23.847925324675423</v>
      </c>
      <c r="I45" s="9">
        <v>12.097032317287161</v>
      </c>
      <c r="J45" s="9">
        <v>-2.1719446056276751E-3</v>
      </c>
      <c r="K45" s="24">
        <v>261.14747474747281</v>
      </c>
      <c r="L45" s="9">
        <v>-92.266318181818022</v>
      </c>
      <c r="M45" s="9">
        <v>19.036346919191921</v>
      </c>
      <c r="N45" s="9">
        <v>7.9078810151515198</v>
      </c>
      <c r="O45" s="83">
        <v>-2.2361029234693884E-3</v>
      </c>
      <c r="P45" s="8">
        <v>25</v>
      </c>
      <c r="Q45" s="83">
        <v>-5.1000000000000004E-3</v>
      </c>
      <c r="R45" s="3">
        <v>18.5</v>
      </c>
      <c r="S45" s="40" t="s">
        <v>197</v>
      </c>
      <c r="T45" s="40" t="s">
        <v>176</v>
      </c>
      <c r="U45" s="40" t="s">
        <v>177</v>
      </c>
      <c r="V45" t="s">
        <v>192</v>
      </c>
      <c r="W45" t="s">
        <v>154</v>
      </c>
      <c r="X45" t="s">
        <v>156</v>
      </c>
      <c r="Y45" t="s">
        <v>193</v>
      </c>
      <c r="Z45" t="s">
        <v>160</v>
      </c>
      <c r="AA45" t="s">
        <v>162</v>
      </c>
      <c r="AB45" t="s">
        <v>194</v>
      </c>
      <c r="AC45" t="s">
        <v>166</v>
      </c>
      <c r="AD45" t="s">
        <v>168</v>
      </c>
      <c r="AE45" t="s">
        <v>172</v>
      </c>
      <c r="AF45" t="s">
        <v>174</v>
      </c>
      <c r="AG45" t="s">
        <v>237</v>
      </c>
      <c r="AH45" t="s">
        <v>238</v>
      </c>
      <c r="AI45" t="s">
        <v>239</v>
      </c>
      <c r="AJ45" t="s">
        <v>240</v>
      </c>
      <c r="AK45" t="s">
        <v>241</v>
      </c>
      <c r="AL45" s="43" t="s">
        <v>231</v>
      </c>
      <c r="AM45" s="42" t="s">
        <v>217</v>
      </c>
      <c r="AN45" s="42" t="s">
        <v>218</v>
      </c>
      <c r="AO45" s="43" t="s">
        <v>219</v>
      </c>
      <c r="AP45" s="41" t="s">
        <v>220</v>
      </c>
      <c r="AQ45" s="40" t="s">
        <v>221</v>
      </c>
      <c r="AR45" s="40" t="s">
        <v>222</v>
      </c>
      <c r="AS45" s="41" t="s">
        <v>223</v>
      </c>
      <c r="AT45" s="40" t="s">
        <v>224</v>
      </c>
      <c r="AU45" s="40" t="s">
        <v>225</v>
      </c>
      <c r="AV45" s="3" t="s">
        <v>226</v>
      </c>
      <c r="AW45" s="3" t="s">
        <v>227</v>
      </c>
      <c r="AX45" s="3" t="s">
        <v>228</v>
      </c>
      <c r="AY45" s="3" t="s">
        <v>229</v>
      </c>
      <c r="AZ45" s="40"/>
      <c r="BA45" s="40"/>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row>
    <row r="46" spans="1:89">
      <c r="C46" s="39" t="s">
        <v>18</v>
      </c>
      <c r="D46">
        <v>1</v>
      </c>
      <c r="Q46" s="20"/>
      <c r="S46" s="25">
        <v>139</v>
      </c>
      <c r="T46">
        <v>132</v>
      </c>
      <c r="U46">
        <v>112</v>
      </c>
      <c r="V46" s="25">
        <v>134</v>
      </c>
      <c r="W46">
        <v>129</v>
      </c>
      <c r="X46">
        <v>108</v>
      </c>
      <c r="Y46" s="25">
        <v>131</v>
      </c>
      <c r="Z46">
        <v>124</v>
      </c>
      <c r="AA46">
        <v>104</v>
      </c>
      <c r="AB46" s="25">
        <v>125</v>
      </c>
      <c r="AC46">
        <v>120</v>
      </c>
      <c r="AD46">
        <v>101</v>
      </c>
      <c r="AE46">
        <v>104</v>
      </c>
      <c r="AF46">
        <v>86</v>
      </c>
      <c r="AG46">
        <v>75</v>
      </c>
      <c r="AH46" s="25">
        <v>80</v>
      </c>
      <c r="AI46">
        <v>85</v>
      </c>
      <c r="AJ46" s="25">
        <v>90</v>
      </c>
      <c r="AK46">
        <v>95</v>
      </c>
      <c r="AL46" s="25">
        <v>100</v>
      </c>
      <c r="AM46">
        <v>105</v>
      </c>
      <c r="AN46" s="25">
        <v>110</v>
      </c>
      <c r="AO46">
        <v>115</v>
      </c>
      <c r="AP46" s="25">
        <v>120</v>
      </c>
      <c r="AQ46">
        <v>125</v>
      </c>
      <c r="AR46" s="25">
        <v>130</v>
      </c>
      <c r="AS46">
        <v>135</v>
      </c>
      <c r="AT46" s="25">
        <v>140</v>
      </c>
      <c r="AU46">
        <v>145</v>
      </c>
      <c r="AV46">
        <v>150</v>
      </c>
      <c r="AW46">
        <v>155</v>
      </c>
      <c r="AX46">
        <v>160</v>
      </c>
      <c r="AY46">
        <v>165</v>
      </c>
      <c r="AZ46" s="25"/>
      <c r="BA46" s="25"/>
      <c r="BB46" s="25"/>
      <c r="BC46" s="25"/>
      <c r="BD46" s="25"/>
      <c r="BE46" s="25"/>
      <c r="BF46" s="25"/>
      <c r="BG46" s="25"/>
    </row>
    <row r="47" spans="1:89">
      <c r="A47" s="40" t="s">
        <v>242</v>
      </c>
      <c r="B47" s="40" t="s">
        <v>130</v>
      </c>
      <c r="C47" s="82" t="s">
        <v>117</v>
      </c>
      <c r="D47">
        <v>1</v>
      </c>
      <c r="E47" s="26">
        <v>5.0000000000000001E-3</v>
      </c>
      <c r="F47" s="3">
        <v>0.06</v>
      </c>
      <c r="G47" s="24">
        <v>8.0812941738202194E-7</v>
      </c>
      <c r="H47" s="9">
        <v>-79.83780830707542</v>
      </c>
      <c r="I47" s="9">
        <v>36.154276325878911</v>
      </c>
      <c r="J47" s="9">
        <v>-1.2774262321818906E-2</v>
      </c>
      <c r="K47" s="24">
        <v>9.4279350668485931E-6</v>
      </c>
      <c r="L47" s="9">
        <v>-215.15286447140613</v>
      </c>
      <c r="M47" s="9">
        <v>52.737435326364036</v>
      </c>
      <c r="N47" s="9">
        <v>15.61151451797879</v>
      </c>
      <c r="O47" s="83">
        <v>-1.7108146890617846E-3</v>
      </c>
      <c r="P47" s="8">
        <v>25</v>
      </c>
      <c r="Q47" s="83">
        <v>-6.1000000000000004E-3</v>
      </c>
      <c r="R47" s="3">
        <v>13.5</v>
      </c>
      <c r="S47" t="s">
        <v>134</v>
      </c>
      <c r="T47" t="s">
        <v>140</v>
      </c>
      <c r="U47" t="s">
        <v>144</v>
      </c>
      <c r="V47" t="s">
        <v>150</v>
      </c>
      <c r="W47" t="s">
        <v>156</v>
      </c>
      <c r="X47" t="s">
        <v>162</v>
      </c>
      <c r="Y47" t="s">
        <v>168</v>
      </c>
      <c r="Z47" t="s">
        <v>133</v>
      </c>
      <c r="AA47" t="s">
        <v>139</v>
      </c>
      <c r="AB47" t="s">
        <v>143</v>
      </c>
      <c r="AC47" t="s">
        <v>149</v>
      </c>
      <c r="AD47" t="s">
        <v>155</v>
      </c>
      <c r="AE47" t="s">
        <v>161</v>
      </c>
      <c r="AF47" t="s">
        <v>167</v>
      </c>
      <c r="AG47" s="40"/>
      <c r="AH47" s="40"/>
      <c r="AI47" s="40"/>
      <c r="AJ47" s="40"/>
      <c r="AK47" s="40"/>
      <c r="AL47" s="40"/>
      <c r="AM47" s="40"/>
      <c r="AN47" s="40"/>
      <c r="AO47" s="40"/>
      <c r="AP47" s="40"/>
      <c r="AQ47" s="40"/>
      <c r="AR47" s="40"/>
      <c r="AS47" s="41"/>
      <c r="AT47" s="40"/>
      <c r="AU47" s="40"/>
      <c r="AV47" s="3"/>
      <c r="AW47" s="40"/>
      <c r="AX47" s="40"/>
      <c r="AY47" s="3"/>
      <c r="AZ47" s="40"/>
      <c r="BA47" s="40"/>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row>
    <row r="48" spans="1:89">
      <c r="C48" s="39" t="s">
        <v>18</v>
      </c>
      <c r="D48">
        <v>1</v>
      </c>
      <c r="Q48" s="20"/>
      <c r="S48" s="25">
        <v>91</v>
      </c>
      <c r="T48">
        <v>91.5</v>
      </c>
      <c r="U48">
        <v>91.5</v>
      </c>
      <c r="V48">
        <v>91.5</v>
      </c>
      <c r="W48">
        <v>89</v>
      </c>
      <c r="X48">
        <v>88.5</v>
      </c>
      <c r="Y48">
        <v>85.6</v>
      </c>
      <c r="Z48">
        <v>85</v>
      </c>
      <c r="AA48">
        <v>85</v>
      </c>
      <c r="AB48">
        <v>85</v>
      </c>
      <c r="AC48">
        <v>85</v>
      </c>
      <c r="AD48">
        <v>85</v>
      </c>
      <c r="AE48">
        <v>80</v>
      </c>
      <c r="AF48">
        <v>80</v>
      </c>
      <c r="AK48" s="25"/>
      <c r="AN48" s="25"/>
      <c r="AQ48" s="25"/>
      <c r="AR48" s="25"/>
      <c r="AT48" s="25"/>
      <c r="AZ48" s="25"/>
      <c r="BA48" s="25"/>
      <c r="BB48" s="25"/>
      <c r="BC48" s="25"/>
      <c r="BD48" s="25"/>
      <c r="BE48" s="25"/>
      <c r="BF48" s="25"/>
      <c r="BG48" s="25"/>
    </row>
    <row r="49" spans="1:89">
      <c r="A49" s="40" t="s">
        <v>243</v>
      </c>
      <c r="B49" s="40" t="s">
        <v>130</v>
      </c>
      <c r="C49" s="82" t="s">
        <v>117</v>
      </c>
      <c r="D49">
        <v>1</v>
      </c>
      <c r="E49" s="26">
        <v>5.0000000000000001E-3</v>
      </c>
      <c r="F49" s="3">
        <v>0.06</v>
      </c>
      <c r="G49" s="24">
        <v>188.30377401423297</v>
      </c>
      <c r="H49" s="9">
        <v>-75.423020102134245</v>
      </c>
      <c r="I49" s="9">
        <v>23.30486930770526</v>
      </c>
      <c r="J49" s="9">
        <v>-2.2388688170659615E-4</v>
      </c>
      <c r="K49" s="24">
        <v>3646.639563615212</v>
      </c>
      <c r="L49" s="9">
        <v>-630.70404068998687</v>
      </c>
      <c r="M49" s="9">
        <v>68.608361883533078</v>
      </c>
      <c r="N49" s="9">
        <v>15.790512062096417</v>
      </c>
      <c r="O49" s="83">
        <v>-1.8623801448299333E-3</v>
      </c>
      <c r="P49" s="8">
        <v>25</v>
      </c>
      <c r="Q49" s="83">
        <v>-8.9678220068027201E-3</v>
      </c>
      <c r="R49" s="3">
        <v>19</v>
      </c>
      <c r="S49" s="25" t="s">
        <v>131</v>
      </c>
      <c r="T49" t="s">
        <v>132</v>
      </c>
      <c r="U49" t="s">
        <v>133</v>
      </c>
      <c r="V49" t="s">
        <v>134</v>
      </c>
      <c r="W49" t="s">
        <v>137</v>
      </c>
      <c r="X49" t="s">
        <v>138</v>
      </c>
      <c r="Y49" t="s">
        <v>139</v>
      </c>
      <c r="Z49" t="s">
        <v>140</v>
      </c>
      <c r="AA49" s="40" t="s">
        <v>141</v>
      </c>
      <c r="AB49" s="40" t="s">
        <v>142</v>
      </c>
      <c r="AC49" s="40" t="s">
        <v>143</v>
      </c>
      <c r="AD49" s="40" t="s">
        <v>144</v>
      </c>
      <c r="AE49" s="40" t="s">
        <v>147</v>
      </c>
      <c r="AF49" s="40" t="s">
        <v>148</v>
      </c>
      <c r="AG49" s="40" t="s">
        <v>149</v>
      </c>
      <c r="AH49" s="40" t="s">
        <v>150</v>
      </c>
      <c r="AI49" s="40" t="s">
        <v>153</v>
      </c>
      <c r="AJ49" s="40" t="s">
        <v>154</v>
      </c>
      <c r="AK49" s="40" t="s">
        <v>155</v>
      </c>
      <c r="AL49" s="40" t="s">
        <v>156</v>
      </c>
      <c r="AM49" s="40" t="s">
        <v>159</v>
      </c>
      <c r="AN49" s="40" t="s">
        <v>160</v>
      </c>
      <c r="AO49" s="40" t="s">
        <v>161</v>
      </c>
      <c r="AP49" s="40" t="s">
        <v>162</v>
      </c>
      <c r="AQ49" s="40" t="s">
        <v>165</v>
      </c>
      <c r="AR49" s="40" t="s">
        <v>166</v>
      </c>
      <c r="AS49" s="41" t="s">
        <v>167</v>
      </c>
      <c r="AT49" s="40" t="s">
        <v>168</v>
      </c>
      <c r="AU49" s="40" t="s">
        <v>171</v>
      </c>
      <c r="AV49" s="3" t="s">
        <v>172</v>
      </c>
      <c r="AW49" s="40" t="s">
        <v>173</v>
      </c>
      <c r="AX49" s="40" t="s">
        <v>174</v>
      </c>
      <c r="AY49" s="3"/>
      <c r="AZ49" s="40"/>
      <c r="BA49" s="40"/>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row>
    <row r="50" spans="1:89">
      <c r="C50" s="39" t="s">
        <v>18</v>
      </c>
      <c r="D50">
        <v>1</v>
      </c>
      <c r="Q50" s="20"/>
      <c r="S50" s="25">
        <v>130</v>
      </c>
      <c r="T50">
        <v>139</v>
      </c>
      <c r="U50">
        <v>110</v>
      </c>
      <c r="V50">
        <v>116</v>
      </c>
      <c r="W50">
        <v>135</v>
      </c>
      <c r="X50">
        <v>141</v>
      </c>
      <c r="Y50">
        <v>110</v>
      </c>
      <c r="Z50">
        <v>118</v>
      </c>
      <c r="AA50" s="25">
        <v>135</v>
      </c>
      <c r="AB50">
        <v>141</v>
      </c>
      <c r="AC50">
        <v>110</v>
      </c>
      <c r="AD50">
        <v>118</v>
      </c>
      <c r="AE50" s="25">
        <v>135</v>
      </c>
      <c r="AF50">
        <v>141</v>
      </c>
      <c r="AG50">
        <v>110</v>
      </c>
      <c r="AH50">
        <v>118</v>
      </c>
      <c r="AI50">
        <v>130</v>
      </c>
      <c r="AJ50">
        <v>136</v>
      </c>
      <c r="AK50" s="25">
        <v>105</v>
      </c>
      <c r="AL50">
        <v>114</v>
      </c>
      <c r="AM50">
        <v>125</v>
      </c>
      <c r="AN50" s="25">
        <v>133</v>
      </c>
      <c r="AO50">
        <v>105</v>
      </c>
      <c r="AP50">
        <v>111</v>
      </c>
      <c r="AQ50" s="25">
        <v>120</v>
      </c>
      <c r="AR50" s="25">
        <v>127</v>
      </c>
      <c r="AS50">
        <v>100</v>
      </c>
      <c r="AT50" s="25">
        <v>106</v>
      </c>
      <c r="AU50">
        <v>95</v>
      </c>
      <c r="AV50">
        <v>106</v>
      </c>
      <c r="AW50">
        <v>80</v>
      </c>
      <c r="AX50">
        <v>89</v>
      </c>
      <c r="AZ50" s="25"/>
      <c r="BA50" s="25"/>
      <c r="BB50" s="25"/>
      <c r="BC50" s="25"/>
      <c r="BD50" s="25"/>
      <c r="BE50" s="25"/>
      <c r="BF50" s="25"/>
      <c r="BG50" s="25"/>
    </row>
    <row r="51" spans="1:89">
      <c r="A51" s="40" t="s">
        <v>244</v>
      </c>
      <c r="B51" s="40" t="s">
        <v>130</v>
      </c>
      <c r="C51" s="82" t="s">
        <v>117</v>
      </c>
      <c r="D51">
        <v>1</v>
      </c>
      <c r="E51" s="26">
        <v>5.0000000000000001E-3</v>
      </c>
      <c r="F51" s="3">
        <v>0.06</v>
      </c>
      <c r="G51" s="24">
        <v>291.38131696999017</v>
      </c>
      <c r="H51" s="9">
        <v>-109.60083095609852</v>
      </c>
      <c r="I51" s="9">
        <v>24.73830162074394</v>
      </c>
      <c r="J51" s="9">
        <v>6.643310318005663E-4</v>
      </c>
      <c r="K51" s="24">
        <v>6779.4260855684624</v>
      </c>
      <c r="L51" s="9">
        <v>-1126.5087244572283</v>
      </c>
      <c r="M51" s="9">
        <v>90.10118231162231</v>
      </c>
      <c r="N51" s="9">
        <v>15.963784434865898</v>
      </c>
      <c r="O51" s="83">
        <v>-2.1497920356012665E-3</v>
      </c>
      <c r="P51" s="8">
        <v>25</v>
      </c>
      <c r="Q51" s="83">
        <v>-6.1000000000000004E-3</v>
      </c>
      <c r="R51" s="3">
        <v>23</v>
      </c>
      <c r="S51" s="40" t="s">
        <v>197</v>
      </c>
      <c r="T51" s="40" t="s">
        <v>176</v>
      </c>
      <c r="U51" s="40" t="s">
        <v>177</v>
      </c>
      <c r="V51" t="s">
        <v>192</v>
      </c>
      <c r="W51" t="s">
        <v>154</v>
      </c>
      <c r="X51" t="s">
        <v>156</v>
      </c>
      <c r="Y51" t="s">
        <v>193</v>
      </c>
      <c r="Z51" t="s">
        <v>160</v>
      </c>
      <c r="AA51" t="s">
        <v>162</v>
      </c>
      <c r="AB51" t="s">
        <v>194</v>
      </c>
      <c r="AC51" t="s">
        <v>166</v>
      </c>
      <c r="AD51" t="s">
        <v>168</v>
      </c>
      <c r="AE51" t="s">
        <v>172</v>
      </c>
      <c r="AF51" t="s">
        <v>174</v>
      </c>
      <c r="AG51" t="s">
        <v>237</v>
      </c>
      <c r="AH51" t="s">
        <v>238</v>
      </c>
      <c r="AI51" t="s">
        <v>239</v>
      </c>
      <c r="AJ51" t="s">
        <v>240</v>
      </c>
      <c r="AK51" t="s">
        <v>241</v>
      </c>
      <c r="AL51" s="43" t="s">
        <v>231</v>
      </c>
      <c r="AM51" s="42" t="s">
        <v>217</v>
      </c>
      <c r="AN51" s="42" t="s">
        <v>218</v>
      </c>
      <c r="AO51" s="43" t="s">
        <v>219</v>
      </c>
      <c r="AP51" s="41" t="s">
        <v>220</v>
      </c>
      <c r="AQ51" s="40" t="s">
        <v>221</v>
      </c>
      <c r="AR51" s="40" t="s">
        <v>222</v>
      </c>
      <c r="AS51" s="41" t="s">
        <v>223</v>
      </c>
      <c r="AT51" s="40" t="s">
        <v>224</v>
      </c>
      <c r="AU51" s="40" t="s">
        <v>225</v>
      </c>
      <c r="AV51" s="3" t="s">
        <v>226</v>
      </c>
      <c r="AW51" s="3" t="s">
        <v>227</v>
      </c>
      <c r="AX51" s="3" t="s">
        <v>228</v>
      </c>
      <c r="AY51" s="3" t="s">
        <v>229</v>
      </c>
      <c r="AZ51" s="40"/>
      <c r="BA51" s="40"/>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row>
    <row r="52" spans="1:89">
      <c r="C52" s="39" t="s">
        <v>18</v>
      </c>
      <c r="D52">
        <v>1</v>
      </c>
      <c r="Q52" s="20"/>
      <c r="S52" s="25">
        <v>139</v>
      </c>
      <c r="T52">
        <v>131</v>
      </c>
      <c r="U52">
        <v>115</v>
      </c>
      <c r="V52" s="25">
        <v>136</v>
      </c>
      <c r="W52">
        <v>126</v>
      </c>
      <c r="X52">
        <v>109</v>
      </c>
      <c r="Y52" s="25">
        <v>132</v>
      </c>
      <c r="Z52">
        <v>123</v>
      </c>
      <c r="AA52">
        <v>106</v>
      </c>
      <c r="AB52" s="25">
        <v>127</v>
      </c>
      <c r="AC52">
        <v>118</v>
      </c>
      <c r="AD52">
        <v>103</v>
      </c>
      <c r="AE52">
        <v>100</v>
      </c>
      <c r="AF52">
        <v>88.5</v>
      </c>
      <c r="AG52">
        <v>75</v>
      </c>
      <c r="AH52" s="25">
        <v>80</v>
      </c>
      <c r="AI52">
        <v>85</v>
      </c>
      <c r="AJ52" s="25">
        <v>90</v>
      </c>
      <c r="AK52">
        <v>95</v>
      </c>
      <c r="AL52" s="25">
        <v>100</v>
      </c>
      <c r="AM52">
        <v>105</v>
      </c>
      <c r="AN52" s="25">
        <v>110</v>
      </c>
      <c r="AO52">
        <v>115</v>
      </c>
      <c r="AP52" s="25">
        <v>120</v>
      </c>
      <c r="AQ52">
        <v>125</v>
      </c>
      <c r="AR52" s="25">
        <v>130</v>
      </c>
      <c r="AS52">
        <v>135</v>
      </c>
      <c r="AT52" s="25">
        <v>140</v>
      </c>
      <c r="AU52">
        <v>145</v>
      </c>
      <c r="AV52">
        <v>150</v>
      </c>
      <c r="AW52">
        <v>155</v>
      </c>
      <c r="AX52">
        <v>160</v>
      </c>
      <c r="AY52">
        <v>165</v>
      </c>
      <c r="AZ52" s="25"/>
      <c r="BA52" s="25"/>
      <c r="BB52" s="25"/>
      <c r="BC52" s="25"/>
      <c r="BD52" s="25"/>
      <c r="BE52" s="25"/>
      <c r="BF52" s="25"/>
      <c r="BG52" s="25"/>
    </row>
    <row r="53" spans="1:89">
      <c r="A53" s="40" t="s">
        <v>245</v>
      </c>
      <c r="B53" s="40" t="s">
        <v>130</v>
      </c>
      <c r="C53" s="82" t="s">
        <v>117</v>
      </c>
      <c r="D53">
        <v>1</v>
      </c>
      <c r="E53" s="26">
        <v>0.01</v>
      </c>
      <c r="F53" s="3">
        <v>0.24</v>
      </c>
      <c r="G53" s="24">
        <v>7.9451916602336219</v>
      </c>
      <c r="H53" s="9">
        <v>-9.3942768139004134</v>
      </c>
      <c r="I53" s="9">
        <v>18.759635347946038</v>
      </c>
      <c r="J53" s="9">
        <v>-4.6841420374551315E-3</v>
      </c>
      <c r="K53" s="24">
        <v>20.904438927322236</v>
      </c>
      <c r="L53" s="9">
        <v>-10.452900484662512</v>
      </c>
      <c r="M53" s="9">
        <v>2.6164813851118232</v>
      </c>
      <c r="N53" s="9">
        <v>2.5442355717584211</v>
      </c>
      <c r="O53" s="83">
        <v>-1.1249431946938775E-3</v>
      </c>
      <c r="P53" s="8">
        <v>25</v>
      </c>
      <c r="Q53" s="83">
        <v>-1.1999999999999999E-3</v>
      </c>
      <c r="R53" s="3">
        <v>4.5</v>
      </c>
      <c r="S53" s="25" t="s">
        <v>188</v>
      </c>
      <c r="T53" t="s">
        <v>132</v>
      </c>
      <c r="U53" t="s">
        <v>134</v>
      </c>
      <c r="V53" t="s">
        <v>189</v>
      </c>
      <c r="W53" t="s">
        <v>138</v>
      </c>
      <c r="X53" t="s">
        <v>140</v>
      </c>
      <c r="Y53" t="s">
        <v>190</v>
      </c>
      <c r="Z53" t="s">
        <v>142</v>
      </c>
      <c r="AA53" t="s">
        <v>144</v>
      </c>
      <c r="AB53" t="s">
        <v>191</v>
      </c>
      <c r="AC53" t="s">
        <v>148</v>
      </c>
      <c r="AD53" t="s">
        <v>150</v>
      </c>
      <c r="AE53" t="s">
        <v>192</v>
      </c>
      <c r="AF53" t="s">
        <v>154</v>
      </c>
      <c r="AG53" t="s">
        <v>156</v>
      </c>
      <c r="AH53" t="s">
        <v>193</v>
      </c>
      <c r="AI53" t="s">
        <v>160</v>
      </c>
      <c r="AJ53" t="s">
        <v>162</v>
      </c>
      <c r="AK53" t="s">
        <v>194</v>
      </c>
      <c r="AL53" t="s">
        <v>166</v>
      </c>
      <c r="AM53" t="s">
        <v>168</v>
      </c>
      <c r="AN53" s="25" t="s">
        <v>206</v>
      </c>
      <c r="AO53" t="s">
        <v>131</v>
      </c>
      <c r="AP53" t="s">
        <v>133</v>
      </c>
      <c r="AQ53" t="s">
        <v>207</v>
      </c>
      <c r="AR53" t="s">
        <v>137</v>
      </c>
      <c r="AS53" t="s">
        <v>139</v>
      </c>
      <c r="AT53" t="s">
        <v>208</v>
      </c>
      <c r="AU53" t="s">
        <v>141</v>
      </c>
      <c r="AV53" t="s">
        <v>143</v>
      </c>
      <c r="AW53" t="s">
        <v>209</v>
      </c>
      <c r="AX53" t="s">
        <v>147</v>
      </c>
      <c r="AY53" t="s">
        <v>149</v>
      </c>
      <c r="AZ53" t="s">
        <v>201</v>
      </c>
      <c r="BA53" t="s">
        <v>153</v>
      </c>
      <c r="BB53" t="s">
        <v>155</v>
      </c>
      <c r="BC53" t="s">
        <v>202</v>
      </c>
      <c r="BD53" t="s">
        <v>159</v>
      </c>
      <c r="BE53" t="s">
        <v>161</v>
      </c>
      <c r="BF53" t="s">
        <v>203</v>
      </c>
      <c r="BG53" t="s">
        <v>165</v>
      </c>
      <c r="BH53" t="s">
        <v>167</v>
      </c>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row>
    <row r="54" spans="1:89">
      <c r="C54" s="39" t="s">
        <v>18</v>
      </c>
      <c r="D54">
        <v>1</v>
      </c>
      <c r="Q54" s="20"/>
      <c r="S54" s="25">
        <v>35</v>
      </c>
      <c r="T54">
        <v>33</v>
      </c>
      <c r="U54">
        <v>29.1</v>
      </c>
      <c r="V54">
        <v>35.4</v>
      </c>
      <c r="W54">
        <v>33.4</v>
      </c>
      <c r="X54">
        <v>29.4</v>
      </c>
      <c r="Y54">
        <v>35.4</v>
      </c>
      <c r="Z54">
        <v>33.4</v>
      </c>
      <c r="AA54">
        <v>29.4</v>
      </c>
      <c r="AB54">
        <v>35.4</v>
      </c>
      <c r="AC54">
        <v>33.4</v>
      </c>
      <c r="AD54">
        <v>29.4</v>
      </c>
      <c r="AE54">
        <v>34.299999999999997</v>
      </c>
      <c r="AF54">
        <v>32.4</v>
      </c>
      <c r="AG54">
        <v>28.5</v>
      </c>
      <c r="AH54">
        <v>33.5</v>
      </c>
      <c r="AI54">
        <v>31.6</v>
      </c>
      <c r="AJ54">
        <v>27.8</v>
      </c>
      <c r="AK54">
        <v>31.4</v>
      </c>
      <c r="AL54">
        <v>29.7</v>
      </c>
      <c r="AM54">
        <v>26.1</v>
      </c>
      <c r="AN54" s="25">
        <v>33</v>
      </c>
      <c r="AO54">
        <v>31</v>
      </c>
      <c r="AP54" s="25">
        <v>27</v>
      </c>
      <c r="AQ54" s="25">
        <v>33</v>
      </c>
      <c r="AR54">
        <v>31</v>
      </c>
      <c r="AS54" s="25">
        <v>27</v>
      </c>
      <c r="AT54" s="25">
        <v>33</v>
      </c>
      <c r="AU54">
        <v>31</v>
      </c>
      <c r="AV54" s="25">
        <v>27</v>
      </c>
      <c r="AW54" s="25">
        <v>33</v>
      </c>
      <c r="AX54">
        <v>31</v>
      </c>
      <c r="AY54" s="25">
        <v>27</v>
      </c>
      <c r="AZ54">
        <v>31</v>
      </c>
      <c r="BA54">
        <v>29</v>
      </c>
      <c r="BB54">
        <v>27</v>
      </c>
      <c r="BC54">
        <v>31</v>
      </c>
      <c r="BD54">
        <v>29</v>
      </c>
      <c r="BE54">
        <v>25</v>
      </c>
      <c r="BF54">
        <v>29</v>
      </c>
      <c r="BG54">
        <v>27</v>
      </c>
      <c r="BH54">
        <v>23</v>
      </c>
    </row>
    <row r="55" spans="1:89">
      <c r="A55" s="40" t="s">
        <v>246</v>
      </c>
      <c r="B55" s="40" t="s">
        <v>130</v>
      </c>
      <c r="C55" s="82" t="s">
        <v>117</v>
      </c>
      <c r="D55">
        <v>1</v>
      </c>
      <c r="E55" s="26">
        <v>0.01</v>
      </c>
      <c r="F55" s="3">
        <v>0.24</v>
      </c>
      <c r="G55" s="24">
        <v>6.6497406422417864</v>
      </c>
      <c r="H55" s="9">
        <v>-8.1872512517360807</v>
      </c>
      <c r="I55" s="9">
        <v>18.743847733734331</v>
      </c>
      <c r="J55" s="9">
        <v>-7.2515409182398981E-3</v>
      </c>
      <c r="K55" s="24">
        <v>6.182980986891903</v>
      </c>
      <c r="L55" s="9">
        <v>-4.0983765046219167</v>
      </c>
      <c r="M55" s="9">
        <v>1.7034988002512759</v>
      </c>
      <c r="N55" s="9">
        <v>2.5776764614509671</v>
      </c>
      <c r="O55" s="83">
        <v>-1.2781321974442521E-3</v>
      </c>
      <c r="P55" s="8">
        <v>25</v>
      </c>
      <c r="Q55" s="83">
        <v>-1.1999999999999999E-3</v>
      </c>
      <c r="R55" s="3">
        <v>4</v>
      </c>
      <c r="S55" t="s">
        <v>132</v>
      </c>
      <c r="T55" t="s">
        <v>138</v>
      </c>
      <c r="U55" t="s">
        <v>142</v>
      </c>
      <c r="V55" t="s">
        <v>148</v>
      </c>
      <c r="W55" t="s">
        <v>154</v>
      </c>
      <c r="X55" t="s">
        <v>160</v>
      </c>
      <c r="Y55" t="s">
        <v>166</v>
      </c>
      <c r="Z55" t="s">
        <v>131</v>
      </c>
      <c r="AA55" t="s">
        <v>137</v>
      </c>
      <c r="AB55" t="s">
        <v>141</v>
      </c>
      <c r="AC55" t="s">
        <v>147</v>
      </c>
      <c r="AD55" t="s">
        <v>153</v>
      </c>
      <c r="AE55" t="s">
        <v>159</v>
      </c>
      <c r="AF55" t="s">
        <v>165</v>
      </c>
      <c r="AN55" s="25"/>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row>
    <row r="56" spans="1:89">
      <c r="C56" s="39" t="s">
        <v>18</v>
      </c>
      <c r="D56">
        <v>1</v>
      </c>
      <c r="Q56" s="20"/>
      <c r="S56" s="25">
        <v>33.4</v>
      </c>
      <c r="T56">
        <v>33.6</v>
      </c>
      <c r="U56">
        <v>33.799999999999997</v>
      </c>
      <c r="V56">
        <v>34.200000000000003</v>
      </c>
      <c r="W56">
        <v>33.200000000000003</v>
      </c>
      <c r="X56">
        <v>33</v>
      </c>
      <c r="Y56">
        <v>32.4</v>
      </c>
      <c r="Z56">
        <v>31</v>
      </c>
      <c r="AA56">
        <v>31</v>
      </c>
      <c r="AB56">
        <v>31</v>
      </c>
      <c r="AC56">
        <v>31</v>
      </c>
      <c r="AD56">
        <v>31</v>
      </c>
      <c r="AE56">
        <v>31</v>
      </c>
      <c r="AF56">
        <v>31</v>
      </c>
      <c r="AN56" s="25"/>
      <c r="AP56" s="25"/>
      <c r="AQ56" s="25"/>
      <c r="AS56" s="25"/>
      <c r="AT56" s="25"/>
      <c r="AV56" s="25"/>
      <c r="AW56" s="25"/>
      <c r="AY56" s="25"/>
    </row>
    <row r="57" spans="1:89">
      <c r="A57" s="40" t="s">
        <v>247</v>
      </c>
      <c r="B57" s="40" t="s">
        <v>130</v>
      </c>
      <c r="C57" s="82" t="s">
        <v>117</v>
      </c>
      <c r="D57">
        <v>1</v>
      </c>
      <c r="E57" s="26">
        <v>0.01</v>
      </c>
      <c r="F57" s="3">
        <v>0.24</v>
      </c>
      <c r="G57" s="24">
        <v>3.7933410853526048E-8</v>
      </c>
      <c r="H57" s="9">
        <v>-6.0678100630317529</v>
      </c>
      <c r="I57" s="9">
        <v>18.663190127956096</v>
      </c>
      <c r="J57" s="9">
        <v>-8.1203316032250686E-3</v>
      </c>
      <c r="K57" s="24">
        <v>6.182980986891903</v>
      </c>
      <c r="L57" s="9">
        <v>-4.0983765046219167</v>
      </c>
      <c r="M57" s="9">
        <v>1.7034988002512759</v>
      </c>
      <c r="N57" s="9">
        <v>2.5776764614509671</v>
      </c>
      <c r="O57" s="83">
        <v>-1.3202571551898733E-3</v>
      </c>
      <c r="P57" s="8">
        <v>25</v>
      </c>
      <c r="Q57" s="83">
        <v>-1.1999999999999999E-3</v>
      </c>
      <c r="R57" s="3">
        <v>4</v>
      </c>
      <c r="S57" t="s">
        <v>134</v>
      </c>
      <c r="T57" t="s">
        <v>140</v>
      </c>
      <c r="U57" t="s">
        <v>144</v>
      </c>
      <c r="V57" t="s">
        <v>150</v>
      </c>
      <c r="W57" t="s">
        <v>156</v>
      </c>
      <c r="X57" t="s">
        <v>162</v>
      </c>
      <c r="Y57" t="s">
        <v>168</v>
      </c>
      <c r="Z57" t="s">
        <v>133</v>
      </c>
      <c r="AA57" t="s">
        <v>139</v>
      </c>
      <c r="AB57" t="s">
        <v>143</v>
      </c>
      <c r="AC57" t="s">
        <v>149</v>
      </c>
      <c r="AD57" t="s">
        <v>155</v>
      </c>
      <c r="AE57" t="s">
        <v>161</v>
      </c>
      <c r="AF57" t="s">
        <v>167</v>
      </c>
      <c r="AN57" s="25"/>
      <c r="BI57" s="3"/>
      <c r="BJ57" s="3"/>
      <c r="BK57" s="3"/>
      <c r="BL57" s="3"/>
      <c r="BM57" s="3"/>
      <c r="BN57" s="3"/>
      <c r="BO57" s="3"/>
      <c r="BP57" s="3"/>
      <c r="BQ57" s="3"/>
      <c r="BR57" s="3"/>
      <c r="BS57" s="3"/>
      <c r="BT57" s="3"/>
      <c r="BU57" s="3"/>
      <c r="BV57" s="3"/>
      <c r="BW57" s="3"/>
      <c r="BX57" s="3"/>
      <c r="BY57" s="3"/>
      <c r="BZ57" s="3"/>
      <c r="CA57" s="3"/>
      <c r="CB57" s="3"/>
      <c r="CC57" s="3"/>
      <c r="CD57" s="3"/>
      <c r="CE57" s="3"/>
      <c r="CF57" s="3"/>
      <c r="CG57" s="3"/>
      <c r="CH57" s="3"/>
      <c r="CI57" s="3"/>
      <c r="CJ57" s="3"/>
      <c r="CK57" s="3"/>
    </row>
    <row r="58" spans="1:89">
      <c r="C58" s="39" t="s">
        <v>18</v>
      </c>
      <c r="D58">
        <v>1</v>
      </c>
      <c r="Q58" s="20"/>
      <c r="S58" s="25">
        <v>31</v>
      </c>
      <c r="T58">
        <v>31.2</v>
      </c>
      <c r="U58">
        <v>31.2</v>
      </c>
      <c r="V58">
        <v>31.2</v>
      </c>
      <c r="W58">
        <v>30.8</v>
      </c>
      <c r="X58">
        <v>30.5</v>
      </c>
      <c r="Y58">
        <v>29.5</v>
      </c>
      <c r="Z58">
        <v>29</v>
      </c>
      <c r="AA58">
        <v>29</v>
      </c>
      <c r="AB58">
        <v>29</v>
      </c>
      <c r="AC58">
        <v>29</v>
      </c>
      <c r="AD58">
        <v>29</v>
      </c>
      <c r="AE58">
        <v>29</v>
      </c>
      <c r="AF58">
        <v>27</v>
      </c>
      <c r="AN58" s="25"/>
      <c r="AP58" s="25"/>
      <c r="AQ58" s="25"/>
      <c r="AS58" s="25"/>
      <c r="AT58" s="25"/>
      <c r="AV58" s="25"/>
      <c r="AW58" s="25"/>
      <c r="AY58" s="25"/>
    </row>
    <row r="59" spans="1:89">
      <c r="A59" s="40" t="s">
        <v>248</v>
      </c>
      <c r="B59" s="40" t="s">
        <v>130</v>
      </c>
      <c r="C59" s="82" t="s">
        <v>117</v>
      </c>
      <c r="D59">
        <v>1</v>
      </c>
      <c r="E59" s="26">
        <v>0.01</v>
      </c>
      <c r="F59" s="3">
        <v>0.24</v>
      </c>
      <c r="G59" s="24">
        <v>7.9451916602336219</v>
      </c>
      <c r="H59" s="9">
        <v>-9.3942768139004134</v>
      </c>
      <c r="I59" s="9">
        <v>18.759635347946038</v>
      </c>
      <c r="J59" s="9">
        <v>-4.6841420374551315E-3</v>
      </c>
      <c r="K59" s="24">
        <v>20.904438927322236</v>
      </c>
      <c r="L59" s="9">
        <v>-10.452900484662512</v>
      </c>
      <c r="M59" s="9">
        <v>2.6164813851118232</v>
      </c>
      <c r="N59" s="9">
        <v>2.5542355717584204</v>
      </c>
      <c r="O59" s="83">
        <v>-1.1249431946938775E-3</v>
      </c>
      <c r="P59" s="8">
        <v>25</v>
      </c>
      <c r="Q59" s="83">
        <v>-1.1999999999999999E-3</v>
      </c>
      <c r="R59" s="3">
        <v>4.5</v>
      </c>
      <c r="S59" s="25" t="s">
        <v>188</v>
      </c>
      <c r="T59" t="s">
        <v>132</v>
      </c>
      <c r="U59" t="s">
        <v>134</v>
      </c>
      <c r="V59" t="s">
        <v>189</v>
      </c>
      <c r="W59" t="s">
        <v>138</v>
      </c>
      <c r="X59" t="s">
        <v>140</v>
      </c>
      <c r="Y59" t="s">
        <v>190</v>
      </c>
      <c r="Z59" t="s">
        <v>142</v>
      </c>
      <c r="AA59" t="s">
        <v>144</v>
      </c>
      <c r="AB59" t="s">
        <v>191</v>
      </c>
      <c r="AC59" t="s">
        <v>148</v>
      </c>
      <c r="AD59" t="s">
        <v>150</v>
      </c>
      <c r="AE59" t="s">
        <v>192</v>
      </c>
      <c r="AF59" t="s">
        <v>154</v>
      </c>
      <c r="AG59" t="s">
        <v>156</v>
      </c>
      <c r="AH59" t="s">
        <v>193</v>
      </c>
      <c r="AI59" t="s">
        <v>160</v>
      </c>
      <c r="AJ59" t="s">
        <v>162</v>
      </c>
      <c r="AK59" t="s">
        <v>194</v>
      </c>
      <c r="AL59" t="s">
        <v>166</v>
      </c>
      <c r="AM59" t="s">
        <v>168</v>
      </c>
      <c r="AN59" s="25" t="s">
        <v>206</v>
      </c>
      <c r="AO59" t="s">
        <v>131</v>
      </c>
      <c r="AP59" t="s">
        <v>133</v>
      </c>
      <c r="AQ59" t="s">
        <v>207</v>
      </c>
      <c r="AR59" t="s">
        <v>137</v>
      </c>
      <c r="AS59" t="s">
        <v>139</v>
      </c>
      <c r="AT59" t="s">
        <v>208</v>
      </c>
      <c r="AU59" t="s">
        <v>141</v>
      </c>
      <c r="AV59" t="s">
        <v>143</v>
      </c>
      <c r="AW59" t="s">
        <v>209</v>
      </c>
      <c r="AX59" t="s">
        <v>147</v>
      </c>
      <c r="AY59" t="s">
        <v>149</v>
      </c>
      <c r="AZ59" t="s">
        <v>201</v>
      </c>
      <c r="BA59" t="s">
        <v>153</v>
      </c>
      <c r="BB59" t="s">
        <v>155</v>
      </c>
      <c r="BC59" t="s">
        <v>202</v>
      </c>
      <c r="BD59" t="s">
        <v>159</v>
      </c>
      <c r="BE59" t="s">
        <v>161</v>
      </c>
      <c r="BF59" t="s">
        <v>203</v>
      </c>
      <c r="BG59" t="s">
        <v>165</v>
      </c>
      <c r="BH59" t="s">
        <v>167</v>
      </c>
      <c r="BI59" s="3"/>
      <c r="BJ59" s="3"/>
      <c r="BK59" s="3"/>
      <c r="BL59" s="3"/>
      <c r="BM59" s="3"/>
      <c r="BN59" s="3"/>
      <c r="BO59" s="3"/>
      <c r="BP59" s="3"/>
      <c r="BQ59" s="3"/>
      <c r="BR59" s="3"/>
      <c r="BS59" s="3"/>
      <c r="BT59" s="3"/>
      <c r="BU59" s="3"/>
      <c r="BV59" s="3"/>
      <c r="BW59" s="3"/>
      <c r="BX59" s="3"/>
      <c r="BY59" s="3"/>
      <c r="BZ59" s="3"/>
      <c r="CA59" s="3"/>
      <c r="CB59" s="3"/>
      <c r="CC59" s="3"/>
      <c r="CD59" s="3"/>
      <c r="CE59" s="3"/>
      <c r="CF59" s="3"/>
      <c r="CG59" s="3"/>
      <c r="CH59" s="3"/>
      <c r="CI59" s="3"/>
      <c r="CJ59" s="3"/>
      <c r="CK59" s="3"/>
    </row>
    <row r="60" spans="1:89">
      <c r="C60" s="39" t="s">
        <v>18</v>
      </c>
      <c r="D60">
        <v>1</v>
      </c>
      <c r="Q60" s="20"/>
      <c r="S60" s="25">
        <v>34</v>
      </c>
      <c r="T60">
        <v>32.200000000000003</v>
      </c>
      <c r="U60">
        <v>28.3</v>
      </c>
      <c r="V60">
        <v>34.1</v>
      </c>
      <c r="W60">
        <v>32.299999999999997</v>
      </c>
      <c r="X60">
        <v>28.4</v>
      </c>
      <c r="Y60">
        <v>34.1</v>
      </c>
      <c r="Z60">
        <v>32.299999999999997</v>
      </c>
      <c r="AA60">
        <v>28.4</v>
      </c>
      <c r="AB60">
        <v>34.1</v>
      </c>
      <c r="AC60">
        <v>32.299999999999997</v>
      </c>
      <c r="AD60">
        <v>28.4</v>
      </c>
      <c r="AE60">
        <v>33.200000000000003</v>
      </c>
      <c r="AF60">
        <v>31.5</v>
      </c>
      <c r="AG60">
        <v>27.7</v>
      </c>
      <c r="AH60">
        <v>32.299999999999997</v>
      </c>
      <c r="AI60">
        <v>30.6</v>
      </c>
      <c r="AJ60">
        <v>26.9</v>
      </c>
      <c r="AK60">
        <v>30.6</v>
      </c>
      <c r="AL60">
        <v>29</v>
      </c>
      <c r="AM60">
        <v>25.5</v>
      </c>
      <c r="AN60" s="25">
        <v>31</v>
      </c>
      <c r="AO60">
        <v>29</v>
      </c>
      <c r="AP60" s="25">
        <v>25</v>
      </c>
      <c r="AQ60">
        <v>31</v>
      </c>
      <c r="AR60" s="25">
        <v>29</v>
      </c>
      <c r="AS60">
        <v>25</v>
      </c>
      <c r="AT60" s="25">
        <v>31</v>
      </c>
      <c r="AU60">
        <v>29</v>
      </c>
      <c r="AV60" s="25">
        <v>25</v>
      </c>
      <c r="AW60">
        <v>31</v>
      </c>
      <c r="AX60">
        <v>29</v>
      </c>
      <c r="AY60">
        <v>25</v>
      </c>
      <c r="AZ60">
        <v>31</v>
      </c>
      <c r="BA60">
        <v>29</v>
      </c>
      <c r="BB60">
        <v>25</v>
      </c>
      <c r="BC60">
        <v>29</v>
      </c>
      <c r="BD60">
        <v>27</v>
      </c>
      <c r="BE60">
        <v>25</v>
      </c>
      <c r="BF60">
        <v>27</v>
      </c>
      <c r="BG60">
        <v>27</v>
      </c>
      <c r="BH60">
        <v>23</v>
      </c>
    </row>
    <row r="61" spans="1:89">
      <c r="A61" s="40" t="s">
        <v>249</v>
      </c>
      <c r="B61" s="40" t="s">
        <v>130</v>
      </c>
      <c r="C61" s="82" t="s">
        <v>117</v>
      </c>
      <c r="D61">
        <v>1</v>
      </c>
      <c r="E61" s="26">
        <v>0.01</v>
      </c>
      <c r="F61" s="3">
        <v>0.24</v>
      </c>
      <c r="G61" s="24">
        <v>6.6497406422417864</v>
      </c>
      <c r="H61" s="9">
        <v>-8.1872512517360807</v>
      </c>
      <c r="I61" s="9">
        <v>18.743847733734331</v>
      </c>
      <c r="J61" s="9">
        <v>-7.2515409182398981E-3</v>
      </c>
      <c r="K61" s="24">
        <v>21.279483855432296</v>
      </c>
      <c r="L61" s="9">
        <v>-12.264708494581253</v>
      </c>
      <c r="M61" s="9">
        <v>3.0392810308147236</v>
      </c>
      <c r="N61" s="9">
        <v>2.5363999123748497</v>
      </c>
      <c r="O61" s="83">
        <v>-1.2781321974442521E-3</v>
      </c>
      <c r="P61" s="8">
        <v>25</v>
      </c>
      <c r="Q61" s="83">
        <v>-1.1999999999999999E-3</v>
      </c>
      <c r="R61" s="3">
        <v>4</v>
      </c>
      <c r="S61" t="s">
        <v>132</v>
      </c>
      <c r="T61" t="s">
        <v>138</v>
      </c>
      <c r="U61" t="s">
        <v>142</v>
      </c>
      <c r="V61" t="s">
        <v>148</v>
      </c>
      <c r="W61" t="s">
        <v>154</v>
      </c>
      <c r="X61" t="s">
        <v>160</v>
      </c>
      <c r="Y61" t="s">
        <v>166</v>
      </c>
      <c r="Z61" t="s">
        <v>131</v>
      </c>
      <c r="AA61" t="s">
        <v>137</v>
      </c>
      <c r="AB61" t="s">
        <v>141</v>
      </c>
      <c r="AC61" t="s">
        <v>147</v>
      </c>
      <c r="AD61" t="s">
        <v>153</v>
      </c>
      <c r="AE61" t="s">
        <v>159</v>
      </c>
      <c r="AF61" t="s">
        <v>165</v>
      </c>
      <c r="AN61" s="25"/>
      <c r="BI61" s="3"/>
      <c r="BJ61" s="3"/>
      <c r="BK61" s="3"/>
      <c r="BL61" s="3"/>
      <c r="BM61" s="3"/>
      <c r="BN61" s="3"/>
      <c r="BO61" s="3"/>
      <c r="BP61" s="3"/>
      <c r="BQ61" s="3"/>
      <c r="BR61" s="3"/>
      <c r="BS61" s="3"/>
      <c r="BT61" s="3"/>
      <c r="BU61" s="3"/>
      <c r="BV61" s="3"/>
      <c r="BW61" s="3"/>
      <c r="BX61" s="3"/>
      <c r="BY61" s="3"/>
      <c r="BZ61" s="3"/>
      <c r="CA61" s="3"/>
      <c r="CB61" s="3"/>
      <c r="CC61" s="3"/>
      <c r="CD61" s="3"/>
      <c r="CE61" s="3"/>
      <c r="CF61" s="3"/>
      <c r="CG61" s="3"/>
      <c r="CH61" s="3"/>
      <c r="CI61" s="3"/>
      <c r="CJ61" s="3"/>
      <c r="CK61" s="3"/>
    </row>
    <row r="62" spans="1:89">
      <c r="C62" s="39" t="s">
        <v>18</v>
      </c>
      <c r="D62">
        <v>1</v>
      </c>
      <c r="Q62" s="20"/>
      <c r="S62" s="25">
        <v>33.1</v>
      </c>
      <c r="T62">
        <v>33.299999999999997</v>
      </c>
      <c r="U62">
        <v>33.5</v>
      </c>
      <c r="V62">
        <v>33.9</v>
      </c>
      <c r="W62">
        <v>32.9</v>
      </c>
      <c r="X62">
        <v>32.700000000000003</v>
      </c>
      <c r="Y62">
        <v>32.1</v>
      </c>
      <c r="Z62">
        <v>31</v>
      </c>
      <c r="AA62">
        <v>31</v>
      </c>
      <c r="AB62">
        <v>31</v>
      </c>
      <c r="AC62">
        <v>31</v>
      </c>
      <c r="AD62">
        <v>31</v>
      </c>
      <c r="AE62">
        <v>31</v>
      </c>
      <c r="AF62">
        <v>29</v>
      </c>
      <c r="AN62" s="25"/>
      <c r="AP62" s="25"/>
      <c r="AQ62" s="25"/>
      <c r="AS62" s="25"/>
      <c r="AT62" s="25"/>
      <c r="AV62" s="25"/>
      <c r="AW62" s="25"/>
      <c r="AY62" s="25"/>
    </row>
    <row r="63" spans="1:89">
      <c r="A63" s="40" t="s">
        <v>250</v>
      </c>
      <c r="B63" s="40" t="s">
        <v>130</v>
      </c>
      <c r="C63" s="82" t="s">
        <v>117</v>
      </c>
      <c r="D63">
        <v>1</v>
      </c>
      <c r="E63" s="26">
        <v>0.01</v>
      </c>
      <c r="F63" s="3">
        <v>0.24</v>
      </c>
      <c r="G63" s="24">
        <v>3.7933410853526048E-8</v>
      </c>
      <c r="H63" s="9">
        <v>-6.0678100630317529</v>
      </c>
      <c r="I63" s="9">
        <v>18.663190127956096</v>
      </c>
      <c r="J63" s="9">
        <v>-8.1203316032250686E-3</v>
      </c>
      <c r="K63" s="24">
        <v>21.279483855432296</v>
      </c>
      <c r="L63" s="9">
        <v>-12.264708494581253</v>
      </c>
      <c r="M63" s="9">
        <v>3.0392810308147236</v>
      </c>
      <c r="N63" s="9">
        <v>2.5363999123748497</v>
      </c>
      <c r="O63" s="83">
        <v>-1.3202571551898733E-3</v>
      </c>
      <c r="P63" s="8">
        <v>25</v>
      </c>
      <c r="Q63" s="83">
        <v>-1.1999999999999999E-3</v>
      </c>
      <c r="R63" s="3">
        <v>4</v>
      </c>
      <c r="S63" t="s">
        <v>134</v>
      </c>
      <c r="T63" t="s">
        <v>140</v>
      </c>
      <c r="U63" t="s">
        <v>144</v>
      </c>
      <c r="V63" t="s">
        <v>150</v>
      </c>
      <c r="W63" t="s">
        <v>156</v>
      </c>
      <c r="X63" t="s">
        <v>162</v>
      </c>
      <c r="Y63" t="s">
        <v>168</v>
      </c>
      <c r="Z63" t="s">
        <v>133</v>
      </c>
      <c r="AA63" t="s">
        <v>139</v>
      </c>
      <c r="AB63" t="s">
        <v>143</v>
      </c>
      <c r="AC63" t="s">
        <v>149</v>
      </c>
      <c r="AD63" t="s">
        <v>155</v>
      </c>
      <c r="AE63" t="s">
        <v>161</v>
      </c>
      <c r="AF63" t="s">
        <v>167</v>
      </c>
      <c r="AN63" s="25"/>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c r="CK63" s="3"/>
    </row>
    <row r="64" spans="1:89">
      <c r="C64" s="39" t="s">
        <v>18</v>
      </c>
      <c r="D64">
        <v>1</v>
      </c>
      <c r="Q64" s="20"/>
      <c r="S64" s="25">
        <v>30.4</v>
      </c>
      <c r="T64">
        <v>30.6</v>
      </c>
      <c r="U64">
        <v>30.6</v>
      </c>
      <c r="V64">
        <v>30.6</v>
      </c>
      <c r="W64">
        <v>30.3</v>
      </c>
      <c r="X64">
        <v>30</v>
      </c>
      <c r="Y64">
        <v>29</v>
      </c>
      <c r="Z64">
        <v>29</v>
      </c>
      <c r="AA64">
        <v>29</v>
      </c>
      <c r="AB64">
        <v>29</v>
      </c>
      <c r="AC64">
        <v>29</v>
      </c>
      <c r="AD64">
        <v>29</v>
      </c>
      <c r="AE64">
        <v>27</v>
      </c>
      <c r="AF64">
        <v>27</v>
      </c>
      <c r="AN64" s="25"/>
      <c r="AP64" s="25"/>
      <c r="AQ64" s="25"/>
      <c r="AS64" s="25"/>
      <c r="AT64" s="25"/>
      <c r="AV64" s="25"/>
      <c r="AW64" s="25"/>
      <c r="AY64" s="25"/>
    </row>
    <row r="65" spans="1:89">
      <c r="A65" s="40" t="s">
        <v>251</v>
      </c>
      <c r="B65" s="40" t="s">
        <v>130</v>
      </c>
      <c r="C65" s="82" t="s">
        <v>117</v>
      </c>
      <c r="D65">
        <v>1</v>
      </c>
      <c r="E65" s="26">
        <v>0.02</v>
      </c>
      <c r="F65" s="3">
        <v>0.48</v>
      </c>
      <c r="G65" s="24">
        <v>1.2888775960221395</v>
      </c>
      <c r="H65" s="9">
        <v>-5.4382253052122582</v>
      </c>
      <c r="I65" s="9">
        <v>15.915820275406647</v>
      </c>
      <c r="J65" s="9">
        <v>-1.1905773996718022E-2</v>
      </c>
      <c r="K65" s="24">
        <v>1.9086751862604094</v>
      </c>
      <c r="L65" s="9">
        <v>-2.0988924267188387</v>
      </c>
      <c r="M65" s="9">
        <v>1.9018731236022823</v>
      </c>
      <c r="N65" s="9">
        <v>2.5947218975457118</v>
      </c>
      <c r="O65" s="83">
        <v>-1.220270207466824E-3</v>
      </c>
      <c r="P65" s="8">
        <v>25</v>
      </c>
      <c r="Q65" s="83">
        <v>-1.1999999999999999E-3</v>
      </c>
      <c r="R65" s="3">
        <v>2</v>
      </c>
      <c r="S65" s="25" t="s">
        <v>206</v>
      </c>
      <c r="T65" t="s">
        <v>252</v>
      </c>
      <c r="U65" s="25" t="s">
        <v>131</v>
      </c>
      <c r="V65" t="s">
        <v>253</v>
      </c>
      <c r="W65" t="s">
        <v>133</v>
      </c>
      <c r="X65" t="s">
        <v>254</v>
      </c>
      <c r="Y65" t="s">
        <v>207</v>
      </c>
      <c r="Z65" t="s">
        <v>255</v>
      </c>
      <c r="AA65" t="s">
        <v>137</v>
      </c>
      <c r="AB65" t="s">
        <v>256</v>
      </c>
      <c r="AC65" t="s">
        <v>139</v>
      </c>
      <c r="AD65" t="s">
        <v>257</v>
      </c>
      <c r="AE65" t="s">
        <v>208</v>
      </c>
      <c r="AF65" t="s">
        <v>258</v>
      </c>
      <c r="AG65" s="42" t="s">
        <v>141</v>
      </c>
      <c r="AH65" t="s">
        <v>259</v>
      </c>
      <c r="AI65" t="s">
        <v>143</v>
      </c>
      <c r="AJ65" t="s">
        <v>260</v>
      </c>
      <c r="AK65" t="s">
        <v>209</v>
      </c>
      <c r="AL65" t="s">
        <v>261</v>
      </c>
      <c r="AM65" t="s">
        <v>147</v>
      </c>
      <c r="AN65" t="s">
        <v>262</v>
      </c>
      <c r="AO65" t="s">
        <v>149</v>
      </c>
      <c r="AP65" t="s">
        <v>263</v>
      </c>
      <c r="AQ65" t="s">
        <v>201</v>
      </c>
      <c r="AR65" t="s">
        <v>264</v>
      </c>
      <c r="AS65" t="s">
        <v>153</v>
      </c>
      <c r="AT65" t="s">
        <v>265</v>
      </c>
      <c r="AU65" s="43" t="s">
        <v>155</v>
      </c>
      <c r="AV65" s="42" t="s">
        <v>266</v>
      </c>
      <c r="AW65" s="42" t="s">
        <v>202</v>
      </c>
      <c r="AX65" s="43" t="s">
        <v>267</v>
      </c>
      <c r="AY65" s="41" t="s">
        <v>159</v>
      </c>
      <c r="AZ65" s="40" t="s">
        <v>268</v>
      </c>
      <c r="BA65" s="40" t="s">
        <v>161</v>
      </c>
      <c r="BB65" s="41" t="s">
        <v>269</v>
      </c>
      <c r="BC65" s="40" t="s">
        <v>203</v>
      </c>
      <c r="BD65" s="40" t="s">
        <v>270</v>
      </c>
      <c r="BE65" s="40" t="s">
        <v>165</v>
      </c>
      <c r="BF65" s="40" t="s">
        <v>271</v>
      </c>
      <c r="BG65" s="3" t="s">
        <v>167</v>
      </c>
      <c r="BH65" s="3" t="s">
        <v>272</v>
      </c>
      <c r="BI65" s="3"/>
      <c r="BJ65" s="3"/>
      <c r="BK65" s="3"/>
      <c r="BL65" s="3"/>
      <c r="BM65" s="3"/>
      <c r="BN65" s="3"/>
      <c r="BO65" s="3"/>
      <c r="BP65" s="3"/>
      <c r="BQ65" s="3"/>
      <c r="BR65" s="3"/>
      <c r="BS65" s="3"/>
      <c r="BT65" s="3"/>
      <c r="BU65" s="3"/>
      <c r="BV65" s="3"/>
      <c r="BW65" s="3"/>
      <c r="BX65" s="3"/>
      <c r="BY65" s="3"/>
      <c r="BZ65" s="3"/>
      <c r="CA65" s="3"/>
      <c r="CB65" s="3"/>
      <c r="CC65" s="3"/>
      <c r="CD65" s="3"/>
      <c r="CE65" s="3"/>
      <c r="CF65" s="3"/>
      <c r="CG65" s="3"/>
      <c r="CH65" s="3"/>
      <c r="CI65" s="3"/>
      <c r="CJ65" s="3"/>
      <c r="CK65" s="3"/>
    </row>
    <row r="66" spans="1:89">
      <c r="C66" s="39" t="s">
        <v>18</v>
      </c>
      <c r="D66">
        <v>1</v>
      </c>
      <c r="Q66" s="20"/>
      <c r="S66" s="25">
        <v>37.4</v>
      </c>
      <c r="T66">
        <v>39.9</v>
      </c>
      <c r="U66" s="25">
        <v>36</v>
      </c>
      <c r="V66">
        <v>38.9</v>
      </c>
      <c r="W66">
        <v>30.5</v>
      </c>
      <c r="X66">
        <v>32.5</v>
      </c>
      <c r="Y66">
        <v>37.4</v>
      </c>
      <c r="Z66">
        <v>39.9</v>
      </c>
      <c r="AA66">
        <v>36</v>
      </c>
      <c r="AB66">
        <v>38.9</v>
      </c>
      <c r="AC66">
        <v>30</v>
      </c>
      <c r="AD66">
        <v>32.5</v>
      </c>
      <c r="AE66">
        <v>38.4</v>
      </c>
      <c r="AF66">
        <v>40.9</v>
      </c>
      <c r="AG66">
        <v>36.4</v>
      </c>
      <c r="AH66">
        <v>39.4</v>
      </c>
      <c r="AI66">
        <v>31</v>
      </c>
      <c r="AJ66">
        <v>33.5</v>
      </c>
      <c r="AK66">
        <v>37.4</v>
      </c>
      <c r="AL66">
        <v>39.9</v>
      </c>
      <c r="AM66">
        <v>36</v>
      </c>
      <c r="AN66">
        <v>38.9</v>
      </c>
      <c r="AO66">
        <v>30.5</v>
      </c>
      <c r="AP66">
        <v>33</v>
      </c>
      <c r="AQ66">
        <v>36.4</v>
      </c>
      <c r="AR66">
        <v>38.9</v>
      </c>
      <c r="AS66">
        <v>35</v>
      </c>
      <c r="AT66">
        <v>37.9</v>
      </c>
      <c r="AU66" s="25">
        <v>29.6</v>
      </c>
      <c r="AV66">
        <v>32</v>
      </c>
      <c r="AW66" s="25">
        <v>36</v>
      </c>
      <c r="AX66">
        <v>38.4</v>
      </c>
      <c r="AY66" s="25">
        <v>34</v>
      </c>
      <c r="AZ66">
        <v>36.9</v>
      </c>
      <c r="BA66" s="25">
        <v>28.6</v>
      </c>
      <c r="BB66">
        <v>31</v>
      </c>
      <c r="BC66" s="25">
        <v>35.5</v>
      </c>
      <c r="BD66">
        <v>37.9</v>
      </c>
      <c r="BE66" s="25">
        <v>33</v>
      </c>
      <c r="BF66">
        <v>36</v>
      </c>
      <c r="BG66">
        <v>27.6</v>
      </c>
      <c r="BH66">
        <v>30</v>
      </c>
    </row>
    <row r="67" spans="1:89">
      <c r="A67" s="40" t="s">
        <v>273</v>
      </c>
      <c r="B67" s="40" t="s">
        <v>130</v>
      </c>
      <c r="C67" s="82" t="s">
        <v>117</v>
      </c>
      <c r="D67">
        <v>1</v>
      </c>
      <c r="E67" s="26">
        <v>0.02</v>
      </c>
      <c r="F67" s="3">
        <v>0.48</v>
      </c>
      <c r="G67" s="24">
        <v>2.6738694127666358</v>
      </c>
      <c r="H67" s="9">
        <v>-7.1999891592498875</v>
      </c>
      <c r="I67" s="9">
        <v>15.998563135490306</v>
      </c>
      <c r="J67" s="9">
        <v>-1.0220960996519771E-2</v>
      </c>
      <c r="K67" s="24">
        <v>3.4071583300411814</v>
      </c>
      <c r="L67" s="9">
        <v>-3.6056221632178227</v>
      </c>
      <c r="M67" s="9">
        <v>2.4505353332697619</v>
      </c>
      <c r="N67" s="9">
        <v>2.5950132661206733</v>
      </c>
      <c r="O67" s="83">
        <v>-1.4084792045948025E-3</v>
      </c>
      <c r="P67" s="8">
        <v>25</v>
      </c>
      <c r="Q67" s="83">
        <v>-1.1999999999999999E-3</v>
      </c>
      <c r="R67" s="3">
        <v>4</v>
      </c>
      <c r="S67" s="25" t="s">
        <v>206</v>
      </c>
      <c r="T67" t="s">
        <v>252</v>
      </c>
      <c r="U67" s="25" t="s">
        <v>131</v>
      </c>
      <c r="V67" t="s">
        <v>253</v>
      </c>
      <c r="W67" t="s">
        <v>133</v>
      </c>
      <c r="X67" t="s">
        <v>254</v>
      </c>
      <c r="Y67" t="s">
        <v>207</v>
      </c>
      <c r="Z67" t="s">
        <v>255</v>
      </c>
      <c r="AA67" t="s">
        <v>137</v>
      </c>
      <c r="AB67" t="s">
        <v>256</v>
      </c>
      <c r="AC67" t="s">
        <v>139</v>
      </c>
      <c r="AD67" t="s">
        <v>257</v>
      </c>
      <c r="AE67" t="s">
        <v>208</v>
      </c>
      <c r="AF67" t="s">
        <v>258</v>
      </c>
      <c r="AG67" s="42" t="s">
        <v>141</v>
      </c>
      <c r="AH67" t="s">
        <v>259</v>
      </c>
      <c r="AI67" t="s">
        <v>143</v>
      </c>
      <c r="AJ67" t="s">
        <v>260</v>
      </c>
      <c r="AK67" t="s">
        <v>209</v>
      </c>
      <c r="AL67" t="s">
        <v>261</v>
      </c>
      <c r="AM67" t="s">
        <v>147</v>
      </c>
      <c r="AN67" t="s">
        <v>262</v>
      </c>
      <c r="AO67" t="s">
        <v>149</v>
      </c>
      <c r="AP67" t="s">
        <v>263</v>
      </c>
      <c r="AQ67" t="s">
        <v>201</v>
      </c>
      <c r="AR67" t="s">
        <v>264</v>
      </c>
      <c r="AS67" t="s">
        <v>153</v>
      </c>
      <c r="AT67" t="s">
        <v>265</v>
      </c>
      <c r="AU67" s="43" t="s">
        <v>155</v>
      </c>
      <c r="AV67" s="42" t="s">
        <v>266</v>
      </c>
      <c r="AW67" s="42" t="s">
        <v>202</v>
      </c>
      <c r="AX67" s="43" t="s">
        <v>267</v>
      </c>
      <c r="AY67" s="41" t="s">
        <v>159</v>
      </c>
      <c r="AZ67" s="40" t="s">
        <v>268</v>
      </c>
      <c r="BA67" s="40" t="s">
        <v>161</v>
      </c>
      <c r="BB67" s="41" t="s">
        <v>269</v>
      </c>
      <c r="BC67" s="40" t="s">
        <v>203</v>
      </c>
      <c r="BD67" s="40" t="s">
        <v>270</v>
      </c>
      <c r="BE67" s="40" t="s">
        <v>165</v>
      </c>
      <c r="BF67" s="40" t="s">
        <v>271</v>
      </c>
      <c r="BG67" s="3" t="s">
        <v>167</v>
      </c>
      <c r="BH67" s="3" t="s">
        <v>272</v>
      </c>
      <c r="BI67" s="3"/>
      <c r="BJ67" s="3"/>
      <c r="BK67" s="3"/>
      <c r="BL67" s="3"/>
      <c r="BM67" s="3"/>
      <c r="BN67" s="3"/>
      <c r="BO67" s="3"/>
      <c r="BP67" s="3"/>
      <c r="BQ67" s="3"/>
      <c r="BR67" s="3"/>
      <c r="BS67" s="3"/>
      <c r="BT67" s="3"/>
      <c r="BU67" s="3"/>
      <c r="BV67" s="3"/>
      <c r="BW67" s="3"/>
      <c r="BX67" s="3"/>
      <c r="BY67" s="3"/>
      <c r="BZ67" s="3"/>
      <c r="CA67" s="3"/>
      <c r="CB67" s="3"/>
      <c r="CC67" s="3"/>
      <c r="CD67" s="3"/>
      <c r="CE67" s="3"/>
      <c r="CF67" s="3"/>
      <c r="CG67" s="3"/>
      <c r="CH67" s="3"/>
      <c r="CI67" s="3"/>
      <c r="CJ67" s="3"/>
      <c r="CK67" s="3"/>
    </row>
    <row r="68" spans="1:89">
      <c r="C68" s="39" t="s">
        <v>18</v>
      </c>
      <c r="D68">
        <v>1</v>
      </c>
      <c r="Q68" s="20"/>
      <c r="S68" s="25">
        <v>35.5</v>
      </c>
      <c r="T68">
        <v>38.4</v>
      </c>
      <c r="U68" s="25">
        <v>34.5</v>
      </c>
      <c r="V68">
        <v>37.4</v>
      </c>
      <c r="W68">
        <v>29.1</v>
      </c>
      <c r="X68">
        <v>32</v>
      </c>
      <c r="Y68">
        <v>36.4</v>
      </c>
      <c r="Z68">
        <v>39.4</v>
      </c>
      <c r="AA68">
        <v>34.5</v>
      </c>
      <c r="AB68">
        <v>37.4</v>
      </c>
      <c r="AC68">
        <v>29.1</v>
      </c>
      <c r="AD68">
        <v>32</v>
      </c>
      <c r="AE68">
        <v>36.4</v>
      </c>
      <c r="AF68">
        <v>39.4</v>
      </c>
      <c r="AG68">
        <v>35</v>
      </c>
      <c r="AH68">
        <v>37.9</v>
      </c>
      <c r="AI68">
        <v>29.1</v>
      </c>
      <c r="AJ68">
        <v>32</v>
      </c>
      <c r="AK68">
        <v>36.4</v>
      </c>
      <c r="AL68">
        <v>39.4</v>
      </c>
      <c r="AM68">
        <v>34.5</v>
      </c>
      <c r="AN68">
        <v>37.4</v>
      </c>
      <c r="AO68">
        <v>29.1</v>
      </c>
      <c r="AP68">
        <v>32</v>
      </c>
      <c r="AQ68">
        <v>35.5</v>
      </c>
      <c r="AR68">
        <v>38.4</v>
      </c>
      <c r="AS68">
        <v>33.5</v>
      </c>
      <c r="AT68">
        <v>36.4</v>
      </c>
      <c r="AU68" s="25">
        <v>28.1</v>
      </c>
      <c r="AV68">
        <v>31</v>
      </c>
      <c r="AW68" s="25">
        <v>34.5</v>
      </c>
      <c r="AX68">
        <v>37.4</v>
      </c>
      <c r="AY68" s="25">
        <v>32.5</v>
      </c>
      <c r="AZ68">
        <v>35.5</v>
      </c>
      <c r="BA68" s="25">
        <v>27.1</v>
      </c>
      <c r="BB68">
        <v>30</v>
      </c>
      <c r="BC68" s="25">
        <v>33.5</v>
      </c>
      <c r="BD68">
        <v>36.4</v>
      </c>
      <c r="BE68">
        <v>31.5</v>
      </c>
      <c r="BF68">
        <v>34.5</v>
      </c>
      <c r="BG68">
        <v>26.1</v>
      </c>
      <c r="BH68">
        <v>29.1</v>
      </c>
    </row>
    <row r="69" spans="1:89">
      <c r="A69" s="40" t="s">
        <v>274</v>
      </c>
      <c r="B69" s="40" t="s">
        <v>130</v>
      </c>
      <c r="C69" s="82" t="s">
        <v>117</v>
      </c>
      <c r="D69">
        <v>1</v>
      </c>
      <c r="E69" s="26">
        <v>0.01</v>
      </c>
      <c r="F69" s="3">
        <v>0.24</v>
      </c>
      <c r="G69" s="24">
        <v>4.4749852758649755</v>
      </c>
      <c r="H69" s="9">
        <v>-4.8186607508951464</v>
      </c>
      <c r="I69" s="9">
        <v>7.2865764498068195</v>
      </c>
      <c r="J69" s="9">
        <v>3.3032411807369308E-4</v>
      </c>
      <c r="K69" s="24">
        <v>33.550055293579625</v>
      </c>
      <c r="L69" s="9">
        <v>-20.384837499740453</v>
      </c>
      <c r="M69" s="9">
        <v>8.5253827369107729</v>
      </c>
      <c r="N69" s="9">
        <v>5.1966199965917133</v>
      </c>
      <c r="O69" s="83">
        <v>-1.5391845598638834E-3</v>
      </c>
      <c r="P69" s="8">
        <v>25</v>
      </c>
      <c r="Q69" s="83">
        <v>-2.0999999999999999E-3</v>
      </c>
      <c r="R69" s="3">
        <v>5</v>
      </c>
      <c r="S69" s="25" t="s">
        <v>206</v>
      </c>
      <c r="T69" t="s">
        <v>252</v>
      </c>
      <c r="U69" s="25" t="s">
        <v>131</v>
      </c>
      <c r="V69" t="s">
        <v>253</v>
      </c>
      <c r="W69" t="s">
        <v>133</v>
      </c>
      <c r="X69" t="s">
        <v>254</v>
      </c>
      <c r="Y69" t="s">
        <v>207</v>
      </c>
      <c r="Z69" t="s">
        <v>255</v>
      </c>
      <c r="AA69" t="s">
        <v>137</v>
      </c>
      <c r="AB69" t="s">
        <v>256</v>
      </c>
      <c r="AC69" t="s">
        <v>139</v>
      </c>
      <c r="AD69" t="s">
        <v>257</v>
      </c>
      <c r="AE69" t="s">
        <v>208</v>
      </c>
      <c r="AF69" t="s">
        <v>258</v>
      </c>
      <c r="AG69" s="42" t="s">
        <v>141</v>
      </c>
      <c r="AH69" t="s">
        <v>259</v>
      </c>
      <c r="AI69" t="s">
        <v>143</v>
      </c>
      <c r="AJ69" t="s">
        <v>260</v>
      </c>
      <c r="AK69" t="s">
        <v>209</v>
      </c>
      <c r="AL69" t="s">
        <v>261</v>
      </c>
      <c r="AM69" t="s">
        <v>147</v>
      </c>
      <c r="AN69" t="s">
        <v>262</v>
      </c>
      <c r="AO69" t="s">
        <v>149</v>
      </c>
      <c r="AP69" t="s">
        <v>263</v>
      </c>
      <c r="AQ69" t="s">
        <v>201</v>
      </c>
      <c r="AR69" t="s">
        <v>264</v>
      </c>
      <c r="AS69" t="s">
        <v>153</v>
      </c>
      <c r="AT69" t="s">
        <v>265</v>
      </c>
      <c r="AU69" s="43" t="s">
        <v>155</v>
      </c>
      <c r="AV69" s="42" t="s">
        <v>266</v>
      </c>
      <c r="AW69" s="42" t="s">
        <v>202</v>
      </c>
      <c r="AX69" s="43" t="s">
        <v>267</v>
      </c>
      <c r="AY69" s="41" t="s">
        <v>159</v>
      </c>
      <c r="AZ69" s="40" t="s">
        <v>268</v>
      </c>
      <c r="BA69" s="40" t="s">
        <v>161</v>
      </c>
      <c r="BB69" s="41" t="s">
        <v>269</v>
      </c>
      <c r="BC69" s="40" t="s">
        <v>203</v>
      </c>
      <c r="BD69" s="40" t="s">
        <v>270</v>
      </c>
      <c r="BE69" s="3" t="s">
        <v>165</v>
      </c>
      <c r="BF69" s="3" t="s">
        <v>271</v>
      </c>
      <c r="BG69" s="3" t="s">
        <v>167</v>
      </c>
      <c r="BH69" s="3" t="s">
        <v>272</v>
      </c>
      <c r="BI69" s="3"/>
      <c r="BJ69" s="3"/>
      <c r="BK69" s="3"/>
      <c r="BL69" s="3"/>
      <c r="BM69" s="3"/>
      <c r="BN69" s="3"/>
      <c r="BO69" s="3"/>
      <c r="BP69" s="3"/>
      <c r="BQ69" s="3"/>
      <c r="BR69" s="3"/>
      <c r="BS69" s="3"/>
      <c r="BT69" s="3"/>
      <c r="BU69" s="3"/>
      <c r="BV69" s="3"/>
      <c r="BW69" s="3"/>
      <c r="BX69" s="3"/>
      <c r="BY69" s="3"/>
      <c r="BZ69" s="3"/>
      <c r="CA69" s="3"/>
      <c r="CB69" s="3"/>
      <c r="CC69" s="3"/>
      <c r="CD69" s="3"/>
      <c r="CE69" s="3"/>
      <c r="CF69" s="3"/>
      <c r="CG69" s="3"/>
      <c r="CH69" s="3"/>
      <c r="CI69" s="3"/>
      <c r="CJ69" s="3"/>
      <c r="CK69" s="3"/>
    </row>
    <row r="70" spans="1:89">
      <c r="C70" s="39" t="s">
        <v>18</v>
      </c>
      <c r="D70">
        <v>1</v>
      </c>
      <c r="Q70" s="20"/>
      <c r="S70" s="25">
        <v>163</v>
      </c>
      <c r="T70">
        <v>173</v>
      </c>
      <c r="U70" s="25">
        <v>146</v>
      </c>
      <c r="V70">
        <v>156</v>
      </c>
      <c r="W70">
        <v>125</v>
      </c>
      <c r="X70">
        <v>135</v>
      </c>
      <c r="Y70">
        <v>163</v>
      </c>
      <c r="Z70">
        <v>173</v>
      </c>
      <c r="AA70">
        <v>147</v>
      </c>
      <c r="AB70">
        <v>157</v>
      </c>
      <c r="AC70">
        <v>126</v>
      </c>
      <c r="AD70">
        <v>136</v>
      </c>
      <c r="AE70">
        <v>163</v>
      </c>
      <c r="AF70">
        <v>173</v>
      </c>
      <c r="AG70">
        <v>148</v>
      </c>
      <c r="AH70">
        <v>158</v>
      </c>
      <c r="AI70">
        <v>127</v>
      </c>
      <c r="AJ70">
        <v>137</v>
      </c>
      <c r="AK70">
        <v>163</v>
      </c>
      <c r="AL70">
        <v>173</v>
      </c>
      <c r="AM70">
        <v>146</v>
      </c>
      <c r="AN70">
        <v>156</v>
      </c>
      <c r="AO70">
        <v>125</v>
      </c>
      <c r="AP70">
        <v>135</v>
      </c>
      <c r="AQ70">
        <v>157</v>
      </c>
      <c r="AR70">
        <v>167</v>
      </c>
      <c r="AS70">
        <v>143</v>
      </c>
      <c r="AT70">
        <v>153</v>
      </c>
      <c r="AU70" s="25">
        <v>122</v>
      </c>
      <c r="AV70">
        <v>132</v>
      </c>
      <c r="AW70" s="25">
        <v>155</v>
      </c>
      <c r="AX70">
        <v>165</v>
      </c>
      <c r="AY70" s="25">
        <v>138</v>
      </c>
      <c r="AZ70">
        <v>148</v>
      </c>
      <c r="BA70" s="25">
        <v>118</v>
      </c>
      <c r="BB70">
        <v>128</v>
      </c>
      <c r="BC70" s="25">
        <v>152</v>
      </c>
      <c r="BD70">
        <v>162</v>
      </c>
      <c r="BE70">
        <v>133</v>
      </c>
      <c r="BF70">
        <v>143</v>
      </c>
      <c r="BG70">
        <v>113</v>
      </c>
      <c r="BH70">
        <v>123</v>
      </c>
    </row>
    <row r="71" spans="1:89">
      <c r="A71" s="40" t="s">
        <v>275</v>
      </c>
      <c r="B71" s="40" t="s">
        <v>130</v>
      </c>
      <c r="C71" s="82" t="s">
        <v>117</v>
      </c>
      <c r="D71">
        <v>1</v>
      </c>
      <c r="E71" s="26">
        <v>0.01</v>
      </c>
      <c r="F71" s="3">
        <v>0.24</v>
      </c>
      <c r="G71" s="24">
        <v>4.7182739468195587</v>
      </c>
      <c r="H71" s="9">
        <v>-6.6930233892243329</v>
      </c>
      <c r="I71" s="9">
        <v>7.5786282726075722</v>
      </c>
      <c r="J71" s="9">
        <v>-2.1253892041045962E-3</v>
      </c>
      <c r="K71" s="24">
        <v>61.532912509180115</v>
      </c>
      <c r="L71" s="9">
        <v>-30.845678244620835</v>
      </c>
      <c r="M71" s="9">
        <v>9.8829437339872754</v>
      </c>
      <c r="N71" s="9">
        <v>5.1839126206873942</v>
      </c>
      <c r="O71" s="83">
        <v>-1.805823722452652E-3</v>
      </c>
      <c r="P71" s="8">
        <v>25</v>
      </c>
      <c r="Q71" s="83">
        <v>-2.0999999999999999E-3</v>
      </c>
      <c r="R71" s="3">
        <v>4</v>
      </c>
      <c r="S71" s="25" t="s">
        <v>206</v>
      </c>
      <c r="T71" t="s">
        <v>252</v>
      </c>
      <c r="U71" s="25" t="s">
        <v>131</v>
      </c>
      <c r="V71" t="s">
        <v>253</v>
      </c>
      <c r="W71" t="s">
        <v>133</v>
      </c>
      <c r="X71" t="s">
        <v>254</v>
      </c>
      <c r="Y71" t="s">
        <v>207</v>
      </c>
      <c r="Z71" t="s">
        <v>255</v>
      </c>
      <c r="AA71" t="s">
        <v>137</v>
      </c>
      <c r="AB71" t="s">
        <v>256</v>
      </c>
      <c r="AC71" t="s">
        <v>139</v>
      </c>
      <c r="AD71" t="s">
        <v>257</v>
      </c>
      <c r="AE71" t="s">
        <v>208</v>
      </c>
      <c r="AF71" t="s">
        <v>258</v>
      </c>
      <c r="AG71" s="42" t="s">
        <v>141</v>
      </c>
      <c r="AH71" t="s">
        <v>259</v>
      </c>
      <c r="AI71" t="s">
        <v>143</v>
      </c>
      <c r="AJ71" t="s">
        <v>260</v>
      </c>
      <c r="AK71" t="s">
        <v>209</v>
      </c>
      <c r="AL71" t="s">
        <v>261</v>
      </c>
      <c r="AM71" t="s">
        <v>147</v>
      </c>
      <c r="AN71" t="s">
        <v>262</v>
      </c>
      <c r="AO71" t="s">
        <v>149</v>
      </c>
      <c r="AP71" t="s">
        <v>263</v>
      </c>
      <c r="AQ71" t="s">
        <v>201</v>
      </c>
      <c r="AR71" t="s">
        <v>264</v>
      </c>
      <c r="AS71" t="s">
        <v>153</v>
      </c>
      <c r="AT71" t="s">
        <v>265</v>
      </c>
      <c r="AU71" s="43" t="s">
        <v>155</v>
      </c>
      <c r="AV71" s="42" t="s">
        <v>266</v>
      </c>
      <c r="AW71" s="42" t="s">
        <v>202</v>
      </c>
      <c r="AX71" s="43" t="s">
        <v>267</v>
      </c>
      <c r="AY71" s="41" t="s">
        <v>159</v>
      </c>
      <c r="AZ71" s="40" t="s">
        <v>268</v>
      </c>
      <c r="BA71" s="40" t="s">
        <v>161</v>
      </c>
      <c r="BB71" s="41" t="s">
        <v>269</v>
      </c>
      <c r="BC71" s="40" t="s">
        <v>203</v>
      </c>
      <c r="BD71" s="40" t="s">
        <v>270</v>
      </c>
      <c r="BE71" s="40" t="s">
        <v>165</v>
      </c>
      <c r="BF71" s="40" t="s">
        <v>271</v>
      </c>
      <c r="BG71" s="3" t="s">
        <v>167</v>
      </c>
      <c r="BH71" s="3" t="s">
        <v>272</v>
      </c>
      <c r="BI71" s="3"/>
      <c r="BJ71" s="3"/>
      <c r="BK71" s="3"/>
      <c r="BL71" s="3"/>
      <c r="BM71" s="3"/>
      <c r="BN71" s="3"/>
      <c r="BO71" s="3"/>
      <c r="BP71" s="3"/>
      <c r="BQ71" s="3"/>
      <c r="BR71" s="3"/>
      <c r="BS71" s="3"/>
      <c r="BT71" s="3"/>
      <c r="BU71" s="3"/>
      <c r="BV71" s="3"/>
      <c r="BW71" s="3"/>
      <c r="BX71" s="3"/>
      <c r="BY71" s="3"/>
      <c r="BZ71" s="3"/>
      <c r="CA71" s="3"/>
      <c r="CB71" s="3"/>
      <c r="CC71" s="3"/>
      <c r="CD71" s="3"/>
      <c r="CE71" s="3"/>
      <c r="CF71" s="3"/>
      <c r="CG71" s="3"/>
      <c r="CH71" s="3"/>
      <c r="CI71" s="3"/>
      <c r="CJ71" s="3"/>
      <c r="CK71" s="3"/>
    </row>
    <row r="72" spans="1:89">
      <c r="C72" s="39" t="s">
        <v>18</v>
      </c>
      <c r="D72">
        <v>1</v>
      </c>
      <c r="Q72" s="20"/>
      <c r="S72" s="25">
        <v>148</v>
      </c>
      <c r="T72">
        <v>158</v>
      </c>
      <c r="U72">
        <v>136</v>
      </c>
      <c r="V72">
        <v>146</v>
      </c>
      <c r="W72">
        <v>120</v>
      </c>
      <c r="X72">
        <v>130</v>
      </c>
      <c r="Y72">
        <v>148</v>
      </c>
      <c r="Z72">
        <v>158</v>
      </c>
      <c r="AA72">
        <v>138</v>
      </c>
      <c r="AB72">
        <v>148</v>
      </c>
      <c r="AC72">
        <v>120</v>
      </c>
      <c r="AD72">
        <v>130</v>
      </c>
      <c r="AE72">
        <v>150</v>
      </c>
      <c r="AF72">
        <v>160</v>
      </c>
      <c r="AG72">
        <v>138</v>
      </c>
      <c r="AH72">
        <v>148</v>
      </c>
      <c r="AI72">
        <v>120</v>
      </c>
      <c r="AJ72">
        <v>130</v>
      </c>
      <c r="AK72">
        <v>148</v>
      </c>
      <c r="AL72">
        <v>158</v>
      </c>
      <c r="AM72">
        <v>138</v>
      </c>
      <c r="AN72">
        <v>148</v>
      </c>
      <c r="AO72">
        <v>120</v>
      </c>
      <c r="AP72">
        <v>130</v>
      </c>
      <c r="AQ72" s="25">
        <v>146</v>
      </c>
      <c r="AR72">
        <v>156</v>
      </c>
      <c r="AS72" s="25">
        <v>138</v>
      </c>
      <c r="AT72">
        <v>148</v>
      </c>
      <c r="AU72" s="25">
        <v>118</v>
      </c>
      <c r="AV72">
        <v>128</v>
      </c>
      <c r="AW72" s="25">
        <v>144</v>
      </c>
      <c r="AX72">
        <v>154</v>
      </c>
      <c r="AY72" s="25">
        <v>130</v>
      </c>
      <c r="AZ72">
        <v>140</v>
      </c>
      <c r="BA72">
        <v>111</v>
      </c>
      <c r="BB72">
        <v>121</v>
      </c>
      <c r="BC72">
        <v>142</v>
      </c>
      <c r="BD72">
        <v>152</v>
      </c>
      <c r="BE72">
        <v>129</v>
      </c>
      <c r="BF72">
        <v>139</v>
      </c>
      <c r="BG72">
        <v>107</v>
      </c>
      <c r="BH72">
        <v>117</v>
      </c>
    </row>
    <row r="73" spans="1:89">
      <c r="A73" s="40" t="s">
        <v>276</v>
      </c>
      <c r="B73" s="40" t="s">
        <v>130</v>
      </c>
      <c r="C73" s="82" t="s">
        <v>117</v>
      </c>
      <c r="D73">
        <v>1</v>
      </c>
      <c r="E73" s="26">
        <v>0.02</v>
      </c>
      <c r="F73" s="3">
        <v>0.48</v>
      </c>
      <c r="G73" s="24">
        <v>1.8981785137323499</v>
      </c>
      <c r="H73" s="9">
        <v>-5.9248892291684072</v>
      </c>
      <c r="I73" s="9">
        <v>15.788966987688704</v>
      </c>
      <c r="J73" s="9">
        <v>-1.7714844808640468E-3</v>
      </c>
      <c r="K73" s="24">
        <v>2.2038783625878291</v>
      </c>
      <c r="L73" s="9">
        <v>-2.3206095528246689</v>
      </c>
      <c r="M73" s="9">
        <v>1.8218332285063421</v>
      </c>
      <c r="N73" s="9">
        <v>2.5907801754124469</v>
      </c>
      <c r="O73" s="83">
        <v>-1.06E-3</v>
      </c>
      <c r="P73" s="8">
        <v>25</v>
      </c>
      <c r="Q73" s="83">
        <v>-8.9999999999999998E-4</v>
      </c>
      <c r="R73" s="3">
        <v>6.3</v>
      </c>
      <c r="S73" s="25" t="s">
        <v>188</v>
      </c>
      <c r="T73" t="s">
        <v>132</v>
      </c>
      <c r="U73" t="s">
        <v>134</v>
      </c>
      <c r="V73" t="s">
        <v>189</v>
      </c>
      <c r="W73" t="s">
        <v>138</v>
      </c>
      <c r="X73" t="s">
        <v>140</v>
      </c>
      <c r="Y73" t="s">
        <v>190</v>
      </c>
      <c r="Z73" t="s">
        <v>142</v>
      </c>
      <c r="AA73" t="s">
        <v>144</v>
      </c>
      <c r="AB73" t="s">
        <v>277</v>
      </c>
      <c r="AC73" s="42" t="s">
        <v>278</v>
      </c>
      <c r="AD73" t="s">
        <v>279</v>
      </c>
      <c r="AE73" t="s">
        <v>191</v>
      </c>
      <c r="AF73" t="s">
        <v>148</v>
      </c>
      <c r="AG73" t="s">
        <v>150</v>
      </c>
      <c r="AH73" t="s">
        <v>192</v>
      </c>
      <c r="AI73" t="s">
        <v>154</v>
      </c>
      <c r="AJ73" t="s">
        <v>156</v>
      </c>
      <c r="AK73" t="s">
        <v>193</v>
      </c>
      <c r="AL73" t="s">
        <v>160</v>
      </c>
      <c r="AM73" t="s">
        <v>162</v>
      </c>
      <c r="AN73" t="s">
        <v>194</v>
      </c>
      <c r="AO73" t="s">
        <v>166</v>
      </c>
      <c r="AP73" t="s">
        <v>168</v>
      </c>
      <c r="AQ73" s="43" t="s">
        <v>181</v>
      </c>
      <c r="AR73" s="42" t="s">
        <v>182</v>
      </c>
      <c r="AS73" s="42" t="s">
        <v>183</v>
      </c>
      <c r="AT73" s="43" t="s">
        <v>184</v>
      </c>
      <c r="AU73" s="41" t="s">
        <v>185</v>
      </c>
      <c r="AV73" s="40" t="s">
        <v>186</v>
      </c>
      <c r="AW73" s="40" t="s">
        <v>280</v>
      </c>
      <c r="AX73" s="41" t="s">
        <v>281</v>
      </c>
      <c r="AY73" s="40" t="s">
        <v>282</v>
      </c>
      <c r="AZ73" s="40" t="s">
        <v>283</v>
      </c>
      <c r="BA73" s="3" t="s">
        <v>284</v>
      </c>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row>
    <row r="74" spans="1:89">
      <c r="C74" s="39" t="s">
        <v>18</v>
      </c>
      <c r="D74">
        <v>1</v>
      </c>
      <c r="Q74" s="20"/>
      <c r="S74" s="25">
        <v>37.9</v>
      </c>
      <c r="T74">
        <v>36.1</v>
      </c>
      <c r="U74">
        <v>30.2</v>
      </c>
      <c r="V74">
        <v>38.299999999999997</v>
      </c>
      <c r="W74">
        <v>36.5</v>
      </c>
      <c r="X74">
        <v>30.2</v>
      </c>
      <c r="Y74">
        <v>38.299999999999997</v>
      </c>
      <c r="Z74">
        <v>36.5</v>
      </c>
      <c r="AA74">
        <v>30.2</v>
      </c>
      <c r="AB74">
        <v>38.299999999999997</v>
      </c>
      <c r="AC74">
        <v>36.5</v>
      </c>
      <c r="AD74">
        <v>30.2</v>
      </c>
      <c r="AE74">
        <v>38.299999999999997</v>
      </c>
      <c r="AF74">
        <v>36.5</v>
      </c>
      <c r="AG74">
        <v>30.2</v>
      </c>
      <c r="AH74">
        <v>36.700000000000003</v>
      </c>
      <c r="AI74">
        <v>35</v>
      </c>
      <c r="AJ74">
        <v>29.4</v>
      </c>
      <c r="AK74">
        <v>35.700000000000003</v>
      </c>
      <c r="AL74">
        <v>34.1</v>
      </c>
      <c r="AM74">
        <v>28.8</v>
      </c>
      <c r="AN74">
        <v>34.4</v>
      </c>
      <c r="AO74">
        <v>32.700000000000003</v>
      </c>
      <c r="AP74">
        <v>27.5</v>
      </c>
      <c r="AQ74" s="25">
        <v>20</v>
      </c>
      <c r="AR74">
        <v>22</v>
      </c>
      <c r="AS74" s="25">
        <v>24</v>
      </c>
      <c r="AT74">
        <v>26</v>
      </c>
      <c r="AU74" s="25">
        <v>28</v>
      </c>
      <c r="AV74">
        <v>30</v>
      </c>
      <c r="AW74" s="25">
        <v>32</v>
      </c>
      <c r="AX74">
        <v>34</v>
      </c>
      <c r="AY74" s="25">
        <v>36</v>
      </c>
      <c r="AZ74">
        <v>38</v>
      </c>
      <c r="BA74">
        <v>40</v>
      </c>
    </row>
    <row r="75" spans="1:89">
      <c r="A75" s="40" t="s">
        <v>285</v>
      </c>
      <c r="B75" s="40" t="s">
        <v>130</v>
      </c>
      <c r="C75" s="82" t="s">
        <v>117</v>
      </c>
      <c r="D75">
        <v>1</v>
      </c>
      <c r="E75" s="26">
        <v>0.02</v>
      </c>
      <c r="F75" s="3">
        <v>0.24</v>
      </c>
      <c r="G75" s="24">
        <v>7.2452563579342293</v>
      </c>
      <c r="H75" s="9">
        <v>-11.177297550609858</v>
      </c>
      <c r="I75" s="9">
        <v>16.064357337137242</v>
      </c>
      <c r="J75" s="9">
        <v>1.0511267101074515E-3</v>
      </c>
      <c r="K75" s="24">
        <v>13.890460122033016</v>
      </c>
      <c r="L75" s="9">
        <v>-7.702157488111415</v>
      </c>
      <c r="M75" s="9">
        <v>3.5317034446398621</v>
      </c>
      <c r="N75" s="9">
        <v>2.589166223874666</v>
      </c>
      <c r="O75" s="83">
        <v>-1.2199999999999999E-3</v>
      </c>
      <c r="P75" s="8">
        <v>25</v>
      </c>
      <c r="Q75" s="83">
        <v>-1.1000000000000001E-3</v>
      </c>
      <c r="R75" s="3">
        <v>13.3</v>
      </c>
      <c r="S75" s="25" t="s">
        <v>188</v>
      </c>
      <c r="T75" t="s">
        <v>132</v>
      </c>
      <c r="U75" t="s">
        <v>134</v>
      </c>
      <c r="V75" t="s">
        <v>189</v>
      </c>
      <c r="W75" t="s">
        <v>138</v>
      </c>
      <c r="X75" t="s">
        <v>140</v>
      </c>
      <c r="Y75" t="s">
        <v>190</v>
      </c>
      <c r="Z75" t="s">
        <v>142</v>
      </c>
      <c r="AA75" t="s">
        <v>144</v>
      </c>
      <c r="AB75" t="s">
        <v>277</v>
      </c>
      <c r="AC75" s="42" t="s">
        <v>278</v>
      </c>
      <c r="AD75" t="s">
        <v>279</v>
      </c>
      <c r="AE75" t="s">
        <v>191</v>
      </c>
      <c r="AF75" t="s">
        <v>148</v>
      </c>
      <c r="AG75" t="s">
        <v>150</v>
      </c>
      <c r="AH75" t="s">
        <v>192</v>
      </c>
      <c r="AI75" t="s">
        <v>154</v>
      </c>
      <c r="AJ75" t="s">
        <v>156</v>
      </c>
      <c r="AK75" t="s">
        <v>193</v>
      </c>
      <c r="AL75" t="s">
        <v>160</v>
      </c>
      <c r="AM75" t="s">
        <v>162</v>
      </c>
      <c r="AN75" t="s">
        <v>194</v>
      </c>
      <c r="AO75" t="s">
        <v>166</v>
      </c>
      <c r="AP75" t="s">
        <v>168</v>
      </c>
      <c r="AQ75" s="43" t="s">
        <v>181</v>
      </c>
      <c r="AR75" s="42" t="s">
        <v>182</v>
      </c>
      <c r="AS75" s="42" t="s">
        <v>183</v>
      </c>
      <c r="AT75" s="43" t="s">
        <v>184</v>
      </c>
      <c r="AU75" s="41" t="s">
        <v>185</v>
      </c>
      <c r="AV75" s="40" t="s">
        <v>186</v>
      </c>
      <c r="AW75" s="40" t="s">
        <v>280</v>
      </c>
      <c r="AX75" s="41" t="s">
        <v>281</v>
      </c>
      <c r="AY75" s="40" t="s">
        <v>282</v>
      </c>
      <c r="AZ75" s="40" t="s">
        <v>283</v>
      </c>
      <c r="BA75" s="3" t="s">
        <v>284</v>
      </c>
      <c r="BB75" s="3"/>
      <c r="BC75" s="3"/>
      <c r="BD75" s="3"/>
      <c r="BE75" s="3"/>
      <c r="BF75" s="3"/>
      <c r="BG75" s="3"/>
      <c r="BH75" s="3"/>
      <c r="BI75" s="3"/>
      <c r="BJ75" s="3"/>
      <c r="BK75" s="3"/>
      <c r="BL75" s="3"/>
      <c r="BM75" s="3"/>
      <c r="BN75" s="3"/>
      <c r="BO75" s="3"/>
      <c r="BP75" s="3"/>
      <c r="BQ75" s="3"/>
      <c r="BR75" s="3"/>
      <c r="BS75" s="3"/>
      <c r="BT75" s="3"/>
      <c r="BU75" s="3"/>
      <c r="BV75" s="3"/>
      <c r="BW75" s="3"/>
      <c r="BX75" s="3"/>
      <c r="BY75" s="3"/>
      <c r="BZ75" s="3"/>
      <c r="CA75" s="3"/>
      <c r="CB75" s="3"/>
      <c r="CC75" s="3"/>
      <c r="CD75" s="3"/>
      <c r="CE75" s="3"/>
      <c r="CF75" s="3"/>
      <c r="CG75" s="3"/>
      <c r="CH75" s="3"/>
      <c r="CI75" s="3"/>
      <c r="CJ75" s="3"/>
      <c r="CK75" s="3"/>
    </row>
    <row r="76" spans="1:89">
      <c r="C76" s="39" t="s">
        <v>18</v>
      </c>
      <c r="D76">
        <v>1</v>
      </c>
      <c r="Q76" s="20"/>
      <c r="S76" s="25">
        <v>37.5</v>
      </c>
      <c r="T76">
        <v>35.799999999999997</v>
      </c>
      <c r="U76">
        <v>29.9</v>
      </c>
      <c r="V76">
        <v>37.9</v>
      </c>
      <c r="W76">
        <v>36.200000000000003</v>
      </c>
      <c r="X76">
        <v>29.9</v>
      </c>
      <c r="Y76">
        <v>37.9</v>
      </c>
      <c r="Z76">
        <v>36.200000000000003</v>
      </c>
      <c r="AA76">
        <v>29.9</v>
      </c>
      <c r="AB76">
        <v>37.9</v>
      </c>
      <c r="AC76">
        <v>36.200000000000003</v>
      </c>
      <c r="AD76">
        <v>29.9</v>
      </c>
      <c r="AE76">
        <v>37.9</v>
      </c>
      <c r="AF76">
        <v>36.200000000000003</v>
      </c>
      <c r="AG76">
        <v>29.9</v>
      </c>
      <c r="AH76">
        <v>36.299999999999997</v>
      </c>
      <c r="AI76">
        <v>34.700000000000003</v>
      </c>
      <c r="AJ76">
        <v>29.1</v>
      </c>
      <c r="AK76">
        <v>35.299999999999997</v>
      </c>
      <c r="AL76">
        <v>33.799999999999997</v>
      </c>
      <c r="AM76">
        <v>28.5</v>
      </c>
      <c r="AN76">
        <v>34</v>
      </c>
      <c r="AO76">
        <v>32.4</v>
      </c>
      <c r="AP76">
        <v>27.2</v>
      </c>
      <c r="AQ76" s="25">
        <v>20</v>
      </c>
      <c r="AR76">
        <v>22</v>
      </c>
      <c r="AS76" s="25">
        <v>24</v>
      </c>
      <c r="AT76">
        <v>26</v>
      </c>
      <c r="AU76" s="25">
        <v>28</v>
      </c>
      <c r="AV76">
        <v>30</v>
      </c>
      <c r="AW76" s="25">
        <v>32</v>
      </c>
      <c r="AX76">
        <v>34</v>
      </c>
      <c r="AY76" s="25">
        <v>36</v>
      </c>
      <c r="AZ76">
        <v>38</v>
      </c>
      <c r="BA76">
        <v>40</v>
      </c>
    </row>
    <row r="77" spans="1:89">
      <c r="A77" s="40" t="s">
        <v>286</v>
      </c>
      <c r="B77" s="40" t="s">
        <v>130</v>
      </c>
      <c r="C77" s="82" t="s">
        <v>117</v>
      </c>
      <c r="D77">
        <v>1</v>
      </c>
      <c r="E77" s="26">
        <v>0.02</v>
      </c>
      <c r="F77" s="3">
        <v>0.24</v>
      </c>
      <c r="G77" s="24">
        <v>3.1789202457226189</v>
      </c>
      <c r="H77" s="9">
        <v>-5.4059154730302419</v>
      </c>
      <c r="I77" s="9">
        <v>7.4130167706200663</v>
      </c>
      <c r="J77" s="9">
        <v>-1.0482732791432109E-3</v>
      </c>
      <c r="K77" s="24">
        <v>21.627353266887994</v>
      </c>
      <c r="L77" s="9">
        <v>-13.113522148394134</v>
      </c>
      <c r="M77" s="9">
        <v>6.6793712569213533</v>
      </c>
      <c r="N77" s="9">
        <v>5.2201562425249177</v>
      </c>
      <c r="O77" s="83">
        <v>-1.5094925604761892E-3</v>
      </c>
      <c r="P77" s="8">
        <v>25</v>
      </c>
      <c r="Q77" s="83">
        <v>-2.5999999999999999E-3</v>
      </c>
      <c r="R77" s="3">
        <v>8.3000000000000007</v>
      </c>
      <c r="S77" s="25" t="s">
        <v>188</v>
      </c>
      <c r="T77" t="s">
        <v>132</v>
      </c>
      <c r="U77" t="s">
        <v>134</v>
      </c>
      <c r="V77" t="s">
        <v>189</v>
      </c>
      <c r="W77" t="s">
        <v>138</v>
      </c>
      <c r="X77" t="s">
        <v>140</v>
      </c>
      <c r="Y77" t="s">
        <v>190</v>
      </c>
      <c r="Z77" t="s">
        <v>142</v>
      </c>
      <c r="AA77" t="s">
        <v>144</v>
      </c>
      <c r="AB77" t="s">
        <v>277</v>
      </c>
      <c r="AC77" s="42" t="s">
        <v>278</v>
      </c>
      <c r="AD77" t="s">
        <v>279</v>
      </c>
      <c r="AE77" t="s">
        <v>191</v>
      </c>
      <c r="AF77" t="s">
        <v>148</v>
      </c>
      <c r="AG77" t="s">
        <v>150</v>
      </c>
      <c r="AH77" t="s">
        <v>192</v>
      </c>
      <c r="AI77" t="s">
        <v>154</v>
      </c>
      <c r="AJ77" t="s">
        <v>156</v>
      </c>
      <c r="AK77" t="s">
        <v>193</v>
      </c>
      <c r="AL77" t="s">
        <v>160</v>
      </c>
      <c r="AM77" t="s">
        <v>162</v>
      </c>
      <c r="AN77" t="s">
        <v>194</v>
      </c>
      <c r="AO77" t="s">
        <v>166</v>
      </c>
      <c r="AP77" t="s">
        <v>168</v>
      </c>
      <c r="AQ77" s="43" t="s">
        <v>238</v>
      </c>
      <c r="AR77" s="42" t="s">
        <v>239</v>
      </c>
      <c r="AS77" s="42" t="s">
        <v>240</v>
      </c>
      <c r="AT77" s="43" t="s">
        <v>241</v>
      </c>
      <c r="AU77" s="41" t="s">
        <v>231</v>
      </c>
      <c r="AV77" s="40" t="s">
        <v>217</v>
      </c>
      <c r="AW77" s="40" t="s">
        <v>218</v>
      </c>
      <c r="AX77" s="41" t="s">
        <v>219</v>
      </c>
      <c r="AY77" s="40" t="s">
        <v>220</v>
      </c>
      <c r="AZ77" s="40" t="s">
        <v>221</v>
      </c>
      <c r="BA77" s="3" t="s">
        <v>222</v>
      </c>
      <c r="BB77" s="3" t="s">
        <v>223</v>
      </c>
      <c r="BC77" s="3" t="s">
        <v>224</v>
      </c>
      <c r="BD77" s="3" t="s">
        <v>225</v>
      </c>
      <c r="BE77" s="3"/>
      <c r="BF77" s="3"/>
      <c r="BG77" s="3"/>
      <c r="BH77" s="3"/>
      <c r="BI77" s="3"/>
      <c r="BJ77" s="3"/>
      <c r="BK77" s="3"/>
      <c r="BL77" s="3"/>
      <c r="BM77" s="3"/>
      <c r="BN77" s="3"/>
      <c r="BO77" s="3"/>
      <c r="BP77" s="3"/>
      <c r="BQ77" s="3"/>
      <c r="BR77" s="3"/>
      <c r="BS77" s="3"/>
      <c r="BT77" s="3"/>
      <c r="BU77" s="3"/>
      <c r="BV77" s="3"/>
      <c r="BW77" s="3"/>
      <c r="BX77" s="3"/>
      <c r="BY77" s="3"/>
      <c r="BZ77" s="3"/>
      <c r="CA77" s="3"/>
      <c r="CB77" s="3"/>
      <c r="CC77" s="3"/>
      <c r="CD77" s="3"/>
      <c r="CE77" s="3"/>
      <c r="CF77" s="3"/>
      <c r="CG77" s="3"/>
      <c r="CH77" s="3"/>
      <c r="CI77" s="3"/>
      <c r="CJ77" s="3"/>
      <c r="CK77" s="3"/>
    </row>
    <row r="78" spans="1:89">
      <c r="C78" s="39" t="s">
        <v>18</v>
      </c>
      <c r="D78">
        <v>1</v>
      </c>
      <c r="Q78" s="20"/>
      <c r="S78" s="25">
        <v>158</v>
      </c>
      <c r="T78">
        <v>151</v>
      </c>
      <c r="U78">
        <v>130</v>
      </c>
      <c r="V78">
        <v>160</v>
      </c>
      <c r="W78">
        <v>153</v>
      </c>
      <c r="X78">
        <v>130</v>
      </c>
      <c r="Y78">
        <v>160</v>
      </c>
      <c r="Z78">
        <v>153</v>
      </c>
      <c r="AA78">
        <v>130</v>
      </c>
      <c r="AB78">
        <v>160</v>
      </c>
      <c r="AC78">
        <v>153</v>
      </c>
      <c r="AD78">
        <v>130</v>
      </c>
      <c r="AE78">
        <v>160</v>
      </c>
      <c r="AF78">
        <v>153</v>
      </c>
      <c r="AG78">
        <v>130</v>
      </c>
      <c r="AH78">
        <v>154</v>
      </c>
      <c r="AI78">
        <v>147</v>
      </c>
      <c r="AJ78">
        <v>125</v>
      </c>
      <c r="AK78">
        <v>150</v>
      </c>
      <c r="AL78">
        <v>143</v>
      </c>
      <c r="AM78">
        <v>122</v>
      </c>
      <c r="AN78">
        <v>142</v>
      </c>
      <c r="AO78">
        <v>136</v>
      </c>
      <c r="AP78">
        <v>115</v>
      </c>
      <c r="AQ78" s="25">
        <v>79</v>
      </c>
      <c r="AR78">
        <v>86</v>
      </c>
      <c r="AS78" s="25">
        <v>93</v>
      </c>
      <c r="AT78">
        <v>100</v>
      </c>
      <c r="AU78" s="25">
        <v>107</v>
      </c>
      <c r="AV78">
        <v>114</v>
      </c>
      <c r="AW78" s="25">
        <v>121</v>
      </c>
      <c r="AX78">
        <v>128</v>
      </c>
      <c r="AY78" s="25">
        <v>135</v>
      </c>
      <c r="AZ78">
        <v>142</v>
      </c>
      <c r="BA78">
        <v>149</v>
      </c>
      <c r="BB78">
        <v>156</v>
      </c>
      <c r="BC78">
        <v>163</v>
      </c>
      <c r="BD78">
        <v>170</v>
      </c>
    </row>
    <row r="79" spans="1:89">
      <c r="A79" s="40" t="s">
        <v>287</v>
      </c>
      <c r="B79" s="40" t="s">
        <v>130</v>
      </c>
      <c r="C79" s="82" t="s">
        <v>117</v>
      </c>
      <c r="D79">
        <v>1</v>
      </c>
      <c r="E79" s="26">
        <v>0.02</v>
      </c>
      <c r="F79" s="3">
        <v>0.24</v>
      </c>
      <c r="G79" s="24">
        <v>6.3680567294570336</v>
      </c>
      <c r="H79" s="9">
        <v>-11.572880639366744</v>
      </c>
      <c r="I79" s="9">
        <v>16.179287840219775</v>
      </c>
      <c r="J79" s="9">
        <v>-4.5071164922880977E-3</v>
      </c>
      <c r="K79" s="24">
        <v>11.550414050414181</v>
      </c>
      <c r="L79" s="9">
        <v>-6.9680566930567558</v>
      </c>
      <c r="M79" s="9">
        <v>3.4054611713986809</v>
      </c>
      <c r="N79" s="9">
        <v>2.6149130309286552</v>
      </c>
      <c r="O79" s="83">
        <v>-1.7614946206140352E-3</v>
      </c>
      <c r="P79" s="8">
        <v>25</v>
      </c>
      <c r="Q79" s="83">
        <v>-8.9999999999999998E-4</v>
      </c>
      <c r="R79" s="3">
        <v>14</v>
      </c>
      <c r="S79" s="25" t="s">
        <v>197</v>
      </c>
      <c r="T79" t="s">
        <v>176</v>
      </c>
      <c r="U79" t="s">
        <v>177</v>
      </c>
      <c r="V79" t="s">
        <v>192</v>
      </c>
      <c r="W79" t="s">
        <v>154</v>
      </c>
      <c r="X79" t="s">
        <v>156</v>
      </c>
      <c r="Y79" t="s">
        <v>193</v>
      </c>
      <c r="Z79" t="s">
        <v>160</v>
      </c>
      <c r="AA79" t="s">
        <v>162</v>
      </c>
      <c r="AB79" t="s">
        <v>194</v>
      </c>
      <c r="AC79" s="42" t="s">
        <v>166</v>
      </c>
      <c r="AD79" t="s">
        <v>168</v>
      </c>
      <c r="AE79" t="s">
        <v>181</v>
      </c>
      <c r="AF79" t="s">
        <v>182</v>
      </c>
      <c r="AG79" t="s">
        <v>183</v>
      </c>
      <c r="AH79" t="s">
        <v>184</v>
      </c>
      <c r="AI79" t="s">
        <v>185</v>
      </c>
      <c r="AJ79" t="s">
        <v>186</v>
      </c>
      <c r="AK79" t="s">
        <v>280</v>
      </c>
      <c r="AL79" t="s">
        <v>281</v>
      </c>
      <c r="AM79" t="s">
        <v>282</v>
      </c>
      <c r="AN79" t="s">
        <v>283</v>
      </c>
      <c r="AQ79" s="43"/>
      <c r="AR79" s="42"/>
      <c r="AS79" s="42"/>
      <c r="AT79" s="43"/>
      <c r="AU79" s="41"/>
      <c r="AV79" s="40"/>
      <c r="AW79" s="40"/>
      <c r="AX79" s="41" t="s">
        <v>281</v>
      </c>
      <c r="AY79" s="40" t="s">
        <v>282</v>
      </c>
      <c r="AZ79" s="40" t="s">
        <v>283</v>
      </c>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c r="CA79" s="3"/>
      <c r="CB79" s="3"/>
      <c r="CC79" s="3"/>
      <c r="CD79" s="3"/>
      <c r="CE79" s="3"/>
      <c r="CF79" s="3"/>
      <c r="CG79" s="3"/>
      <c r="CH79" s="3"/>
      <c r="CI79" s="3"/>
      <c r="CJ79" s="3"/>
      <c r="CK79" s="3"/>
    </row>
    <row r="80" spans="1:89">
      <c r="C80" s="39" t="s">
        <v>18</v>
      </c>
      <c r="D80">
        <v>1</v>
      </c>
      <c r="Q80" s="20"/>
      <c r="S80" s="25">
        <v>35.700000000000003</v>
      </c>
      <c r="T80">
        <v>33.799999999999997</v>
      </c>
      <c r="U80">
        <v>29</v>
      </c>
      <c r="V80">
        <v>34.5</v>
      </c>
      <c r="W80">
        <v>32.799999999999997</v>
      </c>
      <c r="X80">
        <v>27.5</v>
      </c>
      <c r="Y80">
        <v>33.5</v>
      </c>
      <c r="Z80">
        <v>31.7</v>
      </c>
      <c r="AA80">
        <v>27</v>
      </c>
      <c r="AB80">
        <v>31.7</v>
      </c>
      <c r="AC80">
        <v>30.5</v>
      </c>
      <c r="AD80">
        <v>25.5</v>
      </c>
      <c r="AE80">
        <v>20</v>
      </c>
      <c r="AF80">
        <v>22</v>
      </c>
      <c r="AG80">
        <v>24</v>
      </c>
      <c r="AH80">
        <v>26</v>
      </c>
      <c r="AI80">
        <v>28</v>
      </c>
      <c r="AJ80">
        <v>30</v>
      </c>
      <c r="AK80">
        <v>32</v>
      </c>
      <c r="AL80">
        <v>34</v>
      </c>
      <c r="AM80">
        <v>36</v>
      </c>
      <c r="AN80">
        <v>38</v>
      </c>
      <c r="AQ80" s="25"/>
      <c r="AS80" s="25"/>
      <c r="AU80" s="25"/>
      <c r="AW80" s="25"/>
      <c r="AX80">
        <v>34</v>
      </c>
      <c r="AY80" s="25">
        <v>36</v>
      </c>
      <c r="AZ80">
        <v>38</v>
      </c>
    </row>
    <row r="81" spans="1:89">
      <c r="A81" s="40" t="s">
        <v>288</v>
      </c>
      <c r="B81" s="40" t="s">
        <v>130</v>
      </c>
      <c r="C81" s="82" t="s">
        <v>117</v>
      </c>
      <c r="D81">
        <v>1</v>
      </c>
      <c r="E81" s="26">
        <v>0.05</v>
      </c>
      <c r="F81" s="3">
        <v>0.4</v>
      </c>
      <c r="G81" s="24">
        <v>1.1034973348264225</v>
      </c>
      <c r="H81" s="9">
        <v>-2.2312586011198161</v>
      </c>
      <c r="I81" s="9">
        <v>3.5034616869204909</v>
      </c>
      <c r="J81" s="9">
        <v>-1.9486001567731517E-4</v>
      </c>
      <c r="K81" s="24">
        <v>4.431330815850866</v>
      </c>
      <c r="L81" s="9">
        <v>-4.0762859118881432</v>
      </c>
      <c r="M81" s="9">
        <v>2.6080671886946423</v>
      </c>
      <c r="N81" s="9">
        <v>2.54652819943357</v>
      </c>
      <c r="O81" s="83">
        <v>-2.2407449802631573E-3</v>
      </c>
      <c r="P81" s="8">
        <v>25</v>
      </c>
      <c r="Q81" s="83">
        <v>-1.1000000000000001E-3</v>
      </c>
      <c r="R81" s="3">
        <v>18</v>
      </c>
      <c r="S81" s="25" t="s">
        <v>197</v>
      </c>
      <c r="T81" t="s">
        <v>176</v>
      </c>
      <c r="U81" t="s">
        <v>177</v>
      </c>
      <c r="V81" t="s">
        <v>192</v>
      </c>
      <c r="W81" t="s">
        <v>154</v>
      </c>
      <c r="X81" t="s">
        <v>156</v>
      </c>
      <c r="Y81" t="s">
        <v>193</v>
      </c>
      <c r="Z81" t="s">
        <v>160</v>
      </c>
      <c r="AA81" t="s">
        <v>162</v>
      </c>
      <c r="AB81" t="s">
        <v>194</v>
      </c>
      <c r="AC81" s="42" t="s">
        <v>166</v>
      </c>
      <c r="AD81" t="s">
        <v>168</v>
      </c>
      <c r="AE81" t="s">
        <v>241</v>
      </c>
      <c r="AF81" t="s">
        <v>231</v>
      </c>
      <c r="AG81" t="s">
        <v>217</v>
      </c>
      <c r="AH81" t="s">
        <v>218</v>
      </c>
      <c r="AI81" t="s">
        <v>219</v>
      </c>
      <c r="AJ81" t="s">
        <v>220</v>
      </c>
      <c r="AK81" t="s">
        <v>221</v>
      </c>
      <c r="AL81" t="s">
        <v>222</v>
      </c>
      <c r="AM81" t="s">
        <v>223</v>
      </c>
      <c r="AQ81" s="43"/>
      <c r="AR81" s="42"/>
      <c r="AS81" s="42"/>
      <c r="AT81" s="43"/>
      <c r="AU81" s="41"/>
      <c r="AV81" s="40"/>
      <c r="AW81" s="40"/>
      <c r="AX81" s="41" t="s">
        <v>222</v>
      </c>
      <c r="AY81" s="40" t="s">
        <v>223</v>
      </c>
      <c r="AZ81" s="40"/>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c r="CA81" s="3"/>
      <c r="CB81" s="3"/>
      <c r="CC81" s="3"/>
      <c r="CD81" s="3"/>
      <c r="CE81" s="3"/>
      <c r="CF81" s="3"/>
      <c r="CG81" s="3"/>
      <c r="CH81" s="3"/>
      <c r="CI81" s="3"/>
      <c r="CJ81" s="3"/>
      <c r="CK81" s="3"/>
    </row>
    <row r="82" spans="1:89">
      <c r="C82" s="39" t="s">
        <v>18</v>
      </c>
      <c r="D82">
        <v>1</v>
      </c>
      <c r="Q82" s="20"/>
      <c r="S82" s="25">
        <v>164</v>
      </c>
      <c r="T82">
        <v>154</v>
      </c>
      <c r="U82">
        <v>126</v>
      </c>
      <c r="V82">
        <v>160</v>
      </c>
      <c r="W82">
        <v>150</v>
      </c>
      <c r="X82">
        <v>123</v>
      </c>
      <c r="Y82">
        <v>155</v>
      </c>
      <c r="Z82">
        <v>144</v>
      </c>
      <c r="AA82">
        <v>119</v>
      </c>
      <c r="AB82">
        <v>149</v>
      </c>
      <c r="AC82">
        <v>140</v>
      </c>
      <c r="AD82">
        <v>114</v>
      </c>
      <c r="AE82">
        <v>100</v>
      </c>
      <c r="AF82">
        <v>107</v>
      </c>
      <c r="AG82">
        <v>114</v>
      </c>
      <c r="AH82">
        <v>121</v>
      </c>
      <c r="AI82">
        <v>128</v>
      </c>
      <c r="AJ82">
        <v>135</v>
      </c>
      <c r="AK82">
        <v>142</v>
      </c>
      <c r="AL82">
        <v>149</v>
      </c>
      <c r="AM82">
        <v>156</v>
      </c>
      <c r="AQ82" s="25"/>
      <c r="AS82" s="25"/>
      <c r="AU82" s="25"/>
      <c r="AW82" s="25"/>
      <c r="AX82">
        <v>149</v>
      </c>
      <c r="AY82" s="25">
        <v>156</v>
      </c>
    </row>
    <row r="83" spans="1:89">
      <c r="A83" s="40" t="s">
        <v>289</v>
      </c>
      <c r="B83" s="40" t="s">
        <v>130</v>
      </c>
      <c r="C83" s="82" t="s">
        <v>117</v>
      </c>
      <c r="D83">
        <v>1</v>
      </c>
      <c r="E83" s="26">
        <v>0.02</v>
      </c>
      <c r="F83" s="3">
        <v>0.24</v>
      </c>
      <c r="G83" s="24">
        <v>3.186382488002327</v>
      </c>
      <c r="H83" s="9">
        <v>-5.8228167842005352</v>
      </c>
      <c r="I83" s="9">
        <v>7.4858804278700291</v>
      </c>
      <c r="J83" s="9">
        <v>-2.6227274330002364E-3</v>
      </c>
      <c r="K83" s="24">
        <v>23.543673706332363</v>
      </c>
      <c r="L83" s="9">
        <v>-13.690712743166687</v>
      </c>
      <c r="M83" s="9">
        <v>6.7833368191964878</v>
      </c>
      <c r="N83" s="9">
        <v>5.2610806150829061</v>
      </c>
      <c r="O83" s="83">
        <v>-2.0151497445175439E-3</v>
      </c>
      <c r="P83" s="8">
        <v>25</v>
      </c>
      <c r="Q83" s="83">
        <v>-1.8E-3</v>
      </c>
      <c r="R83" s="3">
        <v>11</v>
      </c>
      <c r="S83" s="25" t="s">
        <v>188</v>
      </c>
      <c r="T83" t="s">
        <v>132</v>
      </c>
      <c r="U83" t="s">
        <v>134</v>
      </c>
      <c r="V83" t="s">
        <v>189</v>
      </c>
      <c r="W83" t="s">
        <v>138</v>
      </c>
      <c r="X83" t="s">
        <v>140</v>
      </c>
      <c r="Y83" t="s">
        <v>190</v>
      </c>
      <c r="Z83" t="s">
        <v>142</v>
      </c>
      <c r="AA83" t="s">
        <v>144</v>
      </c>
      <c r="AB83" t="s">
        <v>191</v>
      </c>
      <c r="AC83" s="42" t="s">
        <v>148</v>
      </c>
      <c r="AD83" t="s">
        <v>150</v>
      </c>
      <c r="AE83" t="s">
        <v>192</v>
      </c>
      <c r="AF83" t="s">
        <v>154</v>
      </c>
      <c r="AG83" t="s">
        <v>156</v>
      </c>
      <c r="AH83" t="s">
        <v>193</v>
      </c>
      <c r="AI83" t="s">
        <v>160</v>
      </c>
      <c r="AJ83" t="s">
        <v>162</v>
      </c>
      <c r="AK83" t="s">
        <v>194</v>
      </c>
      <c r="AL83" t="s">
        <v>166</v>
      </c>
      <c r="AM83" t="s">
        <v>168</v>
      </c>
      <c r="AN83" t="s">
        <v>172</v>
      </c>
      <c r="AO83" t="s">
        <v>241</v>
      </c>
      <c r="AP83" t="s">
        <v>231</v>
      </c>
      <c r="AQ83" s="40" t="s">
        <v>217</v>
      </c>
      <c r="AR83" s="43" t="s">
        <v>218</v>
      </c>
      <c r="AS83" s="42" t="s">
        <v>219</v>
      </c>
      <c r="AT83" s="42" t="s">
        <v>220</v>
      </c>
      <c r="AU83" s="43" t="s">
        <v>221</v>
      </c>
      <c r="AV83" s="41" t="s">
        <v>222</v>
      </c>
      <c r="AW83" s="40" t="s">
        <v>223</v>
      </c>
      <c r="AX83" s="40" t="s">
        <v>221</v>
      </c>
      <c r="AY83" s="41" t="s">
        <v>222</v>
      </c>
      <c r="AZ83" s="40" t="s">
        <v>223</v>
      </c>
      <c r="BA83" s="3"/>
      <c r="BB83" s="3"/>
      <c r="BC83" s="3"/>
      <c r="BD83" s="3"/>
      <c r="BE83" s="3"/>
      <c r="BF83" s="3"/>
      <c r="BG83" s="3"/>
      <c r="BH83" s="3"/>
      <c r="BI83" s="3"/>
      <c r="BJ83" s="3"/>
      <c r="BK83" s="3"/>
      <c r="BL83" s="3"/>
      <c r="BM83" s="3"/>
      <c r="BN83" s="3"/>
      <c r="BO83" s="3"/>
      <c r="BP83" s="3"/>
      <c r="BQ83" s="3"/>
      <c r="BR83" s="3"/>
      <c r="BS83" s="3"/>
      <c r="BT83" s="3"/>
      <c r="BU83" s="3"/>
      <c r="BV83" s="3"/>
      <c r="BW83" s="3"/>
      <c r="BX83" s="3"/>
      <c r="BY83" s="3"/>
      <c r="BZ83" s="3"/>
      <c r="CA83" s="3"/>
      <c r="CB83" s="3"/>
      <c r="CC83" s="3"/>
      <c r="CD83" s="3"/>
      <c r="CE83" s="3"/>
      <c r="CF83" s="3"/>
      <c r="CG83" s="3"/>
      <c r="CH83" s="3"/>
      <c r="CI83" s="3"/>
      <c r="CJ83" s="3"/>
      <c r="CK83" s="3"/>
    </row>
    <row r="84" spans="1:89">
      <c r="C84" s="39" t="s">
        <v>18</v>
      </c>
      <c r="D84">
        <v>1</v>
      </c>
      <c r="Q84" s="20"/>
      <c r="S84" s="25">
        <v>158</v>
      </c>
      <c r="T84">
        <v>147</v>
      </c>
      <c r="U84">
        <v>126</v>
      </c>
      <c r="V84">
        <v>159</v>
      </c>
      <c r="W84">
        <v>148.5</v>
      </c>
      <c r="X84">
        <v>127</v>
      </c>
      <c r="Y84">
        <v>159</v>
      </c>
      <c r="Z84">
        <v>148.5</v>
      </c>
      <c r="AA84">
        <v>127</v>
      </c>
      <c r="AB84">
        <v>159</v>
      </c>
      <c r="AC84">
        <v>148.5</v>
      </c>
      <c r="AD84">
        <v>127</v>
      </c>
      <c r="AE84">
        <v>154</v>
      </c>
      <c r="AF84">
        <v>144</v>
      </c>
      <c r="AG84">
        <v>122</v>
      </c>
      <c r="AH84">
        <v>150</v>
      </c>
      <c r="AI84">
        <v>141</v>
      </c>
      <c r="AJ84">
        <v>119</v>
      </c>
      <c r="AK84">
        <v>143</v>
      </c>
      <c r="AL84">
        <v>135</v>
      </c>
      <c r="AM84">
        <v>114.2</v>
      </c>
      <c r="AN84">
        <v>115.7</v>
      </c>
      <c r="AO84">
        <v>100</v>
      </c>
      <c r="AP84">
        <v>107</v>
      </c>
      <c r="AQ84">
        <v>114</v>
      </c>
      <c r="AR84" s="25">
        <v>121</v>
      </c>
      <c r="AS84">
        <v>128</v>
      </c>
      <c r="AT84" s="25">
        <v>135</v>
      </c>
      <c r="AU84">
        <v>142</v>
      </c>
      <c r="AV84" s="25">
        <v>149</v>
      </c>
      <c r="AW84">
        <v>156</v>
      </c>
      <c r="AX84" s="25">
        <v>142</v>
      </c>
      <c r="AY84">
        <v>149</v>
      </c>
      <c r="AZ84" s="25">
        <v>156</v>
      </c>
    </row>
    <row r="85" spans="1:89">
      <c r="A85" s="40" t="s">
        <v>290</v>
      </c>
      <c r="B85" s="40" t="s">
        <v>130</v>
      </c>
      <c r="C85" s="82" t="s">
        <v>117</v>
      </c>
      <c r="D85">
        <v>1</v>
      </c>
      <c r="E85" s="26">
        <v>0.02</v>
      </c>
      <c r="F85" s="3">
        <v>0.24</v>
      </c>
      <c r="G85" s="24">
        <v>1.1833770399433727</v>
      </c>
      <c r="H85" s="9">
        <v>-8.7497968293106911</v>
      </c>
      <c r="I85" s="9">
        <v>15.864577136063982</v>
      </c>
      <c r="J85" s="9">
        <v>5.4453900400843191E-3</v>
      </c>
      <c r="K85" s="24">
        <v>13.31132998935994</v>
      </c>
      <c r="L85" s="9">
        <v>-7.5214133150934135</v>
      </c>
      <c r="M85" s="9">
        <v>3.7111613366773009</v>
      </c>
      <c r="N85" s="9">
        <v>2.5868968603739164</v>
      </c>
      <c r="O85" s="83">
        <v>-1.5320697158114037E-3</v>
      </c>
      <c r="P85" s="8">
        <v>25</v>
      </c>
      <c r="Q85" s="83">
        <v>-8.9999999999999998E-4</v>
      </c>
      <c r="R85" s="3">
        <v>11</v>
      </c>
      <c r="S85" s="25" t="s">
        <v>188</v>
      </c>
      <c r="T85" t="s">
        <v>132</v>
      </c>
      <c r="U85" t="s">
        <v>134</v>
      </c>
      <c r="V85" t="s">
        <v>189</v>
      </c>
      <c r="W85" t="s">
        <v>138</v>
      </c>
      <c r="X85" t="s">
        <v>140</v>
      </c>
      <c r="Y85" t="s">
        <v>190</v>
      </c>
      <c r="Z85" t="s">
        <v>142</v>
      </c>
      <c r="AA85" t="s">
        <v>144</v>
      </c>
      <c r="AB85" t="s">
        <v>277</v>
      </c>
      <c r="AC85" s="42" t="s">
        <v>278</v>
      </c>
      <c r="AD85" t="s">
        <v>279</v>
      </c>
      <c r="AE85" t="s">
        <v>191</v>
      </c>
      <c r="AF85" t="s">
        <v>148</v>
      </c>
      <c r="AG85" t="s">
        <v>150</v>
      </c>
      <c r="AH85" t="s">
        <v>192</v>
      </c>
      <c r="AI85" t="s">
        <v>154</v>
      </c>
      <c r="AJ85" t="s">
        <v>156</v>
      </c>
      <c r="AK85" t="s">
        <v>193</v>
      </c>
      <c r="AL85" t="s">
        <v>160</v>
      </c>
      <c r="AM85" t="s">
        <v>162</v>
      </c>
      <c r="AN85" t="s">
        <v>194</v>
      </c>
      <c r="AO85" t="s">
        <v>166</v>
      </c>
      <c r="AP85" t="s">
        <v>168</v>
      </c>
      <c r="AQ85" s="42" t="s">
        <v>183</v>
      </c>
      <c r="AR85" s="43" t="s">
        <v>184</v>
      </c>
      <c r="AS85" s="41" t="s">
        <v>185</v>
      </c>
      <c r="AT85" s="40" t="s">
        <v>186</v>
      </c>
      <c r="AU85" s="40" t="s">
        <v>280</v>
      </c>
      <c r="AV85" s="41" t="s">
        <v>281</v>
      </c>
      <c r="AW85" s="40" t="s">
        <v>282</v>
      </c>
      <c r="AX85" s="40" t="s">
        <v>283</v>
      </c>
      <c r="AY85" s="3" t="s">
        <v>284</v>
      </c>
      <c r="BC85" s="3"/>
      <c r="BD85" s="3"/>
      <c r="BE85" s="3"/>
      <c r="BF85" s="3"/>
      <c r="BG85" s="3"/>
      <c r="BH85" s="3"/>
      <c r="BI85" s="3"/>
      <c r="BJ85" s="3"/>
      <c r="BK85" s="3"/>
      <c r="BL85" s="3"/>
      <c r="BM85" s="3"/>
      <c r="BN85" s="3"/>
      <c r="BO85" s="3"/>
      <c r="BP85" s="3"/>
      <c r="BQ85" s="3"/>
      <c r="BR85" s="3"/>
      <c r="BS85" s="3"/>
      <c r="BT85" s="3"/>
      <c r="BU85" s="3"/>
      <c r="BV85" s="3"/>
      <c r="BW85" s="3"/>
      <c r="BX85" s="3"/>
      <c r="BY85" s="3"/>
      <c r="BZ85" s="3"/>
      <c r="CA85" s="3"/>
      <c r="CB85" s="3"/>
      <c r="CC85" s="3"/>
      <c r="CD85" s="3"/>
      <c r="CE85" s="3"/>
      <c r="CF85" s="3"/>
      <c r="CG85" s="3"/>
      <c r="CH85" s="3"/>
      <c r="CI85" s="3"/>
      <c r="CJ85" s="3"/>
      <c r="CK85" s="3"/>
    </row>
    <row r="86" spans="1:89">
      <c r="C86" s="39" t="s">
        <v>18</v>
      </c>
      <c r="D86">
        <v>1</v>
      </c>
      <c r="Q86" s="20"/>
      <c r="S86" s="25">
        <v>36.799999999999997</v>
      </c>
      <c r="T86">
        <v>35.5</v>
      </c>
      <c r="U86">
        <v>29.5</v>
      </c>
      <c r="V86" s="25">
        <v>37.5</v>
      </c>
      <c r="W86">
        <v>36.4</v>
      </c>
      <c r="X86">
        <v>29.5</v>
      </c>
      <c r="Y86" s="25">
        <v>37.5</v>
      </c>
      <c r="Z86">
        <v>36.4</v>
      </c>
      <c r="AA86">
        <v>29.5</v>
      </c>
      <c r="AB86" s="25">
        <v>37.5</v>
      </c>
      <c r="AC86">
        <v>36.4</v>
      </c>
      <c r="AD86">
        <v>29.5</v>
      </c>
      <c r="AE86" s="25">
        <v>37.5</v>
      </c>
      <c r="AF86">
        <v>36.4</v>
      </c>
      <c r="AG86">
        <v>29.5</v>
      </c>
      <c r="AH86">
        <v>35.700000000000003</v>
      </c>
      <c r="AI86">
        <v>35.4</v>
      </c>
      <c r="AJ86">
        <v>28.7</v>
      </c>
      <c r="AK86">
        <v>34.9</v>
      </c>
      <c r="AL86">
        <v>33.6</v>
      </c>
      <c r="AM86">
        <v>27.9</v>
      </c>
      <c r="AN86">
        <v>33.5</v>
      </c>
      <c r="AO86">
        <v>32.299999999999997</v>
      </c>
      <c r="AP86">
        <v>26.5</v>
      </c>
      <c r="AQ86" s="25">
        <v>24</v>
      </c>
      <c r="AR86">
        <v>26</v>
      </c>
      <c r="AS86" s="25">
        <v>28</v>
      </c>
      <c r="AT86">
        <v>30</v>
      </c>
      <c r="AU86" s="25">
        <v>32</v>
      </c>
      <c r="AV86">
        <v>34</v>
      </c>
      <c r="AW86" s="25">
        <v>36</v>
      </c>
      <c r="AX86">
        <v>38</v>
      </c>
      <c r="AY86">
        <v>40</v>
      </c>
    </row>
    <row r="87" spans="1:89">
      <c r="A87" s="40" t="s">
        <v>291</v>
      </c>
      <c r="B87" s="40" t="s">
        <v>130</v>
      </c>
      <c r="C87" s="82" t="s">
        <v>117</v>
      </c>
      <c r="D87">
        <v>1</v>
      </c>
      <c r="E87" s="26">
        <v>0.02</v>
      </c>
      <c r="F87" s="3">
        <v>0.24</v>
      </c>
      <c r="G87" s="24">
        <v>4.4923130919814191</v>
      </c>
      <c r="H87" s="9">
        <v>-6.8476185079271925</v>
      </c>
      <c r="I87" s="9">
        <v>15.859881883771129</v>
      </c>
      <c r="J87" s="9">
        <v>-3.1948384320154566E-3</v>
      </c>
      <c r="K87" s="24">
        <v>34.197616825396672</v>
      </c>
      <c r="L87" s="9">
        <v>-16.645299284351015</v>
      </c>
      <c r="M87" s="9">
        <v>3.8665930371350097</v>
      </c>
      <c r="N87" s="9">
        <v>2.5196063215419326</v>
      </c>
      <c r="O87" s="83">
        <v>-1.4355417323793861E-3</v>
      </c>
      <c r="P87" s="8">
        <v>25</v>
      </c>
      <c r="Q87" s="83">
        <v>-8.9999999999999998E-4</v>
      </c>
      <c r="R87" s="3">
        <v>6.6</v>
      </c>
      <c r="S87" s="25" t="s">
        <v>188</v>
      </c>
      <c r="T87" t="s">
        <v>132</v>
      </c>
      <c r="U87" t="s">
        <v>134</v>
      </c>
      <c r="V87" t="s">
        <v>189</v>
      </c>
      <c r="W87" t="s">
        <v>138</v>
      </c>
      <c r="X87" t="s">
        <v>140</v>
      </c>
      <c r="Y87" t="s">
        <v>190</v>
      </c>
      <c r="Z87" t="s">
        <v>142</v>
      </c>
      <c r="AA87" t="s">
        <v>144</v>
      </c>
      <c r="AB87" t="s">
        <v>277</v>
      </c>
      <c r="AC87" s="42" t="s">
        <v>278</v>
      </c>
      <c r="AD87" t="s">
        <v>279</v>
      </c>
      <c r="AE87" t="s">
        <v>191</v>
      </c>
      <c r="AF87" t="s">
        <v>148</v>
      </c>
      <c r="AG87" t="s">
        <v>150</v>
      </c>
      <c r="AH87" t="s">
        <v>192</v>
      </c>
      <c r="AI87" t="s">
        <v>154</v>
      </c>
      <c r="AJ87" t="s">
        <v>156</v>
      </c>
      <c r="AK87" t="s">
        <v>193</v>
      </c>
      <c r="AL87" t="s">
        <v>160</v>
      </c>
      <c r="AM87" t="s">
        <v>162</v>
      </c>
      <c r="AN87" t="s">
        <v>194</v>
      </c>
      <c r="AO87" t="s">
        <v>166</v>
      </c>
      <c r="AP87" t="s">
        <v>168</v>
      </c>
      <c r="AQ87" s="42" t="s">
        <v>183</v>
      </c>
      <c r="AR87" s="43" t="s">
        <v>184</v>
      </c>
      <c r="AS87" s="41" t="s">
        <v>185</v>
      </c>
      <c r="AT87" s="40" t="s">
        <v>186</v>
      </c>
      <c r="AU87" s="40" t="s">
        <v>280</v>
      </c>
      <c r="AV87" s="41" t="s">
        <v>281</v>
      </c>
      <c r="AW87" s="40" t="s">
        <v>282</v>
      </c>
      <c r="AX87" s="40" t="s">
        <v>283</v>
      </c>
      <c r="AY87" s="3" t="s">
        <v>284</v>
      </c>
      <c r="AZ87" s="40"/>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c r="CA87" s="3"/>
      <c r="CB87" s="3"/>
      <c r="CC87" s="3"/>
      <c r="CD87" s="3"/>
      <c r="CE87" s="3"/>
      <c r="CF87" s="3"/>
      <c r="CG87" s="3"/>
      <c r="CH87" s="3"/>
      <c r="CI87" s="3"/>
      <c r="CJ87" s="3"/>
      <c r="CK87" s="3"/>
    </row>
    <row r="88" spans="1:89">
      <c r="C88" s="39" t="s">
        <v>18</v>
      </c>
      <c r="D88">
        <v>1</v>
      </c>
      <c r="Q88" s="20"/>
      <c r="S88" s="25">
        <v>38</v>
      </c>
      <c r="T88">
        <v>36.5</v>
      </c>
      <c r="U88">
        <v>29.8</v>
      </c>
      <c r="V88" s="25">
        <v>38.299999999999997</v>
      </c>
      <c r="W88">
        <v>36.799999999999997</v>
      </c>
      <c r="X88">
        <v>29.8</v>
      </c>
      <c r="Y88" s="25">
        <v>38.299999999999997</v>
      </c>
      <c r="Z88">
        <v>36.799999999999997</v>
      </c>
      <c r="AA88">
        <v>29.8</v>
      </c>
      <c r="AB88" s="25">
        <v>38.299999999999997</v>
      </c>
      <c r="AC88">
        <v>36.799999999999997</v>
      </c>
      <c r="AD88">
        <v>29.8</v>
      </c>
      <c r="AE88" s="25">
        <v>38.299999999999997</v>
      </c>
      <c r="AF88">
        <v>36.799999999999997</v>
      </c>
      <c r="AG88">
        <v>29.8</v>
      </c>
      <c r="AH88" s="25">
        <v>37</v>
      </c>
      <c r="AI88">
        <v>35.700000000000003</v>
      </c>
      <c r="AJ88">
        <v>29</v>
      </c>
      <c r="AK88">
        <v>36.1</v>
      </c>
      <c r="AL88">
        <v>34.5</v>
      </c>
      <c r="AM88">
        <v>28.2</v>
      </c>
      <c r="AN88">
        <v>34.5</v>
      </c>
      <c r="AO88">
        <v>33</v>
      </c>
      <c r="AP88">
        <v>27</v>
      </c>
      <c r="AQ88" s="25">
        <v>24</v>
      </c>
      <c r="AR88">
        <v>26</v>
      </c>
      <c r="AS88" s="25">
        <v>28</v>
      </c>
      <c r="AT88">
        <v>30</v>
      </c>
      <c r="AU88" s="25">
        <v>32</v>
      </c>
      <c r="AV88">
        <v>34</v>
      </c>
      <c r="AW88" s="25">
        <v>36</v>
      </c>
      <c r="AX88">
        <v>38</v>
      </c>
      <c r="AY88">
        <v>40</v>
      </c>
    </row>
    <row r="89" spans="1:89">
      <c r="A89" s="40" t="s">
        <v>292</v>
      </c>
      <c r="B89" s="40" t="s">
        <v>130</v>
      </c>
      <c r="C89" s="82" t="s">
        <v>117</v>
      </c>
      <c r="D89">
        <v>1</v>
      </c>
      <c r="E89" s="26">
        <v>0.06</v>
      </c>
      <c r="F89" s="3">
        <v>1</v>
      </c>
      <c r="G89" s="24">
        <v>3.0839775882323563E-10</v>
      </c>
      <c r="H89" s="9">
        <v>-0.80996627182873249</v>
      </c>
      <c r="I89" s="9">
        <v>5.8281895775791241</v>
      </c>
      <c r="J89" s="9">
        <v>-2.2831216758789161E-2</v>
      </c>
      <c r="K89" s="24">
        <v>0.54716890247742167</v>
      </c>
      <c r="L89" s="9">
        <v>-1.1826671297470586</v>
      </c>
      <c r="M89" s="9">
        <v>2.174471719762292</v>
      </c>
      <c r="N89" s="9">
        <v>5.1837224164073445</v>
      </c>
      <c r="O89" s="83">
        <v>-1.1603796019620252E-3</v>
      </c>
      <c r="P89" s="8">
        <v>25</v>
      </c>
      <c r="Q89" s="83">
        <v>-2E-3</v>
      </c>
      <c r="R89" s="3">
        <v>2.4</v>
      </c>
      <c r="S89" s="25" t="s">
        <v>188</v>
      </c>
      <c r="T89" t="s">
        <v>132</v>
      </c>
      <c r="U89" t="s">
        <v>134</v>
      </c>
      <c r="V89" t="s">
        <v>189</v>
      </c>
      <c r="W89" t="s">
        <v>138</v>
      </c>
      <c r="X89" t="s">
        <v>140</v>
      </c>
      <c r="Y89" t="s">
        <v>190</v>
      </c>
      <c r="Z89" t="s">
        <v>142</v>
      </c>
      <c r="AA89" t="s">
        <v>144</v>
      </c>
      <c r="AB89" t="s">
        <v>191</v>
      </c>
      <c r="AC89" t="s">
        <v>148</v>
      </c>
      <c r="AD89" t="s">
        <v>150</v>
      </c>
      <c r="AE89" t="s">
        <v>192</v>
      </c>
      <c r="AF89" t="s">
        <v>154</v>
      </c>
      <c r="AG89" t="s">
        <v>156</v>
      </c>
      <c r="AH89" t="s">
        <v>193</v>
      </c>
      <c r="AI89" t="s">
        <v>160</v>
      </c>
      <c r="AJ89" t="s">
        <v>162</v>
      </c>
      <c r="AK89" t="s">
        <v>194</v>
      </c>
      <c r="AL89" t="s">
        <v>166</v>
      </c>
      <c r="AM89" t="s">
        <v>168</v>
      </c>
      <c r="AN89" s="43" t="s">
        <v>293</v>
      </c>
      <c r="AO89" s="42" t="s">
        <v>172</v>
      </c>
      <c r="AP89" s="42" t="s">
        <v>174</v>
      </c>
      <c r="AQ89" s="43" t="s">
        <v>294</v>
      </c>
      <c r="AR89" s="41" t="s">
        <v>295</v>
      </c>
      <c r="AS89" s="40" t="s">
        <v>296</v>
      </c>
      <c r="AT89" s="40" t="s">
        <v>297</v>
      </c>
      <c r="AU89" s="40" t="s">
        <v>298</v>
      </c>
      <c r="AV89" s="40" t="s">
        <v>299</v>
      </c>
      <c r="AW89" s="40" t="s">
        <v>300</v>
      </c>
      <c r="AX89" s="41" t="s">
        <v>301</v>
      </c>
      <c r="AY89" s="40" t="s">
        <v>302</v>
      </c>
      <c r="AZ89" s="40" t="s">
        <v>303</v>
      </c>
      <c r="BA89" s="3" t="s">
        <v>304</v>
      </c>
      <c r="BB89" s="3"/>
      <c r="BC89" s="3"/>
      <c r="BD89" s="3"/>
      <c r="BE89" s="3"/>
      <c r="BF89" s="3"/>
      <c r="BG89" s="3"/>
      <c r="BH89" s="3"/>
      <c r="BI89" s="3"/>
      <c r="BJ89" s="3"/>
      <c r="BK89" s="3"/>
      <c r="BL89" s="3"/>
      <c r="BM89" s="3"/>
      <c r="BN89" s="3"/>
      <c r="BO89" s="3"/>
      <c r="BP89" s="3"/>
      <c r="BQ89" s="3"/>
      <c r="BR89" s="3"/>
      <c r="BS89" s="3"/>
      <c r="BT89" s="3"/>
      <c r="BU89" s="3"/>
      <c r="BV89" s="3"/>
      <c r="BW89" s="3"/>
      <c r="BX89" s="3"/>
      <c r="BY89" s="3"/>
      <c r="BZ89" s="3"/>
      <c r="CA89" s="3"/>
      <c r="CB89" s="3"/>
      <c r="CC89" s="3"/>
      <c r="CD89" s="3"/>
      <c r="CE89" s="3"/>
      <c r="CF89" s="3"/>
      <c r="CG89" s="3"/>
      <c r="CH89" s="3"/>
      <c r="CI89" s="3"/>
      <c r="CJ89" s="3"/>
      <c r="CK89" s="3"/>
    </row>
    <row r="90" spans="1:89">
      <c r="C90" s="39" t="s">
        <v>18</v>
      </c>
      <c r="D90">
        <v>1</v>
      </c>
      <c r="Q90" s="20"/>
      <c r="S90" s="25">
        <v>219</v>
      </c>
      <c r="T90">
        <v>203</v>
      </c>
      <c r="U90">
        <v>171</v>
      </c>
      <c r="V90" s="25">
        <v>223</v>
      </c>
      <c r="W90">
        <v>205</v>
      </c>
      <c r="X90">
        <v>173</v>
      </c>
      <c r="Y90" s="25">
        <v>223</v>
      </c>
      <c r="Z90">
        <v>205</v>
      </c>
      <c r="AA90">
        <v>173</v>
      </c>
      <c r="AB90" s="25">
        <v>223</v>
      </c>
      <c r="AC90">
        <v>205</v>
      </c>
      <c r="AD90">
        <v>173</v>
      </c>
      <c r="AE90" s="25">
        <v>214</v>
      </c>
      <c r="AF90">
        <v>198</v>
      </c>
      <c r="AG90">
        <v>168</v>
      </c>
      <c r="AH90">
        <v>209</v>
      </c>
      <c r="AI90">
        <v>195</v>
      </c>
      <c r="AJ90">
        <v>165</v>
      </c>
      <c r="AK90">
        <v>197</v>
      </c>
      <c r="AL90">
        <v>185</v>
      </c>
      <c r="AM90">
        <v>156</v>
      </c>
      <c r="AN90" s="25">
        <v>177</v>
      </c>
      <c r="AO90">
        <v>166</v>
      </c>
      <c r="AP90" s="25">
        <v>140</v>
      </c>
      <c r="AQ90">
        <v>130</v>
      </c>
      <c r="AR90" s="25">
        <v>140</v>
      </c>
      <c r="AS90">
        <v>150</v>
      </c>
      <c r="AT90" s="25">
        <v>160</v>
      </c>
      <c r="AU90">
        <v>170</v>
      </c>
      <c r="AV90" s="25">
        <v>180</v>
      </c>
      <c r="AW90">
        <v>190</v>
      </c>
      <c r="AX90" s="25">
        <v>200</v>
      </c>
      <c r="AY90">
        <v>210</v>
      </c>
      <c r="AZ90" s="25">
        <v>220</v>
      </c>
      <c r="BA90">
        <v>230</v>
      </c>
    </row>
    <row r="91" spans="1:89">
      <c r="A91" s="40" t="s">
        <v>305</v>
      </c>
      <c r="B91" s="40" t="s">
        <v>130</v>
      </c>
      <c r="C91" s="82" t="s">
        <v>117</v>
      </c>
      <c r="D91">
        <v>1</v>
      </c>
      <c r="E91" s="26">
        <v>1.4999999999999999E-2</v>
      </c>
      <c r="F91" s="3">
        <v>0.25</v>
      </c>
      <c r="G91" s="24">
        <v>1.9737314662794663E-8</v>
      </c>
      <c r="H91" s="9">
        <v>-12.959460349259642</v>
      </c>
      <c r="I91" s="9">
        <v>23.312758310316486</v>
      </c>
      <c r="J91" s="9">
        <v>-2.283121675878912E-2</v>
      </c>
      <c r="K91" s="24">
        <v>140.07523903421898</v>
      </c>
      <c r="L91" s="9">
        <v>-75.690696303811364</v>
      </c>
      <c r="M91" s="9">
        <v>34.791547516196637</v>
      </c>
      <c r="N91" s="9">
        <v>20.734889665629378</v>
      </c>
      <c r="O91" s="83">
        <v>-1.1603796019620252E-3</v>
      </c>
      <c r="P91" s="8">
        <v>25</v>
      </c>
      <c r="Q91" s="83">
        <v>-8.0000000000000002E-3</v>
      </c>
      <c r="R91" s="3">
        <v>2.4</v>
      </c>
      <c r="S91" s="25" t="s">
        <v>188</v>
      </c>
      <c r="T91" t="s">
        <v>132</v>
      </c>
      <c r="U91" t="s">
        <v>134</v>
      </c>
      <c r="V91" t="s">
        <v>189</v>
      </c>
      <c r="W91" t="s">
        <v>138</v>
      </c>
      <c r="X91" t="s">
        <v>140</v>
      </c>
      <c r="Y91" t="s">
        <v>190</v>
      </c>
      <c r="Z91" t="s">
        <v>142</v>
      </c>
      <c r="AA91" t="s">
        <v>144</v>
      </c>
      <c r="AB91" t="s">
        <v>191</v>
      </c>
      <c r="AC91" t="s">
        <v>148</v>
      </c>
      <c r="AD91" t="s">
        <v>150</v>
      </c>
      <c r="AE91" t="s">
        <v>192</v>
      </c>
      <c r="AF91" t="s">
        <v>154</v>
      </c>
      <c r="AG91" t="s">
        <v>156</v>
      </c>
      <c r="AH91" t="s">
        <v>193</v>
      </c>
      <c r="AI91" t="s">
        <v>160</v>
      </c>
      <c r="AJ91" t="s">
        <v>162</v>
      </c>
      <c r="AK91" t="s">
        <v>194</v>
      </c>
      <c r="AL91" t="s">
        <v>166</v>
      </c>
      <c r="AM91" t="s">
        <v>168</v>
      </c>
      <c r="AN91" s="43" t="s">
        <v>293</v>
      </c>
      <c r="AO91" s="42" t="s">
        <v>172</v>
      </c>
      <c r="AP91" s="42" t="s">
        <v>174</v>
      </c>
      <c r="AQ91" s="43" t="s">
        <v>294</v>
      </c>
      <c r="AR91" s="41" t="s">
        <v>295</v>
      </c>
      <c r="AS91" s="40" t="s">
        <v>296</v>
      </c>
      <c r="AT91" s="40" t="s">
        <v>297</v>
      </c>
      <c r="AU91" s="40" t="s">
        <v>298</v>
      </c>
      <c r="AV91" s="40" t="s">
        <v>299</v>
      </c>
      <c r="AW91" s="40" t="s">
        <v>300</v>
      </c>
      <c r="AX91" s="41" t="s">
        <v>301</v>
      </c>
      <c r="AY91" s="40" t="s">
        <v>302</v>
      </c>
      <c r="AZ91" s="40" t="s">
        <v>303</v>
      </c>
      <c r="BA91" s="3" t="s">
        <v>304</v>
      </c>
      <c r="BB91" s="3"/>
      <c r="BC91" s="3"/>
      <c r="BD91" s="3"/>
      <c r="BE91" s="3"/>
      <c r="BF91" s="3"/>
      <c r="BG91" s="3"/>
      <c r="BH91" s="3"/>
      <c r="BI91" s="3"/>
      <c r="BJ91" s="3"/>
      <c r="BK91" s="3"/>
      <c r="BL91" s="3"/>
      <c r="BM91" s="3"/>
      <c r="BN91" s="3"/>
      <c r="BO91" s="3"/>
      <c r="BP91" s="3"/>
      <c r="BQ91" s="3"/>
      <c r="BR91" s="3"/>
      <c r="BS91" s="3"/>
      <c r="BT91" s="3"/>
      <c r="BU91" s="3"/>
      <c r="BV91" s="3"/>
      <c r="BW91" s="3"/>
      <c r="BX91" s="3"/>
      <c r="BY91" s="3"/>
      <c r="BZ91" s="3"/>
      <c r="CA91" s="3"/>
      <c r="CB91" s="3"/>
      <c r="CC91" s="3"/>
      <c r="CD91" s="3"/>
      <c r="CE91" s="3"/>
      <c r="CF91" s="3"/>
      <c r="CG91" s="3"/>
      <c r="CH91" s="3"/>
      <c r="CI91" s="3"/>
      <c r="CJ91" s="3"/>
      <c r="CK91" s="3"/>
    </row>
    <row r="92" spans="1:89">
      <c r="C92" s="39" t="s">
        <v>18</v>
      </c>
      <c r="D92">
        <v>1</v>
      </c>
      <c r="Q92" s="20"/>
      <c r="S92" s="25">
        <v>219</v>
      </c>
      <c r="T92">
        <v>203</v>
      </c>
      <c r="U92">
        <v>171</v>
      </c>
      <c r="V92" s="25">
        <v>223</v>
      </c>
      <c r="W92">
        <v>205</v>
      </c>
      <c r="X92">
        <v>173</v>
      </c>
      <c r="Y92" s="25">
        <v>223</v>
      </c>
      <c r="Z92">
        <v>205</v>
      </c>
      <c r="AA92">
        <v>173</v>
      </c>
      <c r="AB92" s="25">
        <v>223</v>
      </c>
      <c r="AC92">
        <v>205</v>
      </c>
      <c r="AD92">
        <v>173</v>
      </c>
      <c r="AE92" s="25">
        <v>214</v>
      </c>
      <c r="AF92">
        <v>198</v>
      </c>
      <c r="AG92">
        <v>168</v>
      </c>
      <c r="AH92">
        <v>209</v>
      </c>
      <c r="AI92">
        <v>195</v>
      </c>
      <c r="AJ92">
        <v>165</v>
      </c>
      <c r="AK92">
        <v>197</v>
      </c>
      <c r="AL92">
        <v>185</v>
      </c>
      <c r="AM92">
        <v>156</v>
      </c>
      <c r="AN92" s="25">
        <v>177</v>
      </c>
      <c r="AO92">
        <v>166</v>
      </c>
      <c r="AP92" s="25">
        <v>140</v>
      </c>
      <c r="AQ92">
        <v>130</v>
      </c>
      <c r="AR92" s="25">
        <v>140</v>
      </c>
      <c r="AS92">
        <v>150</v>
      </c>
      <c r="AT92" s="25">
        <v>160</v>
      </c>
      <c r="AU92">
        <v>170</v>
      </c>
      <c r="AV92" s="25">
        <v>180</v>
      </c>
      <c r="AW92">
        <v>190</v>
      </c>
      <c r="AX92" s="25">
        <v>200</v>
      </c>
      <c r="AY92">
        <v>210</v>
      </c>
      <c r="AZ92" s="25">
        <v>220</v>
      </c>
      <c r="BA92">
        <v>230</v>
      </c>
    </row>
    <row r="93" spans="1:89">
      <c r="A93" s="40" t="s">
        <v>306</v>
      </c>
      <c r="B93" s="40" t="s">
        <v>130</v>
      </c>
      <c r="C93" s="82" t="s">
        <v>117</v>
      </c>
      <c r="D93">
        <v>1</v>
      </c>
      <c r="E93" s="26">
        <v>2.5000000000000001E-2</v>
      </c>
      <c r="F93" s="3">
        <v>0.24</v>
      </c>
      <c r="G93" s="24">
        <v>5.3111543072621634</v>
      </c>
      <c r="H93" s="9">
        <v>-8.9889353429367169</v>
      </c>
      <c r="I93" s="9">
        <v>10.870793776611036</v>
      </c>
      <c r="J93" s="9">
        <v>-2.5011785389984498E-3</v>
      </c>
      <c r="K93" s="24">
        <v>72.823602237555932</v>
      </c>
      <c r="L93" s="9">
        <v>-45.607525115711276</v>
      </c>
      <c r="M93" s="9">
        <v>24.979630860096005</v>
      </c>
      <c r="N93" s="9">
        <v>21.385288562909999</v>
      </c>
      <c r="O93" s="83">
        <v>-1.8073174002994296E-3</v>
      </c>
      <c r="P93" s="8">
        <v>25</v>
      </c>
      <c r="Q93" s="83">
        <v>-6.7000000000000002E-3</v>
      </c>
      <c r="R93" s="3">
        <v>3.5</v>
      </c>
      <c r="S93" s="25" t="s">
        <v>188</v>
      </c>
      <c r="T93" t="s">
        <v>132</v>
      </c>
      <c r="U93" t="s">
        <v>134</v>
      </c>
      <c r="V93" t="s">
        <v>189</v>
      </c>
      <c r="W93" t="s">
        <v>138</v>
      </c>
      <c r="X93" t="s">
        <v>140</v>
      </c>
      <c r="Y93" t="s">
        <v>190</v>
      </c>
      <c r="Z93" t="s">
        <v>142</v>
      </c>
      <c r="AA93" t="s">
        <v>144</v>
      </c>
      <c r="AB93" t="s">
        <v>191</v>
      </c>
      <c r="AC93" t="s">
        <v>148</v>
      </c>
      <c r="AD93" t="s">
        <v>150</v>
      </c>
      <c r="AE93" t="s">
        <v>192</v>
      </c>
      <c r="AF93" t="s">
        <v>154</v>
      </c>
      <c r="AG93" t="s">
        <v>156</v>
      </c>
      <c r="AH93" t="s">
        <v>193</v>
      </c>
      <c r="AI93" t="s">
        <v>160</v>
      </c>
      <c r="AJ93" t="s">
        <v>162</v>
      </c>
      <c r="AK93" t="s">
        <v>194</v>
      </c>
      <c r="AL93" t="s">
        <v>166</v>
      </c>
      <c r="AM93" t="s">
        <v>168</v>
      </c>
      <c r="AN93" s="43" t="s">
        <v>226</v>
      </c>
      <c r="AO93" s="42" t="s">
        <v>227</v>
      </c>
      <c r="AP93" s="42" t="s">
        <v>228</v>
      </c>
      <c r="AQ93" s="43" t="s">
        <v>229</v>
      </c>
      <c r="AR93" s="41" t="s">
        <v>307</v>
      </c>
      <c r="AS93" s="40" t="s">
        <v>308</v>
      </c>
      <c r="AW93" s="40"/>
      <c r="AX93" s="41"/>
      <c r="AY93" s="40"/>
      <c r="AZ93" s="40"/>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c r="CA93" s="3"/>
      <c r="CB93" s="3"/>
      <c r="CC93" s="3"/>
      <c r="CD93" s="3"/>
      <c r="CE93" s="3"/>
      <c r="CF93" s="3"/>
      <c r="CG93" s="3"/>
      <c r="CH93" s="3"/>
      <c r="CI93" s="3"/>
      <c r="CJ93" s="3"/>
      <c r="CK93" s="3"/>
    </row>
    <row r="94" spans="1:89">
      <c r="C94" s="39" t="s">
        <v>18</v>
      </c>
      <c r="D94">
        <v>1</v>
      </c>
      <c r="Q94" s="20"/>
      <c r="S94" s="25">
        <v>430</v>
      </c>
      <c r="T94">
        <v>405</v>
      </c>
      <c r="U94">
        <v>345</v>
      </c>
      <c r="V94" s="25">
        <v>430</v>
      </c>
      <c r="W94">
        <v>405</v>
      </c>
      <c r="X94">
        <v>345</v>
      </c>
      <c r="Y94" s="25">
        <v>430</v>
      </c>
      <c r="Z94">
        <v>405</v>
      </c>
      <c r="AA94">
        <v>345</v>
      </c>
      <c r="AB94" s="25">
        <v>430</v>
      </c>
      <c r="AC94">
        <v>405</v>
      </c>
      <c r="AD94">
        <v>345</v>
      </c>
      <c r="AE94" s="25">
        <v>420</v>
      </c>
      <c r="AF94">
        <v>395</v>
      </c>
      <c r="AG94">
        <v>335</v>
      </c>
      <c r="AH94">
        <v>410</v>
      </c>
      <c r="AI94">
        <v>385</v>
      </c>
      <c r="AJ94">
        <v>325</v>
      </c>
      <c r="AK94">
        <v>395</v>
      </c>
      <c r="AL94">
        <v>370</v>
      </c>
      <c r="AM94">
        <v>315</v>
      </c>
      <c r="AN94" s="25">
        <v>200</v>
      </c>
      <c r="AO94">
        <v>250</v>
      </c>
      <c r="AP94" s="25">
        <v>300</v>
      </c>
      <c r="AQ94">
        <v>350</v>
      </c>
      <c r="AR94" s="25">
        <v>400</v>
      </c>
      <c r="AS94">
        <v>450</v>
      </c>
      <c r="AW94" s="25"/>
      <c r="AY94" s="25"/>
    </row>
    <row r="95" spans="1:89">
      <c r="A95" s="40" t="s">
        <v>309</v>
      </c>
      <c r="B95" s="40" t="s">
        <v>130</v>
      </c>
      <c r="C95" s="82" t="s">
        <v>117</v>
      </c>
      <c r="D95">
        <v>1</v>
      </c>
      <c r="E95" s="26">
        <v>0.1</v>
      </c>
      <c r="F95" s="3">
        <v>1</v>
      </c>
      <c r="G95" s="24">
        <v>8.2241786489903823E-2</v>
      </c>
      <c r="H95" s="9">
        <v>-0.56895874252526257</v>
      </c>
      <c r="I95" s="9">
        <v>2.7170988607664195</v>
      </c>
      <c r="J95" s="9">
        <v>-1.069620037879547E-3</v>
      </c>
      <c r="K95" s="24">
        <v>0.34670370370369685</v>
      </c>
      <c r="L95" s="9">
        <v>-0.82507037037035857</v>
      </c>
      <c r="M95" s="9">
        <v>1.7544790740740681</v>
      </c>
      <c r="N95" s="9">
        <v>5.20803059259259</v>
      </c>
      <c r="O95" s="83">
        <v>-1.7722688669298246E-3</v>
      </c>
      <c r="P95" s="8">
        <v>25</v>
      </c>
      <c r="Q95" s="83">
        <v>-2E-3</v>
      </c>
      <c r="R95" s="3">
        <v>2.7</v>
      </c>
      <c r="S95" s="25" t="s">
        <v>188</v>
      </c>
      <c r="T95" t="s">
        <v>132</v>
      </c>
      <c r="U95" t="s">
        <v>134</v>
      </c>
      <c r="V95" t="s">
        <v>189</v>
      </c>
      <c r="W95" t="s">
        <v>138</v>
      </c>
      <c r="X95" t="s">
        <v>140</v>
      </c>
      <c r="Y95" t="s">
        <v>190</v>
      </c>
      <c r="Z95" t="s">
        <v>142</v>
      </c>
      <c r="AA95" t="s">
        <v>144</v>
      </c>
      <c r="AB95" t="s">
        <v>191</v>
      </c>
      <c r="AC95" t="s">
        <v>148</v>
      </c>
      <c r="AD95" t="s">
        <v>150</v>
      </c>
      <c r="AE95" t="s">
        <v>192</v>
      </c>
      <c r="AF95" t="s">
        <v>154</v>
      </c>
      <c r="AG95" t="s">
        <v>156</v>
      </c>
      <c r="AH95" t="s">
        <v>193</v>
      </c>
      <c r="AI95" t="s">
        <v>160</v>
      </c>
      <c r="AJ95" t="s">
        <v>162</v>
      </c>
      <c r="AK95" t="s">
        <v>194</v>
      </c>
      <c r="AL95" t="s">
        <v>166</v>
      </c>
      <c r="AM95" t="s">
        <v>168</v>
      </c>
      <c r="AN95" s="43" t="s">
        <v>226</v>
      </c>
      <c r="AO95" s="42" t="s">
        <v>227</v>
      </c>
      <c r="AP95" s="42" t="s">
        <v>228</v>
      </c>
      <c r="AQ95" s="43" t="s">
        <v>229</v>
      </c>
      <c r="AR95" s="41" t="s">
        <v>307</v>
      </c>
      <c r="AS95" s="40" t="s">
        <v>308</v>
      </c>
      <c r="AW95" s="40"/>
      <c r="AX95" s="41"/>
      <c r="AY95" s="40"/>
      <c r="AZ95" s="40"/>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c r="CA95" s="3"/>
      <c r="CB95" s="3"/>
      <c r="CC95" s="3"/>
      <c r="CD95" s="3"/>
      <c r="CE95" s="3"/>
      <c r="CF95" s="3"/>
      <c r="CG95" s="3"/>
      <c r="CH95" s="3"/>
      <c r="CI95" s="3"/>
      <c r="CJ95" s="3"/>
      <c r="CK95" s="3"/>
    </row>
    <row r="96" spans="1:89">
      <c r="C96" s="39" t="s">
        <v>18</v>
      </c>
      <c r="D96">
        <v>1</v>
      </c>
      <c r="Q96" s="20"/>
      <c r="S96" s="25">
        <v>415</v>
      </c>
      <c r="T96">
        <v>395</v>
      </c>
      <c r="U96">
        <v>335</v>
      </c>
      <c r="V96" s="25">
        <v>425</v>
      </c>
      <c r="W96">
        <v>405</v>
      </c>
      <c r="X96">
        <v>345</v>
      </c>
      <c r="Y96" s="25">
        <v>425</v>
      </c>
      <c r="Z96">
        <v>405</v>
      </c>
      <c r="AA96">
        <v>345</v>
      </c>
      <c r="AB96" s="25">
        <v>425</v>
      </c>
      <c r="AC96">
        <v>405</v>
      </c>
      <c r="AD96">
        <v>345</v>
      </c>
      <c r="AE96" s="25">
        <v>410</v>
      </c>
      <c r="AF96">
        <v>395</v>
      </c>
      <c r="AG96">
        <v>330</v>
      </c>
      <c r="AH96">
        <v>405</v>
      </c>
      <c r="AI96">
        <v>385</v>
      </c>
      <c r="AJ96">
        <v>320</v>
      </c>
      <c r="AK96">
        <v>385</v>
      </c>
      <c r="AL96">
        <v>365</v>
      </c>
      <c r="AM96">
        <v>305</v>
      </c>
      <c r="AN96" s="25">
        <v>200</v>
      </c>
      <c r="AO96">
        <v>250</v>
      </c>
      <c r="AP96" s="25">
        <v>300</v>
      </c>
      <c r="AQ96">
        <v>350</v>
      </c>
      <c r="AR96" s="25">
        <v>400</v>
      </c>
      <c r="AS96">
        <v>450</v>
      </c>
      <c r="AW96" s="25"/>
      <c r="AY96" s="25"/>
    </row>
    <row r="97" spans="1:89">
      <c r="A97" s="40" t="s">
        <v>310</v>
      </c>
      <c r="B97" s="40" t="s">
        <v>130</v>
      </c>
      <c r="C97" s="82" t="s">
        <v>117</v>
      </c>
      <c r="D97">
        <v>1</v>
      </c>
      <c r="E97" s="26">
        <v>0.1</v>
      </c>
      <c r="F97" s="3">
        <v>0.66</v>
      </c>
      <c r="G97" s="24">
        <v>0.1385282327186376</v>
      </c>
      <c r="H97" s="9">
        <v>-1.0679025117922423</v>
      </c>
      <c r="I97" s="9">
        <v>4.1216649405855552</v>
      </c>
      <c r="J97" s="9">
        <v>-1.8774472733516304E-3</v>
      </c>
      <c r="K97" s="24">
        <v>0.87714779566681333</v>
      </c>
      <c r="L97" s="9">
        <v>-1.7810085509430738</v>
      </c>
      <c r="M97" s="9">
        <v>3.5072972335834192</v>
      </c>
      <c r="N97" s="9">
        <v>7.7930821476554231</v>
      </c>
      <c r="O97" s="83">
        <v>-1.7781896382894737E-3</v>
      </c>
      <c r="P97" s="8">
        <v>25</v>
      </c>
      <c r="Q97" s="83">
        <v>-2.7000000000000001E-3</v>
      </c>
      <c r="R97" s="3">
        <v>3</v>
      </c>
      <c r="S97" s="25" t="s">
        <v>188</v>
      </c>
      <c r="T97" t="s">
        <v>132</v>
      </c>
      <c r="U97" t="s">
        <v>134</v>
      </c>
      <c r="V97" t="s">
        <v>189</v>
      </c>
      <c r="W97" t="s">
        <v>138</v>
      </c>
      <c r="X97" t="s">
        <v>140</v>
      </c>
      <c r="Y97" t="s">
        <v>190</v>
      </c>
      <c r="Z97" t="s">
        <v>142</v>
      </c>
      <c r="AA97" t="s">
        <v>144</v>
      </c>
      <c r="AB97" t="s">
        <v>191</v>
      </c>
      <c r="AC97" t="s">
        <v>148</v>
      </c>
      <c r="AD97" t="s">
        <v>150</v>
      </c>
      <c r="AE97" t="s">
        <v>192</v>
      </c>
      <c r="AF97" t="s">
        <v>154</v>
      </c>
      <c r="AG97" t="s">
        <v>156</v>
      </c>
      <c r="AH97" t="s">
        <v>193</v>
      </c>
      <c r="AI97" t="s">
        <v>160</v>
      </c>
      <c r="AJ97" t="s">
        <v>162</v>
      </c>
      <c r="AK97" t="s">
        <v>194</v>
      </c>
      <c r="AL97" t="s">
        <v>166</v>
      </c>
      <c r="AM97" t="s">
        <v>168</v>
      </c>
      <c r="AN97" s="43" t="s">
        <v>226</v>
      </c>
      <c r="AO97" s="42" t="s">
        <v>227</v>
      </c>
      <c r="AP97" s="42" t="s">
        <v>228</v>
      </c>
      <c r="AQ97" s="43" t="s">
        <v>229</v>
      </c>
      <c r="AR97" s="41" t="s">
        <v>307</v>
      </c>
      <c r="AS97" s="40" t="s">
        <v>308</v>
      </c>
      <c r="AW97" s="40"/>
      <c r="AX97" s="41"/>
      <c r="AY97" s="40"/>
      <c r="AZ97" s="40"/>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c r="CA97" s="3"/>
      <c r="CB97" s="3"/>
      <c r="CC97" s="3"/>
      <c r="CD97" s="3"/>
      <c r="CE97" s="3"/>
      <c r="CF97" s="3"/>
      <c r="CG97" s="3"/>
      <c r="CH97" s="3"/>
      <c r="CI97" s="3"/>
      <c r="CJ97" s="3"/>
      <c r="CK97" s="3"/>
    </row>
    <row r="98" spans="1:89">
      <c r="C98" s="39" t="s">
        <v>18</v>
      </c>
      <c r="D98">
        <v>1</v>
      </c>
      <c r="Q98" s="20"/>
      <c r="S98" s="25">
        <v>405</v>
      </c>
      <c r="T98">
        <v>380</v>
      </c>
      <c r="U98">
        <v>322</v>
      </c>
      <c r="V98" s="25">
        <v>415</v>
      </c>
      <c r="W98">
        <v>390</v>
      </c>
      <c r="X98">
        <v>332</v>
      </c>
      <c r="Y98" s="25">
        <v>415</v>
      </c>
      <c r="Z98">
        <v>390</v>
      </c>
      <c r="AA98">
        <v>332</v>
      </c>
      <c r="AB98" s="25">
        <v>415</v>
      </c>
      <c r="AC98">
        <v>390</v>
      </c>
      <c r="AD98">
        <v>332</v>
      </c>
      <c r="AE98" s="25">
        <v>405</v>
      </c>
      <c r="AF98">
        <v>380</v>
      </c>
      <c r="AG98">
        <v>322</v>
      </c>
      <c r="AH98">
        <v>395</v>
      </c>
      <c r="AI98">
        <v>372</v>
      </c>
      <c r="AJ98">
        <v>317</v>
      </c>
      <c r="AK98">
        <v>375</v>
      </c>
      <c r="AL98">
        <v>355</v>
      </c>
      <c r="AM98">
        <v>300</v>
      </c>
      <c r="AN98" s="25">
        <v>200</v>
      </c>
      <c r="AO98">
        <v>250</v>
      </c>
      <c r="AP98" s="25">
        <v>300</v>
      </c>
      <c r="AQ98">
        <v>350</v>
      </c>
      <c r="AR98" s="25">
        <v>400</v>
      </c>
      <c r="AS98">
        <v>450</v>
      </c>
      <c r="AW98" s="25"/>
      <c r="AY98" s="25"/>
    </row>
    <row r="99" spans="1:89">
      <c r="A99" s="40" t="s">
        <v>311</v>
      </c>
      <c r="B99" s="40" t="s">
        <v>130</v>
      </c>
      <c r="C99" s="82" t="s">
        <v>117</v>
      </c>
      <c r="D99">
        <v>1</v>
      </c>
      <c r="E99" s="26">
        <v>2.5000000000000001E-2</v>
      </c>
      <c r="F99" s="3">
        <v>0.16500000000000001</v>
      </c>
      <c r="G99" s="24">
        <v>12.064125027908174</v>
      </c>
      <c r="H99" s="9">
        <v>-17.944281819506323</v>
      </c>
      <c r="I99" s="9">
        <v>16.53949672384287</v>
      </c>
      <c r="J99" s="9">
        <v>-2.5658066981616365E-3</v>
      </c>
      <c r="K99" s="24">
        <v>179.35605975724513</v>
      </c>
      <c r="L99" s="9">
        <v>-97.724836694680803</v>
      </c>
      <c r="M99" s="9">
        <v>49.169532315593159</v>
      </c>
      <c r="N99" s="9">
        <v>31.667612176610636</v>
      </c>
      <c r="O99" s="83">
        <v>-1.9049058213412053E-3</v>
      </c>
      <c r="P99" s="8">
        <v>25</v>
      </c>
      <c r="Q99" s="83">
        <v>-0.01</v>
      </c>
      <c r="R99" s="3">
        <v>3</v>
      </c>
      <c r="S99" s="25" t="s">
        <v>188</v>
      </c>
      <c r="T99" t="s">
        <v>132</v>
      </c>
      <c r="U99" t="s">
        <v>134</v>
      </c>
      <c r="V99" t="s">
        <v>189</v>
      </c>
      <c r="W99" t="s">
        <v>138</v>
      </c>
      <c r="X99" t="s">
        <v>140</v>
      </c>
      <c r="Y99" t="s">
        <v>190</v>
      </c>
      <c r="Z99" t="s">
        <v>142</v>
      </c>
      <c r="AA99" t="s">
        <v>144</v>
      </c>
      <c r="AB99" t="s">
        <v>191</v>
      </c>
      <c r="AC99" t="s">
        <v>148</v>
      </c>
      <c r="AD99" t="s">
        <v>150</v>
      </c>
      <c r="AE99" t="s">
        <v>192</v>
      </c>
      <c r="AF99" t="s">
        <v>154</v>
      </c>
      <c r="AG99" t="s">
        <v>156</v>
      </c>
      <c r="AH99" t="s">
        <v>193</v>
      </c>
      <c r="AI99" t="s">
        <v>160</v>
      </c>
      <c r="AJ99" t="s">
        <v>162</v>
      </c>
      <c r="AK99" t="s">
        <v>194</v>
      </c>
      <c r="AL99" t="s">
        <v>166</v>
      </c>
      <c r="AM99" t="s">
        <v>168</v>
      </c>
      <c r="AN99" s="43" t="s">
        <v>226</v>
      </c>
      <c r="AO99" s="42" t="s">
        <v>227</v>
      </c>
      <c r="AP99" s="42" t="s">
        <v>228</v>
      </c>
      <c r="AQ99" s="43" t="s">
        <v>229</v>
      </c>
      <c r="AR99" s="41" t="s">
        <v>307</v>
      </c>
      <c r="AS99" s="40" t="s">
        <v>308</v>
      </c>
      <c r="AW99" s="40"/>
      <c r="AX99" s="41"/>
      <c r="AY99" s="40"/>
      <c r="AZ99" s="40"/>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c r="CA99" s="3"/>
      <c r="CB99" s="3"/>
      <c r="CC99" s="3"/>
      <c r="CD99" s="3"/>
      <c r="CE99" s="3"/>
      <c r="CF99" s="3"/>
      <c r="CG99" s="3"/>
      <c r="CH99" s="3"/>
      <c r="CI99" s="3"/>
      <c r="CJ99" s="3"/>
      <c r="CK99" s="3"/>
    </row>
    <row r="100" spans="1:89">
      <c r="C100" s="39" t="s">
        <v>18</v>
      </c>
      <c r="D100">
        <v>1</v>
      </c>
      <c r="Q100" s="20"/>
      <c r="S100" s="25">
        <v>405</v>
      </c>
      <c r="T100">
        <v>380</v>
      </c>
      <c r="U100">
        <v>322</v>
      </c>
      <c r="V100" s="25">
        <v>415</v>
      </c>
      <c r="W100">
        <v>390</v>
      </c>
      <c r="X100">
        <v>332</v>
      </c>
      <c r="Y100" s="25">
        <v>415</v>
      </c>
      <c r="Z100">
        <v>390</v>
      </c>
      <c r="AA100">
        <v>332</v>
      </c>
      <c r="AB100" s="25">
        <v>415</v>
      </c>
      <c r="AC100">
        <v>390</v>
      </c>
      <c r="AD100">
        <v>332</v>
      </c>
      <c r="AE100" s="25">
        <v>405</v>
      </c>
      <c r="AF100">
        <v>380</v>
      </c>
      <c r="AG100">
        <v>322</v>
      </c>
      <c r="AH100">
        <v>395</v>
      </c>
      <c r="AI100">
        <v>372</v>
      </c>
      <c r="AJ100">
        <v>317</v>
      </c>
      <c r="AK100">
        <v>375</v>
      </c>
      <c r="AL100">
        <v>355</v>
      </c>
      <c r="AM100">
        <v>300</v>
      </c>
      <c r="AN100" s="25">
        <v>200</v>
      </c>
      <c r="AO100">
        <v>250</v>
      </c>
      <c r="AP100" s="25">
        <v>300</v>
      </c>
      <c r="AQ100">
        <v>350</v>
      </c>
      <c r="AR100" s="25">
        <v>400</v>
      </c>
      <c r="AS100">
        <v>450</v>
      </c>
      <c r="AW100" s="25"/>
      <c r="AY100" s="25"/>
    </row>
    <row r="101" spans="1:89">
      <c r="A101" s="40" t="s">
        <v>312</v>
      </c>
      <c r="B101" s="40" t="s">
        <v>130</v>
      </c>
      <c r="C101" s="82" t="s">
        <v>117</v>
      </c>
      <c r="D101">
        <v>1</v>
      </c>
      <c r="E101" s="26">
        <v>0.1</v>
      </c>
      <c r="F101" s="3">
        <v>1</v>
      </c>
      <c r="G101" s="24">
        <v>9.4703140607695954E-2</v>
      </c>
      <c r="H101" s="9">
        <v>-0.56327358326619403</v>
      </c>
      <c r="I101" s="9">
        <v>2.7153226514388127</v>
      </c>
      <c r="J101" s="9">
        <v>-2.0662885518263757E-3</v>
      </c>
      <c r="K101" s="24">
        <v>0.29352594272652544</v>
      </c>
      <c r="L101" s="9">
        <v>-0.80909224238293798</v>
      </c>
      <c r="M101" s="9">
        <v>1.76021400655223</v>
      </c>
      <c r="N101" s="9">
        <v>5.1765834958258798</v>
      </c>
      <c r="O101" s="83">
        <v>-1.3775461869387745E-3</v>
      </c>
      <c r="P101" s="8">
        <v>25</v>
      </c>
      <c r="Q101" s="83">
        <v>-1.8E-3</v>
      </c>
      <c r="R101" s="3">
        <v>3</v>
      </c>
      <c r="S101" s="40" t="s">
        <v>197</v>
      </c>
      <c r="T101" s="40" t="s">
        <v>176</v>
      </c>
      <c r="U101" s="40" t="s">
        <v>177</v>
      </c>
      <c r="V101" t="s">
        <v>192</v>
      </c>
      <c r="W101" t="s">
        <v>154</v>
      </c>
      <c r="X101" t="s">
        <v>156</v>
      </c>
      <c r="Y101" t="s">
        <v>193</v>
      </c>
      <c r="Z101" t="s">
        <v>160</v>
      </c>
      <c r="AA101" t="s">
        <v>162</v>
      </c>
      <c r="AB101" t="s">
        <v>194</v>
      </c>
      <c r="AC101" t="s">
        <v>166</v>
      </c>
      <c r="AD101" t="s">
        <v>168</v>
      </c>
      <c r="AE101" t="s">
        <v>227</v>
      </c>
      <c r="AF101" t="s">
        <v>228</v>
      </c>
      <c r="AG101" t="s">
        <v>229</v>
      </c>
      <c r="AH101" t="s">
        <v>307</v>
      </c>
      <c r="AI101" t="s">
        <v>308</v>
      </c>
      <c r="AQ101" s="43"/>
      <c r="AR101" s="42"/>
      <c r="AS101" s="42"/>
      <c r="AT101" s="43"/>
      <c r="AU101" s="41"/>
      <c r="AV101" s="40"/>
      <c r="AW101" s="40"/>
      <c r="AX101" s="41"/>
      <c r="AY101" s="40"/>
      <c r="AZ101" s="40"/>
      <c r="BA101" s="3"/>
      <c r="BB101" s="3"/>
      <c r="BC101" s="3"/>
      <c r="BD101" s="3"/>
      <c r="BE101" s="3"/>
      <c r="BF101" s="3"/>
      <c r="BG101" s="3"/>
      <c r="BH101" s="3"/>
      <c r="BI101" s="3"/>
      <c r="BJ101" s="3"/>
      <c r="BK101" s="3"/>
      <c r="BL101" s="3"/>
      <c r="BM101" s="3"/>
      <c r="BN101" s="3"/>
      <c r="BO101" s="3"/>
      <c r="BP101" s="3"/>
      <c r="BQ101" s="3"/>
      <c r="BR101" s="3"/>
      <c r="BS101" s="3"/>
      <c r="BT101" s="3"/>
      <c r="BU101" s="3"/>
      <c r="BV101" s="3"/>
      <c r="BW101" s="3"/>
      <c r="BX101" s="3"/>
      <c r="BY101" s="3"/>
      <c r="BZ101" s="3"/>
      <c r="CA101" s="3"/>
      <c r="CB101" s="3"/>
      <c r="CC101" s="3"/>
      <c r="CD101" s="3"/>
      <c r="CE101" s="3"/>
      <c r="CF101" s="3"/>
      <c r="CG101" s="3"/>
      <c r="CH101" s="3"/>
      <c r="CI101" s="3"/>
      <c r="CJ101" s="3"/>
      <c r="CK101" s="3"/>
    </row>
    <row r="102" spans="1:89">
      <c r="C102" s="39" t="s">
        <v>18</v>
      </c>
      <c r="D102">
        <v>1</v>
      </c>
      <c r="Q102" s="20"/>
      <c r="S102" s="25">
        <v>442</v>
      </c>
      <c r="T102">
        <v>414</v>
      </c>
      <c r="U102">
        <v>351</v>
      </c>
      <c r="V102" s="25">
        <v>427</v>
      </c>
      <c r="W102">
        <v>404</v>
      </c>
      <c r="X102">
        <v>341</v>
      </c>
      <c r="Y102">
        <v>417</v>
      </c>
      <c r="Z102">
        <v>394</v>
      </c>
      <c r="AA102">
        <v>331</v>
      </c>
      <c r="AB102">
        <v>402</v>
      </c>
      <c r="AC102">
        <v>379</v>
      </c>
      <c r="AD102">
        <v>321</v>
      </c>
      <c r="AE102" s="25">
        <v>250</v>
      </c>
      <c r="AF102">
        <v>300</v>
      </c>
      <c r="AG102" s="25">
        <v>350</v>
      </c>
      <c r="AH102">
        <v>400</v>
      </c>
      <c r="AI102" s="25">
        <v>450</v>
      </c>
      <c r="AQ102" s="25"/>
      <c r="AS102" s="25"/>
      <c r="AU102" s="25"/>
      <c r="AW102" s="25"/>
      <c r="AY102" s="25"/>
    </row>
    <row r="103" spans="1:89">
      <c r="A103" s="40" t="s">
        <v>313</v>
      </c>
      <c r="B103" s="40" t="s">
        <v>130</v>
      </c>
      <c r="C103" s="82" t="s">
        <v>117</v>
      </c>
      <c r="D103">
        <v>1</v>
      </c>
      <c r="E103" s="26">
        <v>0.1</v>
      </c>
      <c r="F103" s="3">
        <v>0.66</v>
      </c>
      <c r="G103" s="24">
        <v>0.13127311222935562</v>
      </c>
      <c r="H103" s="9">
        <v>-0.96468185113651794</v>
      </c>
      <c r="I103" s="9">
        <v>4.0872414964132275</v>
      </c>
      <c r="J103" s="9">
        <v>2.2244764884601573E-4</v>
      </c>
      <c r="K103" s="24">
        <v>1.0237164362730036</v>
      </c>
      <c r="L103" s="9">
        <v>-2.070222261382658</v>
      </c>
      <c r="M103" s="9">
        <v>3.2900635980250228</v>
      </c>
      <c r="N103" s="9">
        <v>7.8265376492990297</v>
      </c>
      <c r="O103" s="83">
        <v>-1.4763433785714285E-3</v>
      </c>
      <c r="P103" s="8">
        <v>25</v>
      </c>
      <c r="Q103" s="83">
        <v>-3.5000000000000001E-3</v>
      </c>
      <c r="R103" s="3">
        <v>2.7</v>
      </c>
      <c r="S103" s="40" t="s">
        <v>197</v>
      </c>
      <c r="T103" s="40" t="s">
        <v>176</v>
      </c>
      <c r="U103" s="40" t="s">
        <v>177</v>
      </c>
      <c r="V103" t="s">
        <v>192</v>
      </c>
      <c r="W103" t="s">
        <v>154</v>
      </c>
      <c r="X103" t="s">
        <v>156</v>
      </c>
      <c r="Y103" t="s">
        <v>193</v>
      </c>
      <c r="Z103" t="s">
        <v>160</v>
      </c>
      <c r="AA103" t="s">
        <v>162</v>
      </c>
      <c r="AB103" t="s">
        <v>194</v>
      </c>
      <c r="AC103" t="s">
        <v>166</v>
      </c>
      <c r="AD103" t="s">
        <v>168</v>
      </c>
      <c r="AE103" t="s">
        <v>227</v>
      </c>
      <c r="AF103" t="s">
        <v>228</v>
      </c>
      <c r="AG103" t="s">
        <v>229</v>
      </c>
      <c r="AH103" t="s">
        <v>307</v>
      </c>
      <c r="AI103" t="s">
        <v>308</v>
      </c>
      <c r="AQ103" s="43"/>
      <c r="AR103" s="42"/>
      <c r="AS103" s="42"/>
      <c r="AT103" s="43"/>
      <c r="AU103" s="41"/>
      <c r="AV103" s="40"/>
      <c r="AW103" s="40"/>
      <c r="AX103" s="41"/>
      <c r="AY103" s="40"/>
      <c r="AZ103" s="40"/>
      <c r="BA103" s="3"/>
      <c r="BB103" s="3"/>
      <c r="BC103" s="3"/>
      <c r="BD103" s="3"/>
      <c r="BE103" s="3"/>
      <c r="BF103" s="3"/>
      <c r="BG103" s="3"/>
      <c r="BH103" s="3"/>
      <c r="BI103" s="3"/>
      <c r="BJ103" s="3"/>
      <c r="BK103" s="3"/>
      <c r="BL103" s="3"/>
      <c r="BM103" s="3"/>
      <c r="BN103" s="3"/>
      <c r="BO103" s="3"/>
      <c r="BP103" s="3"/>
      <c r="BQ103" s="3"/>
      <c r="BR103" s="3"/>
      <c r="BS103" s="3"/>
      <c r="BT103" s="3"/>
      <c r="BU103" s="3"/>
      <c r="BV103" s="3"/>
      <c r="BW103" s="3"/>
      <c r="BX103" s="3"/>
      <c r="BY103" s="3"/>
      <c r="BZ103" s="3"/>
      <c r="CA103" s="3"/>
      <c r="CB103" s="3"/>
      <c r="CC103" s="3"/>
      <c r="CD103" s="3"/>
      <c r="CE103" s="3"/>
      <c r="CF103" s="3"/>
      <c r="CG103" s="3"/>
      <c r="CH103" s="3"/>
      <c r="CI103" s="3"/>
      <c r="CJ103" s="3"/>
      <c r="CK103" s="3"/>
    </row>
    <row r="104" spans="1:89">
      <c r="C104" s="39" t="s">
        <v>18</v>
      </c>
      <c r="D104">
        <v>1</v>
      </c>
      <c r="Q104" s="20"/>
      <c r="S104" s="25">
        <v>434</v>
      </c>
      <c r="T104">
        <v>403</v>
      </c>
      <c r="U104">
        <v>342</v>
      </c>
      <c r="V104" s="25">
        <v>421</v>
      </c>
      <c r="W104">
        <v>393</v>
      </c>
      <c r="X104">
        <v>320</v>
      </c>
      <c r="Y104">
        <v>412</v>
      </c>
      <c r="Z104">
        <v>383</v>
      </c>
      <c r="AA104">
        <v>315</v>
      </c>
      <c r="AB104">
        <v>395</v>
      </c>
      <c r="AC104">
        <v>366</v>
      </c>
      <c r="AD104">
        <v>298</v>
      </c>
      <c r="AE104" s="25">
        <v>250</v>
      </c>
      <c r="AF104">
        <v>300</v>
      </c>
      <c r="AG104" s="25">
        <v>350</v>
      </c>
      <c r="AH104">
        <v>400</v>
      </c>
      <c r="AI104" s="25">
        <v>450</v>
      </c>
      <c r="AQ104" s="25"/>
      <c r="AS104" s="25"/>
      <c r="AU104" s="25"/>
      <c r="AW104" s="25"/>
      <c r="AY104" s="25"/>
    </row>
    <row r="105" spans="1:89">
      <c r="A105" s="40" t="s">
        <v>314</v>
      </c>
      <c r="B105" s="40" t="s">
        <v>130</v>
      </c>
      <c r="C105" s="82" t="s">
        <v>117</v>
      </c>
      <c r="D105">
        <v>1</v>
      </c>
      <c r="E105" s="26">
        <v>2.5000000000000001E-2</v>
      </c>
      <c r="F105" s="3">
        <v>0.24</v>
      </c>
      <c r="G105" s="24">
        <v>6.7791367111112146</v>
      </c>
      <c r="H105" s="9">
        <v>-9.2719789866666904</v>
      </c>
      <c r="I105" s="9">
        <v>10.884435489333333</v>
      </c>
      <c r="J105" s="9">
        <v>-2.5028960777776846E-3</v>
      </c>
      <c r="K105" s="24">
        <v>72.264133799018111</v>
      </c>
      <c r="L105" s="9">
        <v>-50.317017917483156</v>
      </c>
      <c r="M105" s="9">
        <v>27.909427150239939</v>
      </c>
      <c r="N105" s="9">
        <v>20.719963330351817</v>
      </c>
      <c r="O105" s="83">
        <v>-1.3775461869387745E-3</v>
      </c>
      <c r="P105" s="8">
        <v>25</v>
      </c>
      <c r="Q105" s="83">
        <v>-8.5000000000000006E-3</v>
      </c>
      <c r="R105" s="3">
        <v>3.2</v>
      </c>
      <c r="S105" s="40" t="s">
        <v>197</v>
      </c>
      <c r="T105" s="40" t="s">
        <v>176</v>
      </c>
      <c r="U105" s="40" t="s">
        <v>177</v>
      </c>
      <c r="V105" t="s">
        <v>192</v>
      </c>
      <c r="W105" t="s">
        <v>154</v>
      </c>
      <c r="X105" t="s">
        <v>156</v>
      </c>
      <c r="Y105" t="s">
        <v>193</v>
      </c>
      <c r="Z105" t="s">
        <v>160</v>
      </c>
      <c r="AA105" t="s">
        <v>162</v>
      </c>
      <c r="AB105" t="s">
        <v>194</v>
      </c>
      <c r="AC105" t="s">
        <v>166</v>
      </c>
      <c r="AD105" t="s">
        <v>168</v>
      </c>
      <c r="AE105" t="s">
        <v>227</v>
      </c>
      <c r="AF105" t="s">
        <v>228</v>
      </c>
      <c r="AG105" t="s">
        <v>229</v>
      </c>
      <c r="AH105" t="s">
        <v>307</v>
      </c>
      <c r="AI105" t="s">
        <v>308</v>
      </c>
      <c r="AQ105" s="43"/>
      <c r="AR105" s="42"/>
      <c r="AS105" s="42"/>
      <c r="AT105" s="43"/>
      <c r="AU105" s="41"/>
      <c r="AV105" s="40"/>
      <c r="AW105" s="40"/>
      <c r="AX105" s="41"/>
      <c r="AY105" s="40"/>
      <c r="AZ105" s="40"/>
      <c r="BA105" s="3"/>
      <c r="BB105" s="3"/>
      <c r="BC105" s="3"/>
      <c r="BD105" s="3"/>
      <c r="BE105" s="3"/>
      <c r="BF105" s="3"/>
      <c r="BG105" s="3"/>
      <c r="BH105" s="3"/>
      <c r="BI105" s="3"/>
      <c r="BJ105" s="3"/>
      <c r="BK105" s="3"/>
      <c r="BL105" s="3"/>
      <c r="BM105" s="3"/>
      <c r="BN105" s="3"/>
      <c r="BO105" s="3"/>
      <c r="BP105" s="3"/>
      <c r="BQ105" s="3"/>
      <c r="BR105" s="3"/>
      <c r="BS105" s="3"/>
      <c r="BT105" s="3"/>
      <c r="BU105" s="3"/>
      <c r="BV105" s="3"/>
      <c r="BW105" s="3"/>
      <c r="BX105" s="3"/>
      <c r="BY105" s="3"/>
      <c r="BZ105" s="3"/>
      <c r="CA105" s="3"/>
      <c r="CB105" s="3"/>
      <c r="CC105" s="3"/>
      <c r="CD105" s="3"/>
      <c r="CE105" s="3"/>
      <c r="CF105" s="3"/>
      <c r="CG105" s="3"/>
      <c r="CH105" s="3"/>
      <c r="CI105" s="3"/>
      <c r="CJ105" s="3"/>
      <c r="CK105" s="3"/>
    </row>
    <row r="106" spans="1:89">
      <c r="C106" s="39" t="s">
        <v>18</v>
      </c>
      <c r="D106">
        <v>1</v>
      </c>
      <c r="Q106" s="20"/>
      <c r="S106" s="25">
        <v>442</v>
      </c>
      <c r="T106">
        <v>414</v>
      </c>
      <c r="U106">
        <v>351</v>
      </c>
      <c r="V106" s="25">
        <v>427</v>
      </c>
      <c r="W106">
        <v>404</v>
      </c>
      <c r="X106">
        <v>341</v>
      </c>
      <c r="Y106">
        <v>417</v>
      </c>
      <c r="Z106">
        <v>394</v>
      </c>
      <c r="AA106">
        <v>331</v>
      </c>
      <c r="AB106">
        <v>402</v>
      </c>
      <c r="AC106">
        <v>379</v>
      </c>
      <c r="AD106">
        <v>321</v>
      </c>
      <c r="AE106" s="25">
        <v>250</v>
      </c>
      <c r="AF106">
        <v>300</v>
      </c>
      <c r="AG106" s="25">
        <v>350</v>
      </c>
      <c r="AH106">
        <v>400</v>
      </c>
      <c r="AI106" s="25">
        <v>450</v>
      </c>
      <c r="AQ106" s="25"/>
      <c r="AS106" s="25"/>
      <c r="AU106" s="25"/>
      <c r="AW106" s="25"/>
      <c r="AY106" s="25"/>
    </row>
    <row r="107" spans="1:89">
      <c r="A107" s="40" t="s">
        <v>315</v>
      </c>
      <c r="B107" s="40" t="s">
        <v>130</v>
      </c>
      <c r="C107" s="82" t="s">
        <v>117</v>
      </c>
      <c r="D107">
        <v>1</v>
      </c>
      <c r="E107" s="26">
        <v>0.1</v>
      </c>
      <c r="F107" s="3">
        <v>1</v>
      </c>
      <c r="G107" s="24">
        <v>-3.8093007855908683E-10</v>
      </c>
      <c r="H107" s="9">
        <v>-0.44746925333336418</v>
      </c>
      <c r="I107" s="9">
        <v>2.7201842769266782</v>
      </c>
      <c r="J107" s="9">
        <v>-1.6478630212953205E-2</v>
      </c>
      <c r="K107" s="24">
        <v>0.8258920862407525</v>
      </c>
      <c r="L107" s="9">
        <v>-1.6774491644537231</v>
      </c>
      <c r="M107" s="9">
        <v>2.3351715604496386</v>
      </c>
      <c r="N107" s="9">
        <v>5.1314661486133311</v>
      </c>
      <c r="O107" s="83">
        <v>-1.5466623395569618E-3</v>
      </c>
      <c r="P107" s="8">
        <v>25</v>
      </c>
      <c r="Q107" s="83">
        <v>-2E-3</v>
      </c>
      <c r="R107" s="3">
        <v>2.5</v>
      </c>
      <c r="S107" s="25" t="s">
        <v>188</v>
      </c>
      <c r="T107" t="s">
        <v>132</v>
      </c>
      <c r="U107" t="s">
        <v>134</v>
      </c>
      <c r="V107" t="s">
        <v>189</v>
      </c>
      <c r="W107" t="s">
        <v>138</v>
      </c>
      <c r="X107" t="s">
        <v>140</v>
      </c>
      <c r="Y107" t="s">
        <v>190</v>
      </c>
      <c r="Z107" t="s">
        <v>142</v>
      </c>
      <c r="AA107" t="s">
        <v>144</v>
      </c>
      <c r="AB107" t="s">
        <v>191</v>
      </c>
      <c r="AC107" t="s">
        <v>148</v>
      </c>
      <c r="AD107" t="s">
        <v>150</v>
      </c>
      <c r="AE107" t="s">
        <v>192</v>
      </c>
      <c r="AF107" t="s">
        <v>154</v>
      </c>
      <c r="AG107" t="s">
        <v>156</v>
      </c>
      <c r="AH107" t="s">
        <v>193</v>
      </c>
      <c r="AI107" t="s">
        <v>160</v>
      </c>
      <c r="AJ107" t="s">
        <v>162</v>
      </c>
      <c r="AK107" t="s">
        <v>194</v>
      </c>
      <c r="AL107" t="s">
        <v>166</v>
      </c>
      <c r="AM107" t="s">
        <v>168</v>
      </c>
      <c r="AN107" t="s">
        <v>227</v>
      </c>
      <c r="AO107" t="s">
        <v>228</v>
      </c>
      <c r="AP107" t="s">
        <v>229</v>
      </c>
      <c r="AQ107" t="s">
        <v>307</v>
      </c>
      <c r="AR107" t="s">
        <v>308</v>
      </c>
      <c r="AS107" s="42" t="s">
        <v>316</v>
      </c>
      <c r="AT107" s="43"/>
      <c r="AU107" s="41"/>
      <c r="AV107" s="40"/>
      <c r="AW107" s="40"/>
      <c r="AX107" s="41"/>
      <c r="AY107" s="40"/>
      <c r="AZ107" s="40"/>
      <c r="BA107" s="3"/>
      <c r="BB107" s="3"/>
      <c r="BC107" s="3"/>
      <c r="BD107" s="3"/>
      <c r="BE107" s="3"/>
      <c r="BF107" s="3"/>
      <c r="BG107" s="3"/>
      <c r="BH107" s="3"/>
      <c r="BI107" s="3"/>
      <c r="BJ107" s="3"/>
      <c r="BK107" s="3"/>
      <c r="BL107" s="3"/>
      <c r="BM107" s="3"/>
      <c r="BN107" s="3"/>
      <c r="BO107" s="3"/>
      <c r="BP107" s="3"/>
      <c r="BQ107" s="3"/>
      <c r="BR107" s="3"/>
      <c r="BS107" s="3"/>
      <c r="BT107" s="3"/>
      <c r="BU107" s="3"/>
      <c r="BV107" s="3"/>
      <c r="BW107" s="3"/>
      <c r="BX107" s="3"/>
      <c r="BY107" s="3"/>
      <c r="BZ107" s="3"/>
      <c r="CA107" s="3"/>
      <c r="CB107" s="3"/>
      <c r="CC107" s="3"/>
      <c r="CD107" s="3"/>
      <c r="CE107" s="3"/>
      <c r="CF107" s="3"/>
      <c r="CG107" s="3"/>
      <c r="CH107" s="3"/>
      <c r="CI107" s="3"/>
      <c r="CJ107" s="3"/>
      <c r="CK107" s="3"/>
    </row>
    <row r="108" spans="1:89">
      <c r="C108" s="39" t="s">
        <v>18</v>
      </c>
      <c r="D108">
        <v>1</v>
      </c>
      <c r="N108" s="9"/>
      <c r="Q108" s="20"/>
      <c r="S108" s="25">
        <v>445</v>
      </c>
      <c r="T108">
        <v>421</v>
      </c>
      <c r="U108">
        <v>363</v>
      </c>
      <c r="V108" s="25">
        <v>448</v>
      </c>
      <c r="W108">
        <v>424</v>
      </c>
      <c r="X108">
        <v>366</v>
      </c>
      <c r="Y108" s="25">
        <v>448</v>
      </c>
      <c r="Z108">
        <v>424</v>
      </c>
      <c r="AA108">
        <v>366</v>
      </c>
      <c r="AB108" s="25">
        <v>448</v>
      </c>
      <c r="AC108">
        <v>424</v>
      </c>
      <c r="AD108">
        <v>366</v>
      </c>
      <c r="AE108" s="25">
        <v>433</v>
      </c>
      <c r="AF108">
        <v>410</v>
      </c>
      <c r="AG108" s="25">
        <v>353</v>
      </c>
      <c r="AH108">
        <v>423</v>
      </c>
      <c r="AI108" s="25">
        <v>400</v>
      </c>
      <c r="AJ108">
        <v>343</v>
      </c>
      <c r="AK108">
        <v>408</v>
      </c>
      <c r="AL108">
        <v>387</v>
      </c>
      <c r="AM108">
        <v>331</v>
      </c>
      <c r="AN108" s="25">
        <v>250</v>
      </c>
      <c r="AO108">
        <v>300</v>
      </c>
      <c r="AP108" s="25">
        <v>350</v>
      </c>
      <c r="AQ108">
        <v>400</v>
      </c>
      <c r="AR108" s="25">
        <v>450</v>
      </c>
      <c r="AS108" s="25">
        <v>500</v>
      </c>
      <c r="AU108" s="25"/>
      <c r="AW108" s="25"/>
      <c r="AY108" s="25"/>
    </row>
    <row r="109" spans="1:89">
      <c r="A109" s="40" t="s">
        <v>317</v>
      </c>
      <c r="B109" s="40" t="s">
        <v>130</v>
      </c>
      <c r="C109" s="82" t="s">
        <v>117</v>
      </c>
      <c r="D109">
        <v>1</v>
      </c>
      <c r="E109" s="26">
        <v>2.5000000000000001E-2</v>
      </c>
      <c r="F109" s="3">
        <v>0.25</v>
      </c>
      <c r="G109" s="24">
        <v>-2.4379474479750678E-8</v>
      </c>
      <c r="H109" s="9">
        <v>-7.1595080533338438</v>
      </c>
      <c r="I109" s="9">
        <v>10.880737107706715</v>
      </c>
      <c r="J109" s="9">
        <v>-1.6478630212953281E-2</v>
      </c>
      <c r="K109" s="24">
        <v>211.42837407763415</v>
      </c>
      <c r="L109" s="9">
        <v>-107.3567465250389</v>
      </c>
      <c r="M109" s="9">
        <v>37.362744967194281</v>
      </c>
      <c r="N109" s="9">
        <v>20.525864594453321</v>
      </c>
      <c r="O109" s="83">
        <v>-1.5466623395569618E-3</v>
      </c>
      <c r="P109" s="8">
        <v>25</v>
      </c>
      <c r="Q109" s="83">
        <v>-8.0000000000000002E-3</v>
      </c>
      <c r="R109" s="3">
        <v>2.5</v>
      </c>
      <c r="S109" s="25" t="s">
        <v>188</v>
      </c>
      <c r="T109" t="s">
        <v>132</v>
      </c>
      <c r="U109" t="s">
        <v>134</v>
      </c>
      <c r="V109" t="s">
        <v>189</v>
      </c>
      <c r="W109" t="s">
        <v>138</v>
      </c>
      <c r="X109" t="s">
        <v>140</v>
      </c>
      <c r="Y109" t="s">
        <v>190</v>
      </c>
      <c r="Z109" t="s">
        <v>142</v>
      </c>
      <c r="AA109" t="s">
        <v>144</v>
      </c>
      <c r="AB109" t="s">
        <v>191</v>
      </c>
      <c r="AC109" t="s">
        <v>148</v>
      </c>
      <c r="AD109" t="s">
        <v>150</v>
      </c>
      <c r="AE109" t="s">
        <v>192</v>
      </c>
      <c r="AF109" t="s">
        <v>154</v>
      </c>
      <c r="AG109" t="s">
        <v>156</v>
      </c>
      <c r="AH109" t="s">
        <v>193</v>
      </c>
      <c r="AI109" t="s">
        <v>160</v>
      </c>
      <c r="AJ109" t="s">
        <v>162</v>
      </c>
      <c r="AK109" t="s">
        <v>194</v>
      </c>
      <c r="AL109" t="s">
        <v>166</v>
      </c>
      <c r="AM109" t="s">
        <v>168</v>
      </c>
      <c r="AN109" t="s">
        <v>227</v>
      </c>
      <c r="AO109" t="s">
        <v>228</v>
      </c>
      <c r="AP109" t="s">
        <v>229</v>
      </c>
      <c r="AQ109" t="s">
        <v>307</v>
      </c>
      <c r="AR109" t="s">
        <v>308</v>
      </c>
      <c r="AS109" s="42" t="s">
        <v>316</v>
      </c>
      <c r="AT109" s="43"/>
      <c r="AU109" s="41"/>
      <c r="AV109" s="40"/>
      <c r="AW109" s="40"/>
      <c r="AX109" s="41"/>
      <c r="AY109" s="40"/>
      <c r="AZ109" s="40"/>
      <c r="BA109" s="3"/>
      <c r="BB109" s="3"/>
      <c r="BC109" s="3"/>
      <c r="BD109" s="3"/>
      <c r="BE109" s="3"/>
      <c r="BF109" s="3"/>
      <c r="BG109" s="3"/>
      <c r="BH109" s="3"/>
      <c r="BI109" s="3"/>
      <c r="BJ109" s="3"/>
      <c r="BK109" s="3"/>
      <c r="BL109" s="3"/>
      <c r="BM109" s="3"/>
      <c r="BN109" s="3"/>
      <c r="BO109" s="3"/>
      <c r="BP109" s="3"/>
      <c r="BQ109" s="3"/>
      <c r="BR109" s="3"/>
      <c r="BS109" s="3"/>
      <c r="BT109" s="3"/>
      <c r="BU109" s="3"/>
      <c r="BV109" s="3"/>
      <c r="BW109" s="3"/>
      <c r="BX109" s="3"/>
      <c r="BY109" s="3"/>
      <c r="BZ109" s="3"/>
      <c r="CA109" s="3"/>
      <c r="CB109" s="3"/>
      <c r="CC109" s="3"/>
      <c r="CD109" s="3"/>
      <c r="CE109" s="3"/>
      <c r="CF109" s="3"/>
      <c r="CG109" s="3"/>
      <c r="CH109" s="3"/>
      <c r="CI109" s="3"/>
      <c r="CJ109" s="3"/>
      <c r="CK109" s="3"/>
    </row>
    <row r="110" spans="1:89">
      <c r="C110" s="39" t="s">
        <v>18</v>
      </c>
      <c r="D110">
        <v>1</v>
      </c>
      <c r="N110" s="9"/>
      <c r="Q110" s="20"/>
      <c r="S110" s="25">
        <v>445</v>
      </c>
      <c r="T110">
        <v>421</v>
      </c>
      <c r="U110">
        <v>363</v>
      </c>
      <c r="V110" s="25">
        <v>448</v>
      </c>
      <c r="W110">
        <v>424</v>
      </c>
      <c r="X110">
        <v>366</v>
      </c>
      <c r="Y110" s="25">
        <v>448</v>
      </c>
      <c r="Z110">
        <v>424</v>
      </c>
      <c r="AA110">
        <v>366</v>
      </c>
      <c r="AB110" s="25">
        <v>448</v>
      </c>
      <c r="AC110">
        <v>424</v>
      </c>
      <c r="AD110">
        <v>366</v>
      </c>
      <c r="AE110" s="25">
        <v>433</v>
      </c>
      <c r="AF110">
        <v>410</v>
      </c>
      <c r="AG110" s="25">
        <v>353</v>
      </c>
      <c r="AH110">
        <v>423</v>
      </c>
      <c r="AI110" s="25">
        <v>400</v>
      </c>
      <c r="AJ110">
        <v>343</v>
      </c>
      <c r="AK110">
        <v>408</v>
      </c>
      <c r="AL110">
        <v>387</v>
      </c>
      <c r="AM110">
        <v>331</v>
      </c>
      <c r="AN110" s="25">
        <v>250</v>
      </c>
      <c r="AO110">
        <v>300</v>
      </c>
      <c r="AP110" s="25">
        <v>350</v>
      </c>
      <c r="AQ110">
        <v>400</v>
      </c>
      <c r="AR110" s="25">
        <v>450</v>
      </c>
      <c r="AS110" s="25">
        <v>500</v>
      </c>
      <c r="AU110" s="25"/>
      <c r="AW110" s="25"/>
      <c r="AY110" s="25"/>
    </row>
    <row r="111" spans="1:89">
      <c r="A111" s="40" t="s">
        <v>318</v>
      </c>
      <c r="B111" s="40" t="s">
        <v>130</v>
      </c>
      <c r="C111" s="82" t="s">
        <v>117</v>
      </c>
      <c r="D111">
        <v>1</v>
      </c>
      <c r="E111" s="26">
        <v>2.5000000000000001E-2</v>
      </c>
      <c r="F111" s="3">
        <v>1</v>
      </c>
      <c r="G111" s="24">
        <v>6.2580580272443981E-2</v>
      </c>
      <c r="H111" s="9">
        <v>-0.44545730097437736</v>
      </c>
      <c r="I111" s="9">
        <v>2.6683263769673204</v>
      </c>
      <c r="J111" s="9">
        <v>-6.2539768464493772E-5</v>
      </c>
      <c r="K111" s="24">
        <v>0.3022859268991881</v>
      </c>
      <c r="L111" s="9">
        <v>-0.81640288186813403</v>
      </c>
      <c r="M111" s="9">
        <v>1.5078692580387034</v>
      </c>
      <c r="N111" s="9">
        <v>5.1781304585618733</v>
      </c>
      <c r="O111" s="83">
        <v>-1.3180639021088429E-3</v>
      </c>
      <c r="P111" s="8">
        <v>25</v>
      </c>
      <c r="Q111" s="83">
        <v>-1.9E-3</v>
      </c>
      <c r="R111" s="3">
        <v>2.6</v>
      </c>
      <c r="S111" s="40" t="s">
        <v>197</v>
      </c>
      <c r="T111" s="40" t="s">
        <v>176</v>
      </c>
      <c r="U111" s="40" t="s">
        <v>177</v>
      </c>
      <c r="V111" t="s">
        <v>192</v>
      </c>
      <c r="W111" t="s">
        <v>154</v>
      </c>
      <c r="X111" t="s">
        <v>156</v>
      </c>
      <c r="Y111" t="s">
        <v>193</v>
      </c>
      <c r="Z111" t="s">
        <v>160</v>
      </c>
      <c r="AA111" t="s">
        <v>162</v>
      </c>
      <c r="AB111" t="s">
        <v>194</v>
      </c>
      <c r="AC111" t="s">
        <v>166</v>
      </c>
      <c r="AD111" t="s">
        <v>168</v>
      </c>
      <c r="AE111" t="s">
        <v>227</v>
      </c>
      <c r="AF111" t="s">
        <v>228</v>
      </c>
      <c r="AG111" t="s">
        <v>229</v>
      </c>
      <c r="AH111" t="s">
        <v>307</v>
      </c>
      <c r="AI111" t="s">
        <v>308</v>
      </c>
      <c r="AQ111" s="43"/>
      <c r="AR111" s="42"/>
      <c r="AS111" s="42"/>
      <c r="AT111" s="43"/>
      <c r="AU111" s="41"/>
      <c r="AV111" s="40"/>
      <c r="AW111" s="40"/>
      <c r="AX111" s="41"/>
      <c r="AY111" s="40"/>
      <c r="AZ111" s="40"/>
      <c r="BA111" s="3"/>
      <c r="BB111" s="3"/>
      <c r="BC111" s="3"/>
      <c r="BD111" s="3"/>
      <c r="BE111" s="3"/>
      <c r="BF111" s="3"/>
      <c r="BG111" s="3"/>
      <c r="BH111" s="3"/>
      <c r="BI111" s="3"/>
      <c r="BJ111" s="3"/>
      <c r="BK111" s="3"/>
      <c r="BL111" s="3"/>
      <c r="BM111" s="3"/>
      <c r="BN111" s="3"/>
      <c r="BO111" s="3"/>
      <c r="BP111" s="3"/>
      <c r="BQ111" s="3"/>
      <c r="BR111" s="3"/>
      <c r="BS111" s="3"/>
      <c r="BT111" s="3"/>
      <c r="BU111" s="3"/>
      <c r="BV111" s="3"/>
      <c r="BW111" s="3"/>
      <c r="BX111" s="3"/>
      <c r="BY111" s="3"/>
      <c r="BZ111" s="3"/>
      <c r="CA111" s="3"/>
      <c r="CB111" s="3"/>
      <c r="CC111" s="3"/>
      <c r="CD111" s="3"/>
      <c r="CE111" s="3"/>
      <c r="CF111" s="3"/>
      <c r="CG111" s="3"/>
      <c r="CH111" s="3"/>
      <c r="CI111" s="3"/>
      <c r="CJ111" s="3"/>
      <c r="CK111" s="3"/>
    </row>
    <row r="112" spans="1:89">
      <c r="C112" s="39" t="s">
        <v>18</v>
      </c>
      <c r="D112">
        <v>1</v>
      </c>
      <c r="N112" s="9"/>
      <c r="Q112" s="20"/>
      <c r="S112" s="25">
        <v>455</v>
      </c>
      <c r="T112">
        <v>425</v>
      </c>
      <c r="U112">
        <v>357</v>
      </c>
      <c r="V112" s="25">
        <v>440</v>
      </c>
      <c r="W112">
        <v>415</v>
      </c>
      <c r="X112">
        <v>347</v>
      </c>
      <c r="Y112">
        <v>433</v>
      </c>
      <c r="Z112">
        <v>404</v>
      </c>
      <c r="AA112">
        <v>337</v>
      </c>
      <c r="AB112">
        <v>412</v>
      </c>
      <c r="AC112">
        <v>389</v>
      </c>
      <c r="AD112">
        <v>327</v>
      </c>
      <c r="AE112" s="25">
        <v>250</v>
      </c>
      <c r="AF112">
        <v>300</v>
      </c>
      <c r="AG112" s="25">
        <v>350</v>
      </c>
      <c r="AH112">
        <v>400</v>
      </c>
      <c r="AI112" s="25">
        <v>450</v>
      </c>
      <c r="AQ112" s="25"/>
      <c r="AS112" s="25"/>
      <c r="AU112" s="25"/>
      <c r="AW112" s="25"/>
      <c r="AY112" s="25"/>
    </row>
    <row r="113" spans="1:89">
      <c r="A113" s="40" t="s">
        <v>319</v>
      </c>
      <c r="B113" s="40" t="s">
        <v>130</v>
      </c>
      <c r="C113" s="82" t="s">
        <v>117</v>
      </c>
      <c r="D113">
        <v>1</v>
      </c>
      <c r="E113" s="26">
        <v>5.0000000000000001E-3</v>
      </c>
      <c r="F113" s="3">
        <v>0.24</v>
      </c>
      <c r="G113" s="24">
        <v>7.8225725340551202</v>
      </c>
      <c r="H113" s="9">
        <v>-11.136432524359275</v>
      </c>
      <c r="I113" s="9">
        <v>13.341631884836582</v>
      </c>
      <c r="J113" s="9">
        <v>-6.2539768463640288E-5</v>
      </c>
      <c r="K113" s="24">
        <v>188.92870431198955</v>
      </c>
      <c r="L113" s="9">
        <v>-102.05036023351558</v>
      </c>
      <c r="M113" s="9">
        <v>37.696731450967441</v>
      </c>
      <c r="N113" s="9">
        <v>25.890652292809367</v>
      </c>
      <c r="O113" s="83">
        <v>-1.3180639021088429E-3</v>
      </c>
      <c r="P113" s="8">
        <v>25</v>
      </c>
      <c r="Q113" s="83">
        <v>-9.5999999999999992E-3</v>
      </c>
      <c r="R113" s="3">
        <v>2.6</v>
      </c>
      <c r="S113" s="40" t="s">
        <v>197</v>
      </c>
      <c r="T113" s="40" t="s">
        <v>176</v>
      </c>
      <c r="U113" s="40" t="s">
        <v>177</v>
      </c>
      <c r="V113" t="s">
        <v>192</v>
      </c>
      <c r="W113" t="s">
        <v>154</v>
      </c>
      <c r="X113" t="s">
        <v>156</v>
      </c>
      <c r="Y113" t="s">
        <v>193</v>
      </c>
      <c r="Z113" t="s">
        <v>160</v>
      </c>
      <c r="AA113" t="s">
        <v>162</v>
      </c>
      <c r="AB113" t="s">
        <v>194</v>
      </c>
      <c r="AC113" t="s">
        <v>166</v>
      </c>
      <c r="AD113" t="s">
        <v>168</v>
      </c>
      <c r="AE113" t="s">
        <v>227</v>
      </c>
      <c r="AF113" t="s">
        <v>228</v>
      </c>
      <c r="AG113" t="s">
        <v>229</v>
      </c>
      <c r="AH113" t="s">
        <v>307</v>
      </c>
      <c r="AI113" t="s">
        <v>308</v>
      </c>
      <c r="AQ113" s="43"/>
      <c r="AR113" s="42"/>
      <c r="AS113" s="42"/>
      <c r="AT113" s="43"/>
      <c r="AU113" s="41"/>
      <c r="AV113" s="40"/>
      <c r="AW113" s="40"/>
      <c r="AX113" s="41"/>
      <c r="AY113" s="40"/>
      <c r="AZ113" s="40"/>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c r="CA113" s="3"/>
      <c r="CB113" s="3"/>
      <c r="CC113" s="3"/>
      <c r="CD113" s="3"/>
      <c r="CE113" s="3"/>
      <c r="CF113" s="3"/>
      <c r="CG113" s="3"/>
      <c r="CH113" s="3"/>
      <c r="CI113" s="3"/>
      <c r="CJ113" s="3"/>
      <c r="CK113" s="3"/>
    </row>
    <row r="114" spans="1:89">
      <c r="C114" s="39" t="s">
        <v>18</v>
      </c>
      <c r="D114">
        <v>1</v>
      </c>
      <c r="N114" s="9"/>
      <c r="Q114" s="20"/>
      <c r="S114" s="25">
        <v>455</v>
      </c>
      <c r="T114">
        <v>425</v>
      </c>
      <c r="U114">
        <v>357</v>
      </c>
      <c r="V114" s="25">
        <v>440</v>
      </c>
      <c r="W114">
        <v>415</v>
      </c>
      <c r="X114">
        <v>347</v>
      </c>
      <c r="Y114">
        <v>433</v>
      </c>
      <c r="Z114">
        <v>404</v>
      </c>
      <c r="AA114">
        <v>337</v>
      </c>
      <c r="AB114">
        <v>412</v>
      </c>
      <c r="AC114">
        <v>389</v>
      </c>
      <c r="AD114">
        <v>327</v>
      </c>
      <c r="AE114" s="25">
        <v>250</v>
      </c>
      <c r="AF114">
        <v>300</v>
      </c>
      <c r="AG114" s="25">
        <v>350</v>
      </c>
      <c r="AH114">
        <v>400</v>
      </c>
      <c r="AI114" s="25">
        <v>450</v>
      </c>
      <c r="AQ114" s="25"/>
      <c r="AS114" s="25"/>
      <c r="AU114" s="25"/>
      <c r="AW114" s="25"/>
      <c r="AY114" s="25"/>
    </row>
    <row r="115" spans="1:89">
      <c r="A115" s="40" t="s">
        <v>320</v>
      </c>
      <c r="B115" s="40" t="s">
        <v>130</v>
      </c>
      <c r="C115" s="82" t="s">
        <v>117</v>
      </c>
      <c r="D115">
        <v>1</v>
      </c>
      <c r="E115" s="26">
        <v>0.05</v>
      </c>
      <c r="F115" s="3">
        <v>1</v>
      </c>
      <c r="G115" s="24">
        <v>9.1918596847125916E-2</v>
      </c>
      <c r="H115" s="9">
        <v>-0.43415856378920642</v>
      </c>
      <c r="I115" s="9">
        <v>2.6639604448900385</v>
      </c>
      <c r="J115" s="9">
        <v>-2.001597947958296E-3</v>
      </c>
      <c r="K115" s="24">
        <v>0.32553055555557686</v>
      </c>
      <c r="L115" s="9">
        <v>-0.8010930555555883</v>
      </c>
      <c r="M115" s="9">
        <v>1.3457951111111233</v>
      </c>
      <c r="N115" s="9">
        <v>5.199022888888889</v>
      </c>
      <c r="O115" s="83">
        <v>-1.1531347382594931E-3</v>
      </c>
      <c r="P115" s="8">
        <v>25</v>
      </c>
      <c r="Q115" s="83">
        <v>-1.6000000000000001E-3</v>
      </c>
      <c r="R115" s="3">
        <v>1.2</v>
      </c>
      <c r="S115" s="25" t="s">
        <v>188</v>
      </c>
      <c r="T115" t="s">
        <v>132</v>
      </c>
      <c r="U115" t="s">
        <v>134</v>
      </c>
      <c r="V115" t="s">
        <v>189</v>
      </c>
      <c r="W115" t="s">
        <v>138</v>
      </c>
      <c r="X115" t="s">
        <v>140</v>
      </c>
      <c r="Y115" t="s">
        <v>190</v>
      </c>
      <c r="Z115" t="s">
        <v>142</v>
      </c>
      <c r="AA115" t="s">
        <v>144</v>
      </c>
      <c r="AB115" t="s">
        <v>191</v>
      </c>
      <c r="AC115" t="s">
        <v>148</v>
      </c>
      <c r="AD115" t="s">
        <v>150</v>
      </c>
      <c r="AE115" t="s">
        <v>192</v>
      </c>
      <c r="AF115" t="s">
        <v>154</v>
      </c>
      <c r="AG115" t="s">
        <v>156</v>
      </c>
      <c r="AH115" t="s">
        <v>193</v>
      </c>
      <c r="AI115" t="s">
        <v>160</v>
      </c>
      <c r="AJ115" t="s">
        <v>162</v>
      </c>
      <c r="AK115" t="s">
        <v>194</v>
      </c>
      <c r="AL115" t="s">
        <v>166</v>
      </c>
      <c r="AM115" t="s">
        <v>168</v>
      </c>
      <c r="AN115" t="s">
        <v>293</v>
      </c>
      <c r="AO115" t="s">
        <v>172</v>
      </c>
      <c r="AP115" t="s">
        <v>174</v>
      </c>
      <c r="AQ115" s="43" t="s">
        <v>227</v>
      </c>
      <c r="AR115" s="42" t="s">
        <v>228</v>
      </c>
      <c r="AS115" s="42" t="s">
        <v>229</v>
      </c>
      <c r="AT115" s="43" t="s">
        <v>307</v>
      </c>
      <c r="AU115" s="41" t="s">
        <v>308</v>
      </c>
      <c r="AV115" s="40" t="s">
        <v>316</v>
      </c>
      <c r="AW115" s="40"/>
      <c r="AX115" s="41"/>
      <c r="AY115" s="40"/>
      <c r="AZ115" s="40"/>
      <c r="BA115" s="3"/>
      <c r="BB115" s="3"/>
      <c r="BC115" s="3"/>
      <c r="BD115" s="3"/>
      <c r="BE115" s="3"/>
      <c r="BF115" s="3"/>
      <c r="BG115" s="3"/>
      <c r="BH115" s="3"/>
      <c r="BI115" s="3"/>
      <c r="BJ115" s="3"/>
      <c r="BK115" s="3"/>
      <c r="BL115" s="3"/>
      <c r="BM115" s="3"/>
      <c r="BN115" s="3"/>
      <c r="BO115" s="3"/>
      <c r="BP115" s="3"/>
      <c r="BQ115" s="3"/>
      <c r="BR115" s="3"/>
      <c r="BS115" s="3"/>
      <c r="BT115" s="3"/>
      <c r="BU115" s="3"/>
      <c r="BV115" s="3"/>
      <c r="BW115" s="3"/>
      <c r="BX115" s="3"/>
      <c r="BY115" s="3"/>
      <c r="BZ115" s="3"/>
      <c r="CA115" s="3"/>
      <c r="CB115" s="3"/>
      <c r="CC115" s="3"/>
      <c r="CD115" s="3"/>
      <c r="CE115" s="3"/>
      <c r="CF115" s="3"/>
      <c r="CG115" s="3"/>
      <c r="CH115" s="3"/>
      <c r="CI115" s="3"/>
      <c r="CJ115" s="3"/>
      <c r="CK115" s="3"/>
    </row>
    <row r="116" spans="1:89">
      <c r="C116" s="39" t="s">
        <v>18</v>
      </c>
      <c r="D116">
        <v>1</v>
      </c>
      <c r="N116" s="9"/>
      <c r="Q116" s="20"/>
      <c r="S116" s="25">
        <v>472</v>
      </c>
      <c r="T116">
        <v>443</v>
      </c>
      <c r="U116">
        <v>374</v>
      </c>
      <c r="V116" s="25">
        <v>480</v>
      </c>
      <c r="W116">
        <v>448</v>
      </c>
      <c r="X116">
        <v>376</v>
      </c>
      <c r="Y116" s="25">
        <v>480</v>
      </c>
      <c r="Z116">
        <v>448</v>
      </c>
      <c r="AA116">
        <v>376</v>
      </c>
      <c r="AB116" s="25">
        <v>480</v>
      </c>
      <c r="AC116">
        <v>448</v>
      </c>
      <c r="AD116">
        <v>376</v>
      </c>
      <c r="AE116" s="25">
        <v>465</v>
      </c>
      <c r="AF116">
        <v>436</v>
      </c>
      <c r="AG116" s="25">
        <v>365</v>
      </c>
      <c r="AH116">
        <v>448</v>
      </c>
      <c r="AI116" s="25">
        <v>424</v>
      </c>
      <c r="AJ116">
        <v>355</v>
      </c>
      <c r="AK116">
        <v>432</v>
      </c>
      <c r="AL116">
        <v>408</v>
      </c>
      <c r="AM116">
        <v>345</v>
      </c>
      <c r="AN116">
        <v>380</v>
      </c>
      <c r="AO116">
        <v>350</v>
      </c>
      <c r="AP116">
        <v>295</v>
      </c>
      <c r="AQ116" s="25">
        <v>250</v>
      </c>
      <c r="AR116">
        <v>300</v>
      </c>
      <c r="AS116" s="25">
        <v>350</v>
      </c>
      <c r="AT116">
        <v>400</v>
      </c>
      <c r="AU116" s="25">
        <v>450</v>
      </c>
      <c r="AV116">
        <v>500</v>
      </c>
      <c r="AW116" s="25"/>
      <c r="AY116" s="25"/>
    </row>
    <row r="117" spans="1:89">
      <c r="A117" s="40" t="s">
        <v>321</v>
      </c>
      <c r="B117" s="40" t="s">
        <v>130</v>
      </c>
      <c r="C117" s="82" t="s">
        <v>117</v>
      </c>
      <c r="D117">
        <v>1</v>
      </c>
      <c r="E117" s="26">
        <v>0.06</v>
      </c>
      <c r="F117" s="3">
        <v>1.2</v>
      </c>
      <c r="G117" s="24">
        <v>3.9471409832654542E-2</v>
      </c>
      <c r="H117" s="9">
        <v>-0.25662061015015669</v>
      </c>
      <c r="I117" s="9">
        <v>1.5907976128488452</v>
      </c>
      <c r="J117" s="9">
        <v>-1.3529236932156331E-3</v>
      </c>
      <c r="K117" s="24">
        <v>0.85640654022503571</v>
      </c>
      <c r="L117" s="9">
        <v>-2.1217137344725767</v>
      </c>
      <c r="M117" s="9">
        <v>3.050949979074546</v>
      </c>
      <c r="N117" s="9">
        <v>10.410227301242196</v>
      </c>
      <c r="O117" s="83">
        <v>-1.625338397911392E-3</v>
      </c>
      <c r="P117" s="8">
        <v>25</v>
      </c>
      <c r="Q117" s="83">
        <v>-1.6000000000000001E-3</v>
      </c>
      <c r="R117" s="3">
        <v>0.6</v>
      </c>
      <c r="S117" s="40" t="s">
        <v>197</v>
      </c>
      <c r="T117" s="40" t="s">
        <v>176</v>
      </c>
      <c r="U117" s="40" t="s">
        <v>177</v>
      </c>
      <c r="V117" t="s">
        <v>192</v>
      </c>
      <c r="W117" t="s">
        <v>154</v>
      </c>
      <c r="X117" t="s">
        <v>156</v>
      </c>
      <c r="Y117" t="s">
        <v>193</v>
      </c>
      <c r="Z117" t="s">
        <v>160</v>
      </c>
      <c r="AA117" t="s">
        <v>162</v>
      </c>
      <c r="AB117" t="s">
        <v>194</v>
      </c>
      <c r="AC117" t="s">
        <v>166</v>
      </c>
      <c r="AD117" t="s">
        <v>168</v>
      </c>
      <c r="AE117" t="s">
        <v>293</v>
      </c>
      <c r="AF117" t="s">
        <v>172</v>
      </c>
      <c r="AG117" t="s">
        <v>174</v>
      </c>
      <c r="AH117" t="s">
        <v>322</v>
      </c>
      <c r="AI117" t="s">
        <v>323</v>
      </c>
      <c r="AJ117" t="s">
        <v>324</v>
      </c>
      <c r="AK117" t="s">
        <v>325</v>
      </c>
      <c r="AL117" t="s">
        <v>326</v>
      </c>
      <c r="AM117" t="s">
        <v>327</v>
      </c>
      <c r="AN117" t="s">
        <v>328</v>
      </c>
      <c r="AQ117" s="43"/>
      <c r="AR117" s="42"/>
      <c r="AS117" s="42"/>
      <c r="AT117" s="43"/>
      <c r="AU117" s="41"/>
      <c r="AV117" s="40"/>
      <c r="AW117" s="40"/>
      <c r="AX117" s="41"/>
      <c r="AY117" s="40"/>
      <c r="AZ117" s="40"/>
      <c r="BA117" s="3"/>
      <c r="BB117" s="3"/>
      <c r="BC117" s="3"/>
      <c r="BD117" s="3"/>
      <c r="BE117" s="3"/>
      <c r="BF117" s="3"/>
      <c r="BG117" s="3"/>
      <c r="BH117" s="3"/>
      <c r="BI117" s="3"/>
      <c r="BJ117" s="3"/>
      <c r="BK117" s="3"/>
      <c r="BL117" s="3"/>
      <c r="BM117" s="3"/>
      <c r="BN117" s="3"/>
      <c r="BO117" s="3"/>
      <c r="BP117" s="3"/>
      <c r="BQ117" s="3"/>
      <c r="BR117" s="3"/>
      <c r="BS117" s="3"/>
      <c r="BT117" s="3"/>
      <c r="BU117" s="3"/>
      <c r="BV117" s="3"/>
      <c r="BW117" s="3"/>
      <c r="BX117" s="3"/>
      <c r="BY117" s="3"/>
      <c r="BZ117" s="3"/>
      <c r="CA117" s="3"/>
      <c r="CB117" s="3"/>
      <c r="CC117" s="3"/>
      <c r="CD117" s="3"/>
      <c r="CE117" s="3"/>
      <c r="CF117" s="3"/>
      <c r="CG117" s="3"/>
      <c r="CH117" s="3"/>
      <c r="CI117" s="3"/>
      <c r="CJ117" s="3"/>
      <c r="CK117" s="3"/>
    </row>
    <row r="118" spans="1:89">
      <c r="C118" s="39" t="s">
        <v>18</v>
      </c>
      <c r="D118">
        <v>1</v>
      </c>
      <c r="N118" s="9"/>
      <c r="Q118" s="20"/>
      <c r="S118" s="25">
        <v>1580</v>
      </c>
      <c r="T118">
        <v>1475</v>
      </c>
      <c r="U118">
        <v>1320</v>
      </c>
      <c r="V118" s="25">
        <v>1525</v>
      </c>
      <c r="W118">
        <v>1418</v>
      </c>
      <c r="X118">
        <v>1265</v>
      </c>
      <c r="Y118">
        <v>1495</v>
      </c>
      <c r="Z118" s="25">
        <v>1390</v>
      </c>
      <c r="AA118">
        <v>1240</v>
      </c>
      <c r="AB118">
        <v>1465</v>
      </c>
      <c r="AC118">
        <v>1362</v>
      </c>
      <c r="AD118">
        <v>1200</v>
      </c>
      <c r="AE118">
        <v>1350</v>
      </c>
      <c r="AF118">
        <v>1228</v>
      </c>
      <c r="AG118" s="25">
        <v>1081</v>
      </c>
      <c r="AH118">
        <v>1300</v>
      </c>
      <c r="AI118">
        <v>1350</v>
      </c>
      <c r="AJ118">
        <v>1400</v>
      </c>
      <c r="AK118">
        <v>1450</v>
      </c>
      <c r="AL118">
        <v>1500</v>
      </c>
      <c r="AM118">
        <v>1550</v>
      </c>
      <c r="AN118">
        <v>1600</v>
      </c>
      <c r="AQ118" s="25"/>
      <c r="AS118" s="25"/>
      <c r="AU118" s="25"/>
      <c r="AW118" s="25"/>
      <c r="AY118" s="25"/>
    </row>
    <row r="119" spans="1:89">
      <c r="A119" s="40" t="s">
        <v>329</v>
      </c>
      <c r="B119" s="40" t="s">
        <v>130</v>
      </c>
      <c r="C119" s="82" t="s">
        <v>117</v>
      </c>
      <c r="D119">
        <v>1</v>
      </c>
      <c r="E119" s="26">
        <v>0.02</v>
      </c>
      <c r="F119" s="3">
        <v>0.4</v>
      </c>
      <c r="G119" s="24">
        <v>1.0657280654814898</v>
      </c>
      <c r="H119" s="9">
        <v>-2.3095854913512968</v>
      </c>
      <c r="I119" s="9">
        <v>4.7723928385465202</v>
      </c>
      <c r="J119" s="9">
        <v>-1.3529236932154978E-3</v>
      </c>
      <c r="K119" s="24">
        <v>69.36892975823001</v>
      </c>
      <c r="L119" s="9">
        <v>-57.286270830761133</v>
      </c>
      <c r="M119" s="9">
        <v>27.458549811671219</v>
      </c>
      <c r="N119" s="9">
        <v>31.23068190372657</v>
      </c>
      <c r="O119" s="83">
        <v>-1.625338397911392E-3</v>
      </c>
      <c r="P119" s="8">
        <v>25</v>
      </c>
      <c r="Q119" s="83">
        <v>-4.7999999999999996E-3</v>
      </c>
      <c r="R119" s="3">
        <v>0.6</v>
      </c>
      <c r="S119" s="40" t="s">
        <v>197</v>
      </c>
      <c r="T119" s="40" t="s">
        <v>176</v>
      </c>
      <c r="U119" s="40" t="s">
        <v>177</v>
      </c>
      <c r="V119" t="s">
        <v>192</v>
      </c>
      <c r="W119" t="s">
        <v>154</v>
      </c>
      <c r="X119" t="s">
        <v>156</v>
      </c>
      <c r="Y119" t="s">
        <v>193</v>
      </c>
      <c r="Z119" t="s">
        <v>160</v>
      </c>
      <c r="AA119" t="s">
        <v>162</v>
      </c>
      <c r="AB119" t="s">
        <v>194</v>
      </c>
      <c r="AC119" t="s">
        <v>166</v>
      </c>
      <c r="AD119" t="s">
        <v>168</v>
      </c>
      <c r="AE119" t="s">
        <v>293</v>
      </c>
      <c r="AF119" t="s">
        <v>172</v>
      </c>
      <c r="AG119" t="s">
        <v>174</v>
      </c>
      <c r="AH119" t="s">
        <v>322</v>
      </c>
      <c r="AI119" t="s">
        <v>323</v>
      </c>
      <c r="AJ119" t="s">
        <v>324</v>
      </c>
      <c r="AK119" t="s">
        <v>325</v>
      </c>
      <c r="AL119" t="s">
        <v>326</v>
      </c>
      <c r="AM119" t="s">
        <v>327</v>
      </c>
      <c r="AN119" t="s">
        <v>328</v>
      </c>
      <c r="AQ119" s="43"/>
      <c r="AR119" s="42"/>
      <c r="AS119" s="42"/>
      <c r="AT119" s="43"/>
      <c r="AU119" s="41"/>
      <c r="AV119" s="40"/>
      <c r="AW119" s="40"/>
      <c r="AX119" s="41"/>
      <c r="AY119" s="40"/>
      <c r="AZ119" s="40"/>
      <c r="BA119" s="3"/>
      <c r="BB119" s="3"/>
      <c r="BC119" s="3"/>
      <c r="BD119" s="3"/>
      <c r="BE119" s="3"/>
      <c r="BF119" s="3"/>
      <c r="BG119" s="3"/>
      <c r="BH119" s="3"/>
      <c r="BI119" s="3"/>
      <c r="BJ119" s="3"/>
      <c r="BK119" s="3"/>
      <c r="BL119" s="3"/>
      <c r="BM119" s="3"/>
      <c r="BN119" s="3"/>
      <c r="BO119" s="3"/>
      <c r="BP119" s="3"/>
      <c r="BQ119" s="3"/>
      <c r="BR119" s="3"/>
      <c r="BS119" s="3"/>
      <c r="BT119" s="3"/>
      <c r="BU119" s="3"/>
      <c r="BV119" s="3"/>
      <c r="BW119" s="3"/>
      <c r="BX119" s="3"/>
      <c r="BY119" s="3"/>
      <c r="BZ119" s="3"/>
      <c r="CA119" s="3"/>
      <c r="CB119" s="3"/>
      <c r="CC119" s="3"/>
      <c r="CD119" s="3"/>
      <c r="CE119" s="3"/>
      <c r="CF119" s="3"/>
      <c r="CG119" s="3"/>
      <c r="CH119" s="3"/>
      <c r="CI119" s="3"/>
      <c r="CJ119" s="3"/>
      <c r="CK119" s="3"/>
    </row>
    <row r="120" spans="1:89">
      <c r="C120" s="39" t="s">
        <v>18</v>
      </c>
      <c r="D120">
        <v>1</v>
      </c>
      <c r="N120" s="9"/>
      <c r="Q120" s="20"/>
      <c r="S120" s="25">
        <v>1580</v>
      </c>
      <c r="T120">
        <v>1475</v>
      </c>
      <c r="U120">
        <v>1320</v>
      </c>
      <c r="V120" s="25">
        <v>1525</v>
      </c>
      <c r="W120">
        <v>1418</v>
      </c>
      <c r="X120">
        <v>1265</v>
      </c>
      <c r="Y120">
        <v>1495</v>
      </c>
      <c r="Z120" s="25">
        <v>1390</v>
      </c>
      <c r="AA120">
        <v>1240</v>
      </c>
      <c r="AB120">
        <v>1465</v>
      </c>
      <c r="AC120">
        <v>1362</v>
      </c>
      <c r="AD120">
        <v>1200</v>
      </c>
      <c r="AE120">
        <v>1350</v>
      </c>
      <c r="AF120">
        <v>1228</v>
      </c>
      <c r="AG120" s="25">
        <v>1081</v>
      </c>
      <c r="AH120">
        <v>1300</v>
      </c>
      <c r="AI120">
        <v>1350</v>
      </c>
      <c r="AJ120">
        <v>1400</v>
      </c>
      <c r="AK120">
        <v>1450</v>
      </c>
      <c r="AL120">
        <v>1500</v>
      </c>
      <c r="AM120">
        <v>1550</v>
      </c>
      <c r="AN120">
        <v>1600</v>
      </c>
      <c r="AQ120" s="25"/>
      <c r="AS120" s="25"/>
      <c r="AU120" s="25"/>
      <c r="AW120" s="25"/>
      <c r="AY120" s="25"/>
    </row>
    <row r="121" spans="1:89">
      <c r="A121" s="40" t="s">
        <v>330</v>
      </c>
      <c r="B121" s="40" t="s">
        <v>130</v>
      </c>
      <c r="C121" s="82" t="s">
        <v>117</v>
      </c>
      <c r="D121">
        <v>1</v>
      </c>
      <c r="E121" s="26">
        <v>2.5000000000000001E-2</v>
      </c>
      <c r="F121" s="3">
        <v>0.3</v>
      </c>
      <c r="G121" s="24">
        <v>2.4877756198304035</v>
      </c>
      <c r="H121" s="9">
        <v>-6.5879479648853918</v>
      </c>
      <c r="I121" s="9">
        <v>6.8343740578772332</v>
      </c>
      <c r="J121" s="9">
        <v>4.804395728480737E-4</v>
      </c>
      <c r="K121" s="24">
        <v>-1.2930998337134967</v>
      </c>
      <c r="L121" s="9">
        <v>-9.2458279407899955</v>
      </c>
      <c r="M121" s="9">
        <v>18.551145292215317</v>
      </c>
      <c r="N121" s="9">
        <v>17.89203637374743</v>
      </c>
      <c r="O121" s="30">
        <v>-2E-3</v>
      </c>
      <c r="P121" s="8">
        <v>75</v>
      </c>
      <c r="Q121" s="20">
        <v>-6.6E-3</v>
      </c>
      <c r="R121" s="3">
        <v>0</v>
      </c>
      <c r="S121" s="40" t="s">
        <v>148</v>
      </c>
      <c r="T121" s="40" t="s">
        <v>150</v>
      </c>
      <c r="U121" t="s">
        <v>152</v>
      </c>
      <c r="V121" s="40" t="s">
        <v>154</v>
      </c>
      <c r="W121" s="40" t="s">
        <v>156</v>
      </c>
      <c r="X121" s="40" t="s">
        <v>158</v>
      </c>
      <c r="Y121" t="s">
        <v>331</v>
      </c>
      <c r="Z121" s="40" t="s">
        <v>160</v>
      </c>
      <c r="AA121" s="40" t="s">
        <v>162</v>
      </c>
      <c r="AB121" s="40" t="s">
        <v>164</v>
      </c>
      <c r="AC121" t="s">
        <v>332</v>
      </c>
      <c r="AD121" s="40" t="s">
        <v>333</v>
      </c>
      <c r="AE121" s="40" t="s">
        <v>334</v>
      </c>
      <c r="AF121" s="41" t="s">
        <v>166</v>
      </c>
      <c r="AG121" s="40" t="s">
        <v>168</v>
      </c>
      <c r="AH121" s="40" t="s">
        <v>170</v>
      </c>
      <c r="AI121" s="41" t="s">
        <v>147</v>
      </c>
      <c r="AJ121" s="40" t="s">
        <v>149</v>
      </c>
      <c r="AK121" s="40" t="s">
        <v>151</v>
      </c>
      <c r="AL121" s="40" t="s">
        <v>153</v>
      </c>
      <c r="AM121" s="40" t="s">
        <v>155</v>
      </c>
      <c r="AN121" s="40" t="s">
        <v>157</v>
      </c>
      <c r="AO121" s="40" t="s">
        <v>335</v>
      </c>
      <c r="AP121" s="40" t="s">
        <v>159</v>
      </c>
      <c r="AQ121" s="40" t="s">
        <v>161</v>
      </c>
      <c r="AR121" s="40" t="s">
        <v>163</v>
      </c>
      <c r="AS121" s="40" t="s">
        <v>336</v>
      </c>
      <c r="AT121" s="40" t="s">
        <v>337</v>
      </c>
      <c r="AU121" s="40" t="s">
        <v>338</v>
      </c>
      <c r="AV121" s="40" t="s">
        <v>165</v>
      </c>
      <c r="AW121" s="3" t="s">
        <v>167</v>
      </c>
      <c r="AX121" s="3" t="s">
        <v>169</v>
      </c>
      <c r="AY121" s="3"/>
      <c r="AZ121" s="3"/>
      <c r="BA121" s="3"/>
      <c r="BB121" s="3"/>
      <c r="BC121" s="3"/>
      <c r="BD121" s="3"/>
      <c r="BE121" s="3"/>
      <c r="BF121" s="3"/>
      <c r="BG121" s="3"/>
      <c r="BH121" s="3"/>
      <c r="BI121" s="3"/>
      <c r="BJ121" s="3"/>
      <c r="BK121" s="3"/>
      <c r="BL121" s="3"/>
      <c r="BM121" s="3"/>
      <c r="BN121" s="3"/>
      <c r="BO121" s="3"/>
      <c r="BP121" s="3"/>
      <c r="BQ121" s="3"/>
      <c r="BR121" s="3"/>
      <c r="BS121" s="3"/>
      <c r="BT121" s="3"/>
      <c r="BU121" s="3"/>
      <c r="BV121" s="3"/>
      <c r="BW121" s="3"/>
      <c r="BX121" s="3"/>
      <c r="BY121" s="3"/>
      <c r="BZ121" s="3"/>
      <c r="CA121" s="3"/>
      <c r="CB121" s="3"/>
      <c r="CC121" s="3"/>
      <c r="CD121" s="3"/>
      <c r="CE121" s="3"/>
      <c r="CF121" s="3"/>
      <c r="CG121" s="3"/>
      <c r="CH121" s="3"/>
      <c r="CI121" s="3"/>
      <c r="CJ121" s="3"/>
      <c r="CK121" s="3"/>
    </row>
    <row r="122" spans="1:89">
      <c r="C122" s="39" t="s">
        <v>18</v>
      </c>
      <c r="D122">
        <v>1</v>
      </c>
      <c r="E122"/>
      <c r="G122"/>
      <c r="K122"/>
      <c r="O122"/>
      <c r="Q122" s="20"/>
      <c r="S122">
        <v>490</v>
      </c>
      <c r="T122" s="40">
        <v>418</v>
      </c>
      <c r="U122" s="40">
        <v>377</v>
      </c>
      <c r="V122" s="40">
        <v>477</v>
      </c>
      <c r="W122" s="25">
        <v>408</v>
      </c>
      <c r="X122" s="40">
        <v>375</v>
      </c>
      <c r="Y122">
        <v>370</v>
      </c>
      <c r="Z122">
        <v>454</v>
      </c>
      <c r="AA122" s="40">
        <v>391</v>
      </c>
      <c r="AB122" s="25">
        <v>342</v>
      </c>
      <c r="AC122">
        <v>380</v>
      </c>
      <c r="AD122">
        <v>382</v>
      </c>
      <c r="AE122">
        <v>322</v>
      </c>
      <c r="AF122">
        <v>447</v>
      </c>
      <c r="AG122">
        <v>370</v>
      </c>
      <c r="AH122">
        <v>325</v>
      </c>
      <c r="AI122">
        <v>452</v>
      </c>
      <c r="AJ122" s="40">
        <v>397</v>
      </c>
      <c r="AK122" s="40">
        <v>358</v>
      </c>
      <c r="AL122" s="40">
        <v>440</v>
      </c>
      <c r="AM122" s="40">
        <v>388</v>
      </c>
      <c r="AN122" s="40">
        <v>356</v>
      </c>
      <c r="AO122" s="40">
        <v>351</v>
      </c>
      <c r="AP122" s="40">
        <v>427</v>
      </c>
      <c r="AQ122" s="40">
        <v>372</v>
      </c>
      <c r="AR122" s="40">
        <v>325</v>
      </c>
      <c r="AS122" s="40">
        <v>361</v>
      </c>
      <c r="AT122" s="40">
        <v>346</v>
      </c>
      <c r="AU122" s="40">
        <v>306</v>
      </c>
      <c r="AV122" s="40">
        <v>408</v>
      </c>
      <c r="AW122">
        <v>352</v>
      </c>
      <c r="AX122">
        <v>309</v>
      </c>
    </row>
    <row r="123" spans="1:89">
      <c r="A123" s="40" t="s">
        <v>339</v>
      </c>
      <c r="B123" s="40" t="s">
        <v>130</v>
      </c>
      <c r="C123" s="82" t="s">
        <v>117</v>
      </c>
      <c r="D123">
        <v>1</v>
      </c>
      <c r="E123" s="26">
        <v>0.03</v>
      </c>
      <c r="F123" s="3">
        <v>0.3</v>
      </c>
      <c r="G123" s="24">
        <v>0.87726766358626795</v>
      </c>
      <c r="H123" s="9">
        <v>-6.4418975880358369</v>
      </c>
      <c r="I123" s="9">
        <v>6.9352489359015905</v>
      </c>
      <c r="J123" s="9">
        <v>9.8063088999191302E-3</v>
      </c>
      <c r="K123" s="24">
        <v>-1.6580330273055779</v>
      </c>
      <c r="L123" s="9">
        <v>-10.207352449072074</v>
      </c>
      <c r="M123" s="9">
        <v>19.262513625834206</v>
      </c>
      <c r="N123" s="9">
        <v>18.117836609883895</v>
      </c>
      <c r="O123" s="30">
        <v>-2.3999999999999998E-3</v>
      </c>
      <c r="P123" s="8">
        <v>60</v>
      </c>
      <c r="Q123" s="20">
        <v>-6.6E-3</v>
      </c>
      <c r="R123" s="3">
        <v>0</v>
      </c>
      <c r="S123" s="40" t="s">
        <v>150</v>
      </c>
      <c r="T123" s="40" t="s">
        <v>156</v>
      </c>
      <c r="U123" t="s">
        <v>331</v>
      </c>
      <c r="V123" s="40" t="s">
        <v>333</v>
      </c>
      <c r="W123" s="40" t="s">
        <v>332</v>
      </c>
      <c r="X123" s="40" t="s">
        <v>162</v>
      </c>
      <c r="Y123" t="s">
        <v>168</v>
      </c>
      <c r="Z123" s="40" t="s">
        <v>152</v>
      </c>
      <c r="AA123" s="40" t="s">
        <v>158</v>
      </c>
      <c r="AB123" s="40" t="s">
        <v>164</v>
      </c>
      <c r="AC123" t="s">
        <v>170</v>
      </c>
      <c r="AD123" s="40" t="s">
        <v>149</v>
      </c>
      <c r="AE123" s="40" t="s">
        <v>155</v>
      </c>
      <c r="AF123" s="41" t="s">
        <v>335</v>
      </c>
      <c r="AG123" s="40" t="s">
        <v>337</v>
      </c>
      <c r="AH123" s="40" t="s">
        <v>336</v>
      </c>
      <c r="AI123" s="41" t="s">
        <v>161</v>
      </c>
      <c r="AJ123" s="40" t="s">
        <v>167</v>
      </c>
      <c r="AK123" s="40" t="s">
        <v>151</v>
      </c>
      <c r="AL123" s="40" t="s">
        <v>157</v>
      </c>
      <c r="AM123" s="40" t="s">
        <v>163</v>
      </c>
      <c r="AN123" s="40" t="s">
        <v>169</v>
      </c>
      <c r="AO123" s="40" t="s">
        <v>340</v>
      </c>
      <c r="AP123" s="40" t="s">
        <v>341</v>
      </c>
      <c r="AQ123" s="40" t="s">
        <v>342</v>
      </c>
      <c r="AR123" s="40" t="s">
        <v>343</v>
      </c>
      <c r="AS123" s="40" t="s">
        <v>344</v>
      </c>
      <c r="AT123" s="40" t="s">
        <v>345</v>
      </c>
      <c r="AU123" s="40" t="s">
        <v>346</v>
      </c>
      <c r="AV123" s="40" t="s">
        <v>347</v>
      </c>
      <c r="AW123" s="3" t="s">
        <v>348</v>
      </c>
      <c r="AX123" s="3" t="s">
        <v>349</v>
      </c>
      <c r="AY123" s="3" t="s">
        <v>350</v>
      </c>
      <c r="AZ123" s="3" t="s">
        <v>351</v>
      </c>
      <c r="BA123" s="3" t="s">
        <v>352</v>
      </c>
      <c r="BB123" s="3" t="s">
        <v>353</v>
      </c>
      <c r="BC123" s="3" t="s">
        <v>354</v>
      </c>
      <c r="BD123" s="3" t="s">
        <v>355</v>
      </c>
      <c r="BE123" s="3"/>
      <c r="BF123" s="3"/>
      <c r="BG123" s="3"/>
      <c r="BH123" s="3"/>
      <c r="BI123" s="3"/>
      <c r="BJ123" s="3"/>
      <c r="BK123" s="3"/>
      <c r="BL123" s="3"/>
      <c r="BM123" s="3"/>
      <c r="BN123" s="3"/>
      <c r="BO123" s="3"/>
      <c r="BP123" s="3"/>
      <c r="BQ123" s="3"/>
      <c r="BR123" s="3"/>
      <c r="BS123" s="3"/>
      <c r="BT123" s="3"/>
      <c r="BU123" s="3"/>
      <c r="BV123" s="3"/>
      <c r="BW123" s="3"/>
      <c r="BX123" s="3"/>
      <c r="BY123" s="3"/>
      <c r="BZ123" s="3"/>
      <c r="CA123" s="3"/>
      <c r="CB123" s="3"/>
      <c r="CC123" s="3"/>
      <c r="CD123" s="3"/>
      <c r="CE123" s="3"/>
      <c r="CF123" s="3"/>
      <c r="CG123" s="3"/>
      <c r="CH123" s="3"/>
      <c r="CI123" s="3"/>
      <c r="CJ123" s="3"/>
      <c r="CK123" s="3"/>
    </row>
    <row r="124" spans="1:89">
      <c r="C124" s="39" t="s">
        <v>18</v>
      </c>
      <c r="D124">
        <v>1</v>
      </c>
      <c r="E124"/>
      <c r="G124"/>
      <c r="K124"/>
      <c r="O124"/>
      <c r="Q124" s="20"/>
      <c r="S124">
        <v>491</v>
      </c>
      <c r="T124" s="40">
        <v>480</v>
      </c>
      <c r="U124" s="40">
        <v>431</v>
      </c>
      <c r="V124" s="40">
        <v>424</v>
      </c>
      <c r="W124" s="25">
        <v>442</v>
      </c>
      <c r="X124" s="40">
        <v>460</v>
      </c>
      <c r="Y124">
        <v>435</v>
      </c>
      <c r="Z124">
        <v>465</v>
      </c>
      <c r="AA124" s="40">
        <v>479</v>
      </c>
      <c r="AB124" s="25">
        <v>437</v>
      </c>
      <c r="AC124">
        <v>416</v>
      </c>
      <c r="AD124">
        <v>457</v>
      </c>
      <c r="AE124">
        <v>446</v>
      </c>
      <c r="AF124">
        <v>401</v>
      </c>
      <c r="AG124">
        <v>394</v>
      </c>
      <c r="AH124">
        <v>411</v>
      </c>
      <c r="AI124">
        <v>428</v>
      </c>
      <c r="AJ124" s="40">
        <v>405</v>
      </c>
      <c r="AK124" s="40">
        <v>432</v>
      </c>
      <c r="AL124" s="40">
        <v>446</v>
      </c>
      <c r="AM124" s="40">
        <v>407</v>
      </c>
      <c r="AN124" s="40">
        <v>387</v>
      </c>
      <c r="AO124" s="40">
        <v>476</v>
      </c>
      <c r="AP124" s="40">
        <v>466</v>
      </c>
      <c r="AQ124" s="40">
        <v>446</v>
      </c>
      <c r="AR124" s="40">
        <v>422</v>
      </c>
      <c r="AS124" s="40">
        <v>428</v>
      </c>
      <c r="AT124" s="40">
        <v>441</v>
      </c>
      <c r="AU124" s="40">
        <v>403</v>
      </c>
      <c r="AV124" s="40">
        <v>383</v>
      </c>
      <c r="AW124">
        <v>443</v>
      </c>
      <c r="AX124">
        <v>433</v>
      </c>
      <c r="AY124">
        <v>415</v>
      </c>
      <c r="AZ124">
        <v>392</v>
      </c>
      <c r="BA124">
        <v>399</v>
      </c>
      <c r="BB124">
        <v>411</v>
      </c>
      <c r="BC124">
        <v>375</v>
      </c>
      <c r="BD124">
        <v>357</v>
      </c>
    </row>
    <row r="125" spans="1:89">
      <c r="A125" s="40" t="s">
        <v>356</v>
      </c>
      <c r="B125" s="40" t="s">
        <v>130</v>
      </c>
      <c r="C125" s="82" t="s">
        <v>117</v>
      </c>
      <c r="D125">
        <v>1</v>
      </c>
      <c r="E125" s="26">
        <v>7.4999999999999997E-2</v>
      </c>
      <c r="F125" s="3">
        <v>0.9</v>
      </c>
      <c r="G125" s="24">
        <v>9.213983777150607E-2</v>
      </c>
      <c r="H125" s="9">
        <v>-0.73199421832061451</v>
      </c>
      <c r="I125" s="9">
        <v>2.2781246859590847</v>
      </c>
      <c r="J125" s="9">
        <v>4.804395728472341E-4</v>
      </c>
      <c r="K125" s="24">
        <v>-2.7367192248002298E-2</v>
      </c>
      <c r="L125" s="9">
        <v>-0.58703669465318364</v>
      </c>
      <c r="M125" s="9">
        <v>3.5335514842314293</v>
      </c>
      <c r="N125" s="9">
        <v>10.271639832617581</v>
      </c>
      <c r="O125" s="30">
        <v>-2E-3</v>
      </c>
      <c r="P125" s="8">
        <v>75</v>
      </c>
      <c r="Q125" s="20">
        <v>-3.7699999999999999E-3</v>
      </c>
      <c r="R125" s="3">
        <v>0</v>
      </c>
      <c r="S125" s="40" t="s">
        <v>148</v>
      </c>
      <c r="T125" s="40" t="s">
        <v>150</v>
      </c>
      <c r="U125" t="s">
        <v>152</v>
      </c>
      <c r="V125" s="40" t="s">
        <v>154</v>
      </c>
      <c r="W125" s="40" t="s">
        <v>156</v>
      </c>
      <c r="X125" s="40" t="s">
        <v>158</v>
      </c>
      <c r="Y125" t="s">
        <v>331</v>
      </c>
      <c r="Z125" s="40" t="s">
        <v>160</v>
      </c>
      <c r="AA125" s="40" t="s">
        <v>162</v>
      </c>
      <c r="AB125" s="40" t="s">
        <v>164</v>
      </c>
      <c r="AC125" t="s">
        <v>332</v>
      </c>
      <c r="AD125" s="40" t="s">
        <v>333</v>
      </c>
      <c r="AE125" s="40" t="s">
        <v>334</v>
      </c>
      <c r="AF125" s="41" t="s">
        <v>166</v>
      </c>
      <c r="AG125" s="40" t="s">
        <v>168</v>
      </c>
      <c r="AH125" s="40" t="s">
        <v>170</v>
      </c>
      <c r="AI125" s="41" t="s">
        <v>147</v>
      </c>
      <c r="AJ125" s="40" t="s">
        <v>149</v>
      </c>
      <c r="AK125" s="40" t="s">
        <v>151</v>
      </c>
      <c r="AL125" s="40" t="s">
        <v>153</v>
      </c>
      <c r="AM125" s="40" t="s">
        <v>155</v>
      </c>
      <c r="AN125" s="40" t="s">
        <v>157</v>
      </c>
      <c r="AO125" s="40" t="s">
        <v>335</v>
      </c>
      <c r="AP125" s="40" t="s">
        <v>159</v>
      </c>
      <c r="AQ125" s="40" t="s">
        <v>161</v>
      </c>
      <c r="AR125" s="40" t="s">
        <v>163</v>
      </c>
      <c r="AS125" s="40" t="s">
        <v>336</v>
      </c>
      <c r="AT125" s="40" t="s">
        <v>337</v>
      </c>
      <c r="AU125" s="40" t="s">
        <v>338</v>
      </c>
      <c r="AV125" s="40" t="s">
        <v>165</v>
      </c>
      <c r="AW125" s="3" t="s">
        <v>167</v>
      </c>
      <c r="AX125" s="3" t="s">
        <v>169</v>
      </c>
      <c r="AY125" s="3"/>
      <c r="AZ125" s="3"/>
      <c r="BA125" s="3"/>
      <c r="BB125" s="3"/>
      <c r="BC125" s="3"/>
      <c r="BD125" s="3"/>
      <c r="BE125" s="3"/>
      <c r="BF125" s="3"/>
      <c r="BG125" s="3"/>
      <c r="BH125" s="3"/>
      <c r="BI125" s="3"/>
      <c r="BJ125" s="3"/>
      <c r="BK125" s="3"/>
      <c r="BL125" s="3"/>
      <c r="BM125" s="3"/>
      <c r="BN125" s="3"/>
      <c r="BO125" s="3"/>
      <c r="BP125" s="3"/>
      <c r="BQ125" s="3"/>
      <c r="BR125" s="3"/>
      <c r="BS125" s="3"/>
      <c r="BT125" s="3"/>
      <c r="BU125" s="3"/>
      <c r="BV125" s="3"/>
      <c r="BW125" s="3"/>
      <c r="BX125" s="3"/>
      <c r="BY125" s="3"/>
      <c r="BZ125" s="3"/>
      <c r="CA125" s="3"/>
      <c r="CB125" s="3"/>
      <c r="CC125" s="3"/>
      <c r="CD125" s="3"/>
      <c r="CE125" s="3"/>
      <c r="CF125" s="3"/>
      <c r="CG125" s="3"/>
      <c r="CH125" s="3"/>
      <c r="CI125" s="3"/>
      <c r="CJ125" s="3"/>
      <c r="CK125" s="3"/>
    </row>
    <row r="126" spans="1:89">
      <c r="C126" s="39" t="s">
        <v>18</v>
      </c>
      <c r="D126">
        <v>1</v>
      </c>
      <c r="E126"/>
      <c r="G126"/>
      <c r="K126"/>
      <c r="O126"/>
      <c r="Q126" s="20"/>
      <c r="S126">
        <v>850</v>
      </c>
      <c r="T126" s="40">
        <v>740</v>
      </c>
      <c r="U126" s="40">
        <v>667</v>
      </c>
      <c r="V126" s="40">
        <v>845</v>
      </c>
      <c r="W126" s="25">
        <v>723</v>
      </c>
      <c r="X126" s="40">
        <v>663</v>
      </c>
      <c r="Y126">
        <v>655</v>
      </c>
      <c r="Z126">
        <v>804</v>
      </c>
      <c r="AA126" s="40">
        <v>693</v>
      </c>
      <c r="AB126" s="25">
        <v>606</v>
      </c>
      <c r="AC126">
        <v>672</v>
      </c>
      <c r="AD126">
        <v>666</v>
      </c>
      <c r="AE126">
        <v>571</v>
      </c>
      <c r="AF126">
        <v>768</v>
      </c>
      <c r="AG126">
        <v>656</v>
      </c>
      <c r="AH126">
        <v>576</v>
      </c>
      <c r="AI126">
        <v>800</v>
      </c>
      <c r="AJ126" s="40">
        <v>703</v>
      </c>
      <c r="AK126" s="40">
        <v>633</v>
      </c>
      <c r="AL126" s="40">
        <v>780</v>
      </c>
      <c r="AM126" s="40">
        <v>687</v>
      </c>
      <c r="AN126" s="40">
        <v>630</v>
      </c>
      <c r="AO126" s="40">
        <v>622</v>
      </c>
      <c r="AP126" s="40">
        <v>756</v>
      </c>
      <c r="AQ126" s="40">
        <v>658</v>
      </c>
      <c r="AR126" s="40">
        <v>575</v>
      </c>
      <c r="AS126" s="40">
        <v>628</v>
      </c>
      <c r="AT126" s="40">
        <v>613</v>
      </c>
      <c r="AU126" s="40">
        <v>542</v>
      </c>
      <c r="AV126" s="40">
        <v>723</v>
      </c>
      <c r="AW126">
        <v>623</v>
      </c>
      <c r="AX126">
        <v>547</v>
      </c>
    </row>
    <row r="127" spans="1:89">
      <c r="A127" s="40" t="s">
        <v>357</v>
      </c>
      <c r="B127" s="40" t="s">
        <v>130</v>
      </c>
      <c r="C127" s="82" t="s">
        <v>117</v>
      </c>
      <c r="D127">
        <v>1</v>
      </c>
      <c r="E127" s="26">
        <v>2.5000000000000001E-2</v>
      </c>
      <c r="F127" s="3">
        <v>0.3</v>
      </c>
      <c r="G127" s="24">
        <v>2.4877756198304035</v>
      </c>
      <c r="H127" s="9">
        <v>-6.5879479648853918</v>
      </c>
      <c r="I127" s="9">
        <v>6.8343740578772332</v>
      </c>
      <c r="J127" s="9">
        <v>4.804395728480737E-4</v>
      </c>
      <c r="K127" s="24">
        <v>-2.2167425720827656</v>
      </c>
      <c r="L127" s="9">
        <v>-15.849990755638771</v>
      </c>
      <c r="M127" s="9">
        <v>31.801963358083245</v>
      </c>
      <c r="N127" s="9">
        <v>30.814919497852738</v>
      </c>
      <c r="O127" s="30">
        <v>-2E-3</v>
      </c>
      <c r="P127" s="8">
        <v>75</v>
      </c>
      <c r="Q127" s="20">
        <v>-1.1299999999999999E-2</v>
      </c>
      <c r="R127" s="3">
        <v>0</v>
      </c>
      <c r="S127" s="40" t="s">
        <v>148</v>
      </c>
      <c r="T127" s="40" t="s">
        <v>150</v>
      </c>
      <c r="U127" t="s">
        <v>152</v>
      </c>
      <c r="V127" s="40" t="s">
        <v>154</v>
      </c>
      <c r="W127" s="40" t="s">
        <v>156</v>
      </c>
      <c r="X127" s="40" t="s">
        <v>158</v>
      </c>
      <c r="Y127" t="s">
        <v>331</v>
      </c>
      <c r="Z127" s="40" t="s">
        <v>160</v>
      </c>
      <c r="AA127" s="40" t="s">
        <v>162</v>
      </c>
      <c r="AB127" s="40" t="s">
        <v>164</v>
      </c>
      <c r="AC127" t="s">
        <v>332</v>
      </c>
      <c r="AD127" s="40" t="s">
        <v>333</v>
      </c>
      <c r="AE127" s="40" t="s">
        <v>334</v>
      </c>
      <c r="AF127" s="41" t="s">
        <v>166</v>
      </c>
      <c r="AG127" s="40" t="s">
        <v>168</v>
      </c>
      <c r="AH127" s="40" t="s">
        <v>170</v>
      </c>
      <c r="AI127" s="41" t="s">
        <v>147</v>
      </c>
      <c r="AJ127" s="40" t="s">
        <v>149</v>
      </c>
      <c r="AK127" s="40" t="s">
        <v>151</v>
      </c>
      <c r="AL127" s="40" t="s">
        <v>153</v>
      </c>
      <c r="AM127" s="40" t="s">
        <v>155</v>
      </c>
      <c r="AN127" s="40" t="s">
        <v>157</v>
      </c>
      <c r="AO127" s="40" t="s">
        <v>335</v>
      </c>
      <c r="AP127" s="40" t="s">
        <v>159</v>
      </c>
      <c r="AQ127" s="40" t="s">
        <v>161</v>
      </c>
      <c r="AR127" s="40" t="s">
        <v>163</v>
      </c>
      <c r="AS127" s="40" t="s">
        <v>336</v>
      </c>
      <c r="AT127" s="40" t="s">
        <v>337</v>
      </c>
      <c r="AU127" s="40" t="s">
        <v>338</v>
      </c>
      <c r="AV127" s="40" t="s">
        <v>165</v>
      </c>
      <c r="AW127" s="3" t="s">
        <v>167</v>
      </c>
      <c r="AX127" s="3" t="s">
        <v>169</v>
      </c>
      <c r="AY127" s="3"/>
      <c r="AZ127" s="3"/>
      <c r="BA127" s="3"/>
      <c r="BB127" s="3"/>
      <c r="BC127" s="3"/>
      <c r="BD127" s="3"/>
      <c r="BE127" s="3"/>
      <c r="BF127" s="3"/>
      <c r="BG127" s="3"/>
      <c r="BH127" s="3"/>
      <c r="BI127" s="3"/>
      <c r="BJ127" s="3"/>
      <c r="BK127" s="3"/>
      <c r="BL127" s="3"/>
      <c r="BM127" s="3"/>
      <c r="BN127" s="3"/>
      <c r="BO127" s="3"/>
      <c r="BP127" s="3"/>
      <c r="BQ127" s="3"/>
      <c r="BR127" s="3"/>
      <c r="BS127" s="3"/>
      <c r="BT127" s="3"/>
      <c r="BU127" s="3"/>
      <c r="BV127" s="3"/>
      <c r="BW127" s="3"/>
      <c r="BX127" s="3"/>
      <c r="BY127" s="3"/>
      <c r="BZ127" s="3"/>
      <c r="CA127" s="3"/>
      <c r="CB127" s="3"/>
      <c r="CC127" s="3"/>
      <c r="CD127" s="3"/>
      <c r="CE127" s="3"/>
      <c r="CF127" s="3"/>
      <c r="CG127" s="3"/>
      <c r="CH127" s="3"/>
      <c r="CI127" s="3"/>
      <c r="CJ127" s="3"/>
      <c r="CK127" s="3"/>
    </row>
    <row r="128" spans="1:89">
      <c r="C128" s="39" t="s">
        <v>18</v>
      </c>
      <c r="D128">
        <v>1</v>
      </c>
      <c r="E128"/>
      <c r="G128"/>
      <c r="K128"/>
      <c r="O128"/>
      <c r="Q128" s="20"/>
      <c r="S128">
        <v>836</v>
      </c>
      <c r="T128" s="40">
        <v>728</v>
      </c>
      <c r="U128" s="40">
        <v>656</v>
      </c>
      <c r="V128" s="40">
        <v>815</v>
      </c>
      <c r="W128" s="25">
        <v>711</v>
      </c>
      <c r="X128" s="40">
        <v>652</v>
      </c>
      <c r="Y128">
        <v>644</v>
      </c>
      <c r="Z128">
        <v>806</v>
      </c>
      <c r="AA128" s="40">
        <v>681</v>
      </c>
      <c r="AB128" s="25">
        <v>596</v>
      </c>
      <c r="AC128">
        <v>661</v>
      </c>
      <c r="AD128">
        <v>666</v>
      </c>
      <c r="AE128">
        <v>561</v>
      </c>
      <c r="AF128">
        <v>756</v>
      </c>
      <c r="AG128">
        <v>645</v>
      </c>
      <c r="AH128">
        <v>566</v>
      </c>
      <c r="AI128">
        <v>786</v>
      </c>
      <c r="AJ128" s="40">
        <v>692</v>
      </c>
      <c r="AK128" s="40">
        <v>623</v>
      </c>
      <c r="AL128" s="40">
        <v>767</v>
      </c>
      <c r="AM128" s="40">
        <v>675</v>
      </c>
      <c r="AN128" s="40">
        <v>620</v>
      </c>
      <c r="AO128" s="40">
        <v>612</v>
      </c>
      <c r="AP128" s="40">
        <v>744</v>
      </c>
      <c r="AQ128" s="40">
        <v>647</v>
      </c>
      <c r="AR128" s="40">
        <v>566</v>
      </c>
      <c r="AS128" s="40">
        <v>628</v>
      </c>
      <c r="AT128" s="40">
        <v>602</v>
      </c>
      <c r="AU128" s="40">
        <v>533</v>
      </c>
      <c r="AV128" s="40">
        <v>711</v>
      </c>
      <c r="AW128">
        <v>613</v>
      </c>
      <c r="AX128">
        <v>538</v>
      </c>
    </row>
    <row r="129" spans="1:89">
      <c r="A129" s="40" t="s">
        <v>358</v>
      </c>
      <c r="B129" s="40" t="s">
        <v>130</v>
      </c>
      <c r="C129" s="82" t="s">
        <v>117</v>
      </c>
      <c r="D129">
        <v>1</v>
      </c>
      <c r="E129" s="26">
        <v>0.09</v>
      </c>
      <c r="F129" s="3">
        <v>0.9</v>
      </c>
      <c r="G129" s="24">
        <v>3.2491394947646086E-2</v>
      </c>
      <c r="H129" s="9">
        <v>-0.71576639867066205</v>
      </c>
      <c r="I129" s="9">
        <v>2.3117496453005368</v>
      </c>
      <c r="J129" s="9">
        <v>9.8063088999185699E-3</v>
      </c>
      <c r="K129" s="24">
        <v>-3.5090646080526013E-2</v>
      </c>
      <c r="L129" s="9">
        <v>-0.64808586978240201</v>
      </c>
      <c r="M129" s="9">
        <v>3.6690502144446433</v>
      </c>
      <c r="N129" s="9">
        <v>10.353049491362221</v>
      </c>
      <c r="O129" s="30">
        <v>-2.3999999999999998E-3</v>
      </c>
      <c r="P129" s="8">
        <v>60</v>
      </c>
      <c r="Q129" s="20">
        <v>-3.7666666666666664E-3</v>
      </c>
      <c r="R129" s="3">
        <v>0</v>
      </c>
      <c r="S129" s="40" t="s">
        <v>150</v>
      </c>
      <c r="T129" s="40" t="s">
        <v>156</v>
      </c>
      <c r="U129" t="s">
        <v>331</v>
      </c>
      <c r="V129" s="40" t="s">
        <v>333</v>
      </c>
      <c r="W129" s="40" t="s">
        <v>332</v>
      </c>
      <c r="X129" s="40" t="s">
        <v>162</v>
      </c>
      <c r="Y129" t="s">
        <v>168</v>
      </c>
      <c r="Z129" s="40" t="s">
        <v>152</v>
      </c>
      <c r="AA129" s="40" t="s">
        <v>158</v>
      </c>
      <c r="AB129" s="40" t="s">
        <v>164</v>
      </c>
      <c r="AC129" t="s">
        <v>170</v>
      </c>
      <c r="AD129" s="40" t="s">
        <v>149</v>
      </c>
      <c r="AE129" s="40" t="s">
        <v>155</v>
      </c>
      <c r="AF129" s="41" t="s">
        <v>335</v>
      </c>
      <c r="AG129" s="40" t="s">
        <v>337</v>
      </c>
      <c r="AH129" s="40" t="s">
        <v>336</v>
      </c>
      <c r="AI129" s="41" t="s">
        <v>161</v>
      </c>
      <c r="AJ129" s="40" t="s">
        <v>167</v>
      </c>
      <c r="AK129" s="40" t="s">
        <v>151</v>
      </c>
      <c r="AL129" s="40" t="s">
        <v>157</v>
      </c>
      <c r="AM129" s="40" t="s">
        <v>163</v>
      </c>
      <c r="AN129" s="40" t="s">
        <v>169</v>
      </c>
      <c r="AO129" s="40" t="s">
        <v>340</v>
      </c>
      <c r="AP129" s="40" t="s">
        <v>341</v>
      </c>
      <c r="AQ129" s="40" t="s">
        <v>342</v>
      </c>
      <c r="AR129" s="40" t="s">
        <v>343</v>
      </c>
      <c r="AS129" s="40" t="s">
        <v>344</v>
      </c>
      <c r="AT129" s="40" t="s">
        <v>345</v>
      </c>
      <c r="AU129" s="40" t="s">
        <v>346</v>
      </c>
      <c r="AV129" s="40" t="s">
        <v>347</v>
      </c>
      <c r="AW129" s="3" t="s">
        <v>348</v>
      </c>
      <c r="AX129" s="3" t="s">
        <v>349</v>
      </c>
      <c r="AY129" s="3" t="s">
        <v>350</v>
      </c>
      <c r="AZ129" s="3" t="s">
        <v>351</v>
      </c>
      <c r="BA129" s="3" t="s">
        <v>352</v>
      </c>
      <c r="BB129" s="3" t="s">
        <v>353</v>
      </c>
      <c r="BC129" s="3" t="s">
        <v>354</v>
      </c>
      <c r="BD129" s="3" t="s">
        <v>355</v>
      </c>
      <c r="BE129" s="3"/>
      <c r="BF129" s="3"/>
      <c r="BG129" s="3"/>
      <c r="BH129" s="3"/>
      <c r="BI129" s="3"/>
      <c r="BJ129" s="3"/>
      <c r="BK129" s="3"/>
      <c r="BL129" s="3"/>
      <c r="BM129" s="3"/>
      <c r="BN129" s="3"/>
      <c r="BO129" s="3"/>
      <c r="BP129" s="3"/>
      <c r="BQ129" s="3"/>
      <c r="BR129" s="3"/>
      <c r="BS129" s="3"/>
      <c r="BT129" s="3"/>
      <c r="BU129" s="3"/>
      <c r="BV129" s="3"/>
      <c r="BW129" s="3"/>
      <c r="BX129" s="3"/>
      <c r="BY129" s="3"/>
      <c r="BZ129" s="3"/>
      <c r="CA129" s="3"/>
      <c r="CB129" s="3"/>
      <c r="CC129" s="3"/>
      <c r="CD129" s="3"/>
      <c r="CE129" s="3"/>
      <c r="CF129" s="3"/>
      <c r="CG129" s="3"/>
      <c r="CH129" s="3"/>
      <c r="CI129" s="3"/>
      <c r="CJ129" s="3"/>
      <c r="CK129" s="3"/>
    </row>
    <row r="130" spans="1:89">
      <c r="C130" s="39" t="s">
        <v>18</v>
      </c>
      <c r="D130">
        <v>1</v>
      </c>
      <c r="E130"/>
      <c r="G130"/>
      <c r="K130"/>
      <c r="O130"/>
      <c r="Q130" s="20"/>
      <c r="S130">
        <v>856</v>
      </c>
      <c r="T130" s="40">
        <v>835</v>
      </c>
      <c r="U130" s="40">
        <v>750</v>
      </c>
      <c r="V130" s="40">
        <v>739</v>
      </c>
      <c r="W130" s="25">
        <v>770</v>
      </c>
      <c r="X130" s="40">
        <v>801</v>
      </c>
      <c r="Y130">
        <v>758</v>
      </c>
      <c r="Z130">
        <v>809</v>
      </c>
      <c r="AA130" s="40">
        <v>834</v>
      </c>
      <c r="AB130" s="25">
        <v>762</v>
      </c>
      <c r="AC130">
        <v>725</v>
      </c>
      <c r="AD130">
        <v>796</v>
      </c>
      <c r="AE130">
        <v>777</v>
      </c>
      <c r="AF130">
        <v>698</v>
      </c>
      <c r="AG130">
        <v>687</v>
      </c>
      <c r="AH130">
        <v>716</v>
      </c>
      <c r="AI130">
        <v>745</v>
      </c>
      <c r="AJ130" s="40">
        <v>705</v>
      </c>
      <c r="AK130" s="40">
        <v>753</v>
      </c>
      <c r="AL130" s="40">
        <v>776</v>
      </c>
      <c r="AM130" s="40">
        <v>709</v>
      </c>
      <c r="AN130" s="40">
        <v>674</v>
      </c>
      <c r="AO130" s="40">
        <v>830</v>
      </c>
      <c r="AP130" s="40">
        <v>810</v>
      </c>
      <c r="AQ130" s="40">
        <v>777</v>
      </c>
      <c r="AR130" s="40">
        <v>735</v>
      </c>
      <c r="AS130" s="40">
        <v>769</v>
      </c>
      <c r="AT130" s="40">
        <v>745</v>
      </c>
      <c r="AU130" s="40">
        <v>702</v>
      </c>
      <c r="AV130" s="40">
        <v>668</v>
      </c>
      <c r="AW130">
        <v>772</v>
      </c>
      <c r="AX130">
        <v>753</v>
      </c>
      <c r="AY130">
        <v>723</v>
      </c>
      <c r="AZ130">
        <v>684</v>
      </c>
      <c r="BA130">
        <v>715</v>
      </c>
      <c r="BB130">
        <v>693</v>
      </c>
      <c r="BC130">
        <v>653</v>
      </c>
      <c r="BD130">
        <v>621</v>
      </c>
    </row>
    <row r="131" spans="1:89">
      <c r="A131" s="40" t="s">
        <v>359</v>
      </c>
      <c r="B131" s="40" t="s">
        <v>130</v>
      </c>
      <c r="C131" s="82" t="s">
        <v>117</v>
      </c>
      <c r="D131">
        <v>1</v>
      </c>
      <c r="E131" s="26">
        <v>0.03</v>
      </c>
      <c r="F131" s="3">
        <v>0.3</v>
      </c>
      <c r="G131" s="24">
        <v>0.87726766358626795</v>
      </c>
      <c r="H131" s="9">
        <v>-6.4418975880358369</v>
      </c>
      <c r="I131" s="9">
        <v>6.9352489359015905</v>
      </c>
      <c r="J131" s="9">
        <v>9.8063088999191302E-3</v>
      </c>
      <c r="K131" s="24">
        <v>-2.84234233252094</v>
      </c>
      <c r="L131" s="9">
        <v>-17.498318484125527</v>
      </c>
      <c r="M131" s="9">
        <v>33.021451930001874</v>
      </c>
      <c r="N131" s="9">
        <v>31.059148474086658</v>
      </c>
      <c r="O131" s="30">
        <v>-2.3999999999999998E-3</v>
      </c>
      <c r="P131" s="8">
        <v>60</v>
      </c>
      <c r="Q131" s="20">
        <v>-1.1299999999999999E-2</v>
      </c>
      <c r="R131" s="3">
        <v>0</v>
      </c>
      <c r="S131" s="40" t="s">
        <v>150</v>
      </c>
      <c r="T131" s="40" t="s">
        <v>156</v>
      </c>
      <c r="U131" t="s">
        <v>331</v>
      </c>
      <c r="V131" s="40" t="s">
        <v>333</v>
      </c>
      <c r="W131" s="40" t="s">
        <v>332</v>
      </c>
      <c r="X131" s="40" t="s">
        <v>162</v>
      </c>
      <c r="Y131" t="s">
        <v>168</v>
      </c>
      <c r="Z131" s="40" t="s">
        <v>152</v>
      </c>
      <c r="AA131" s="40" t="s">
        <v>158</v>
      </c>
      <c r="AB131" s="40" t="s">
        <v>164</v>
      </c>
      <c r="AC131" t="s">
        <v>170</v>
      </c>
      <c r="AD131" s="40" t="s">
        <v>149</v>
      </c>
      <c r="AE131" s="40" t="s">
        <v>155</v>
      </c>
      <c r="AF131" s="41" t="s">
        <v>335</v>
      </c>
      <c r="AG131" s="40" t="s">
        <v>337</v>
      </c>
      <c r="AH131" s="40" t="s">
        <v>336</v>
      </c>
      <c r="AI131" s="41" t="s">
        <v>161</v>
      </c>
      <c r="AJ131" s="40" t="s">
        <v>167</v>
      </c>
      <c r="AK131" s="40" t="s">
        <v>151</v>
      </c>
      <c r="AL131" s="40" t="s">
        <v>157</v>
      </c>
      <c r="AM131" s="40" t="s">
        <v>163</v>
      </c>
      <c r="AN131" s="40" t="s">
        <v>169</v>
      </c>
      <c r="AO131" s="40" t="s">
        <v>340</v>
      </c>
      <c r="AP131" s="40" t="s">
        <v>341</v>
      </c>
      <c r="AQ131" s="40" t="s">
        <v>342</v>
      </c>
      <c r="AR131" s="40" t="s">
        <v>343</v>
      </c>
      <c r="AS131" s="40" t="s">
        <v>344</v>
      </c>
      <c r="AT131" s="40" t="s">
        <v>345</v>
      </c>
      <c r="AU131" s="40" t="s">
        <v>346</v>
      </c>
      <c r="AV131" s="40" t="s">
        <v>347</v>
      </c>
      <c r="AW131" s="3" t="s">
        <v>348</v>
      </c>
      <c r="AX131" s="3" t="s">
        <v>349</v>
      </c>
      <c r="AY131" s="3" t="s">
        <v>350</v>
      </c>
      <c r="AZ131" s="3" t="s">
        <v>351</v>
      </c>
      <c r="BA131" s="3" t="s">
        <v>352</v>
      </c>
      <c r="BB131" s="3" t="s">
        <v>353</v>
      </c>
      <c r="BC131" s="3" t="s">
        <v>354</v>
      </c>
      <c r="BD131" s="3" t="s">
        <v>355</v>
      </c>
      <c r="BE131" s="3"/>
      <c r="BF131" s="3"/>
      <c r="BG131" s="3"/>
      <c r="BH131" s="3"/>
      <c r="BI131" s="3"/>
      <c r="BJ131" s="3"/>
      <c r="BK131" s="3"/>
      <c r="BL131" s="3"/>
      <c r="BM131" s="3"/>
      <c r="BN131" s="3"/>
      <c r="BO131" s="3"/>
      <c r="BP131" s="3"/>
      <c r="BQ131" s="3"/>
      <c r="BR131" s="3"/>
      <c r="BS131" s="3"/>
      <c r="BT131" s="3"/>
      <c r="BU131" s="3"/>
      <c r="BV131" s="3"/>
      <c r="BW131" s="3"/>
      <c r="BX131" s="3"/>
      <c r="BY131" s="3"/>
      <c r="BZ131" s="3"/>
      <c r="CA131" s="3"/>
      <c r="CB131" s="3"/>
      <c r="CC131" s="3"/>
      <c r="CD131" s="3"/>
      <c r="CE131" s="3"/>
      <c r="CF131" s="3"/>
      <c r="CG131" s="3"/>
      <c r="CH131" s="3"/>
      <c r="CI131" s="3"/>
      <c r="CJ131" s="3"/>
      <c r="CK131" s="3"/>
    </row>
    <row r="132" spans="1:89">
      <c r="C132" s="39" t="s">
        <v>18</v>
      </c>
      <c r="D132">
        <v>1</v>
      </c>
      <c r="E132"/>
      <c r="G132"/>
      <c r="K132"/>
      <c r="O132"/>
      <c r="Q132" s="20"/>
      <c r="S132">
        <v>856</v>
      </c>
      <c r="T132" s="40">
        <v>835</v>
      </c>
      <c r="U132" s="40">
        <v>750</v>
      </c>
      <c r="V132" s="40">
        <v>739</v>
      </c>
      <c r="W132" s="25">
        <v>770</v>
      </c>
      <c r="X132" s="40">
        <v>801</v>
      </c>
      <c r="Y132">
        <v>758</v>
      </c>
      <c r="Z132">
        <v>809</v>
      </c>
      <c r="AA132" s="40">
        <v>834</v>
      </c>
      <c r="AB132" s="25">
        <v>762</v>
      </c>
      <c r="AC132">
        <v>725</v>
      </c>
      <c r="AD132">
        <v>796</v>
      </c>
      <c r="AE132">
        <v>777</v>
      </c>
      <c r="AF132">
        <v>698</v>
      </c>
      <c r="AG132">
        <v>687</v>
      </c>
      <c r="AH132">
        <v>716</v>
      </c>
      <c r="AI132">
        <v>745</v>
      </c>
      <c r="AJ132" s="40">
        <v>705</v>
      </c>
      <c r="AK132" s="40">
        <v>753</v>
      </c>
      <c r="AL132" s="40">
        <v>776</v>
      </c>
      <c r="AM132" s="40">
        <v>709</v>
      </c>
      <c r="AN132" s="40">
        <v>674</v>
      </c>
      <c r="AO132" s="40">
        <v>830</v>
      </c>
      <c r="AP132" s="40">
        <v>810</v>
      </c>
      <c r="AQ132" s="40">
        <v>777</v>
      </c>
      <c r="AR132" s="40">
        <v>735</v>
      </c>
      <c r="AS132" s="40">
        <v>769</v>
      </c>
      <c r="AT132" s="40">
        <v>745</v>
      </c>
      <c r="AU132" s="40">
        <v>702</v>
      </c>
      <c r="AV132" s="40">
        <v>668</v>
      </c>
      <c r="AW132">
        <v>772</v>
      </c>
      <c r="AX132">
        <v>753</v>
      </c>
      <c r="AY132">
        <v>723</v>
      </c>
      <c r="AZ132">
        <v>684</v>
      </c>
      <c r="BA132">
        <v>715</v>
      </c>
      <c r="BB132">
        <v>693</v>
      </c>
      <c r="BC132">
        <v>653</v>
      </c>
      <c r="BD132">
        <v>621</v>
      </c>
    </row>
    <row r="133" spans="1:89">
      <c r="A133" s="40" t="s">
        <v>360</v>
      </c>
      <c r="B133" s="40" t="s">
        <v>130</v>
      </c>
      <c r="C133" s="82" t="s">
        <v>117</v>
      </c>
      <c r="D133">
        <v>1</v>
      </c>
      <c r="E133" s="26">
        <v>0.1</v>
      </c>
      <c r="F133" s="3">
        <v>1.2</v>
      </c>
      <c r="G133" s="24">
        <v>3.8871494059856224E-2</v>
      </c>
      <c r="H133" s="9">
        <v>-0.41174674780535064</v>
      </c>
      <c r="I133" s="9">
        <v>1.7085935144693158</v>
      </c>
      <c r="J133" s="9">
        <v>4.8043957284757063E-4</v>
      </c>
      <c r="K133" s="24">
        <v>-1.731830134440767E-2</v>
      </c>
      <c r="L133" s="9">
        <v>-0.49531221111368889</v>
      </c>
      <c r="M133" s="9">
        <v>3.9752454197603933</v>
      </c>
      <c r="N133" s="9">
        <v>15.407459748926373</v>
      </c>
      <c r="O133" s="30">
        <v>-2E-3</v>
      </c>
      <c r="P133" s="8">
        <v>75</v>
      </c>
      <c r="Q133" s="20">
        <v>-5.6499999999999996E-3</v>
      </c>
      <c r="R133" s="3">
        <v>0</v>
      </c>
      <c r="S133" s="40" t="s">
        <v>148</v>
      </c>
      <c r="T133" s="40" t="s">
        <v>150</v>
      </c>
      <c r="U133" t="s">
        <v>152</v>
      </c>
      <c r="V133" s="40" t="s">
        <v>154</v>
      </c>
      <c r="W133" s="40" t="s">
        <v>156</v>
      </c>
      <c r="X133" s="40" t="s">
        <v>158</v>
      </c>
      <c r="Y133" t="s">
        <v>331</v>
      </c>
      <c r="Z133" s="40" t="s">
        <v>160</v>
      </c>
      <c r="AA133" s="40" t="s">
        <v>162</v>
      </c>
      <c r="AB133" s="40" t="s">
        <v>164</v>
      </c>
      <c r="AC133" t="s">
        <v>332</v>
      </c>
      <c r="AD133" s="40" t="s">
        <v>333</v>
      </c>
      <c r="AE133" s="40" t="s">
        <v>334</v>
      </c>
      <c r="AF133" s="41" t="s">
        <v>166</v>
      </c>
      <c r="AG133" s="40" t="s">
        <v>168</v>
      </c>
      <c r="AH133" s="40" t="s">
        <v>170</v>
      </c>
      <c r="AI133" s="41" t="s">
        <v>147</v>
      </c>
      <c r="AJ133" s="40" t="s">
        <v>149</v>
      </c>
      <c r="AK133" s="40" t="s">
        <v>151</v>
      </c>
      <c r="AL133" s="40" t="s">
        <v>153</v>
      </c>
      <c r="AM133" s="40" t="s">
        <v>155</v>
      </c>
      <c r="AN133" s="40" t="s">
        <v>157</v>
      </c>
      <c r="AO133" s="40" t="s">
        <v>335</v>
      </c>
      <c r="AP133" s="40" t="s">
        <v>159</v>
      </c>
      <c r="AQ133" s="40" t="s">
        <v>161</v>
      </c>
      <c r="AR133" s="40" t="s">
        <v>163</v>
      </c>
      <c r="AS133" s="40" t="s">
        <v>336</v>
      </c>
      <c r="AT133" s="40" t="s">
        <v>337</v>
      </c>
      <c r="AU133" s="40" t="s">
        <v>338</v>
      </c>
      <c r="AV133" s="40" t="s">
        <v>165</v>
      </c>
      <c r="AW133" s="3" t="s">
        <v>167</v>
      </c>
      <c r="AX133" s="3" t="s">
        <v>169</v>
      </c>
      <c r="AY133" s="3"/>
      <c r="AZ133" s="3"/>
      <c r="BA133" s="3"/>
      <c r="BB133" s="3"/>
      <c r="BC133" s="3"/>
      <c r="BD133" s="3"/>
      <c r="BE133" s="3"/>
      <c r="BF133" s="3"/>
      <c r="BG133" s="3"/>
      <c r="BH133" s="3"/>
      <c r="BI133" s="3"/>
      <c r="BJ133" s="3"/>
      <c r="BK133" s="3"/>
      <c r="BL133" s="3"/>
      <c r="BM133" s="3"/>
      <c r="BN133" s="3"/>
      <c r="BO133" s="3"/>
      <c r="BP133" s="3"/>
      <c r="BQ133" s="3"/>
      <c r="BR133" s="3"/>
      <c r="BS133" s="3"/>
      <c r="BT133" s="3"/>
      <c r="BU133" s="3"/>
      <c r="BV133" s="3"/>
      <c r="BW133" s="3"/>
      <c r="BX133" s="3"/>
      <c r="BY133" s="3"/>
      <c r="BZ133" s="3"/>
      <c r="CA133" s="3"/>
      <c r="CB133" s="3"/>
      <c r="CC133" s="3"/>
      <c r="CD133" s="3"/>
      <c r="CE133" s="3"/>
      <c r="CF133" s="3"/>
      <c r="CG133" s="3"/>
      <c r="CH133" s="3"/>
      <c r="CI133" s="3"/>
      <c r="CJ133" s="3"/>
      <c r="CK133" s="3"/>
    </row>
    <row r="134" spans="1:89">
      <c r="C134" s="39" t="s">
        <v>18</v>
      </c>
      <c r="D134">
        <v>1</v>
      </c>
      <c r="E134"/>
      <c r="G134"/>
      <c r="K134"/>
      <c r="O134"/>
      <c r="Q134" s="20"/>
      <c r="S134">
        <v>1695</v>
      </c>
      <c r="T134" s="40">
        <v>1476</v>
      </c>
      <c r="U134" s="40">
        <v>1329</v>
      </c>
      <c r="V134" s="40">
        <v>1685</v>
      </c>
      <c r="W134" s="25">
        <v>1441</v>
      </c>
      <c r="X134" s="40">
        <v>1322</v>
      </c>
      <c r="Y134">
        <v>1306</v>
      </c>
      <c r="Z134">
        <v>1603</v>
      </c>
      <c r="AA134" s="40">
        <v>1381</v>
      </c>
      <c r="AB134" s="25">
        <v>1207</v>
      </c>
      <c r="AC134">
        <v>1340</v>
      </c>
      <c r="AD134">
        <v>1350</v>
      </c>
      <c r="AE134">
        <v>1138</v>
      </c>
      <c r="AF134">
        <v>1532</v>
      </c>
      <c r="AG134">
        <v>1307</v>
      </c>
      <c r="AH134">
        <v>1148</v>
      </c>
      <c r="AI134">
        <v>1594</v>
      </c>
      <c r="AJ134" s="40">
        <v>1402</v>
      </c>
      <c r="AK134" s="40">
        <v>1263</v>
      </c>
      <c r="AL134" s="40">
        <v>1554</v>
      </c>
      <c r="AM134" s="40">
        <v>1369</v>
      </c>
      <c r="AN134" s="40">
        <v>1256</v>
      </c>
      <c r="AO134" s="40">
        <v>1241</v>
      </c>
      <c r="AP134" s="40">
        <v>1507</v>
      </c>
      <c r="AQ134" s="40">
        <v>1312</v>
      </c>
      <c r="AR134" s="40">
        <v>1147</v>
      </c>
      <c r="AS134" s="40">
        <v>1273</v>
      </c>
      <c r="AT134" s="40">
        <v>1221</v>
      </c>
      <c r="AU134" s="40">
        <v>1081</v>
      </c>
      <c r="AV134" s="40">
        <v>1441</v>
      </c>
      <c r="AW134">
        <v>1242</v>
      </c>
      <c r="AX134">
        <v>1091</v>
      </c>
    </row>
    <row r="135" spans="1:89">
      <c r="A135" s="40" t="s">
        <v>361</v>
      </c>
      <c r="B135" s="40" t="s">
        <v>130</v>
      </c>
      <c r="C135" s="82" t="s">
        <v>117</v>
      </c>
      <c r="D135">
        <v>1</v>
      </c>
      <c r="E135" s="26">
        <v>0.05</v>
      </c>
      <c r="F135" s="3">
        <v>0.6</v>
      </c>
      <c r="G135" s="24">
        <v>0.31097195247880044</v>
      </c>
      <c r="H135" s="9">
        <v>-1.646986991221348</v>
      </c>
      <c r="I135" s="9">
        <v>3.4171870289386166</v>
      </c>
      <c r="J135" s="9">
        <v>4.804395728480737E-4</v>
      </c>
      <c r="K135" s="24">
        <v>-0.27709282151034853</v>
      </c>
      <c r="L135" s="9">
        <v>-3.9624976889096897</v>
      </c>
      <c r="M135" s="9">
        <v>15.900981679041623</v>
      </c>
      <c r="N135" s="9">
        <v>30.814919497852738</v>
      </c>
      <c r="O135" s="30">
        <v>-2E-3</v>
      </c>
      <c r="P135" s="8">
        <v>75</v>
      </c>
      <c r="Q135" s="20">
        <v>-1.1299999999999999E-2</v>
      </c>
      <c r="R135" s="3">
        <v>0</v>
      </c>
      <c r="S135" s="40" t="s">
        <v>148</v>
      </c>
      <c r="T135" s="40" t="s">
        <v>150</v>
      </c>
      <c r="U135" t="s">
        <v>152</v>
      </c>
      <c r="V135" s="40" t="s">
        <v>154</v>
      </c>
      <c r="W135" s="40" t="s">
        <v>156</v>
      </c>
      <c r="X135" s="40" t="s">
        <v>158</v>
      </c>
      <c r="Y135" t="s">
        <v>331</v>
      </c>
      <c r="Z135" s="40" t="s">
        <v>160</v>
      </c>
      <c r="AA135" s="40" t="s">
        <v>162</v>
      </c>
      <c r="AB135" s="40" t="s">
        <v>164</v>
      </c>
      <c r="AC135" t="s">
        <v>332</v>
      </c>
      <c r="AD135" s="40" t="s">
        <v>333</v>
      </c>
      <c r="AE135" s="40" t="s">
        <v>334</v>
      </c>
      <c r="AF135" s="41" t="s">
        <v>166</v>
      </c>
      <c r="AG135" s="40" t="s">
        <v>168</v>
      </c>
      <c r="AH135" s="40" t="s">
        <v>170</v>
      </c>
      <c r="AI135" s="41" t="s">
        <v>147</v>
      </c>
      <c r="AJ135" s="40" t="s">
        <v>149</v>
      </c>
      <c r="AK135" s="40" t="s">
        <v>151</v>
      </c>
      <c r="AL135" s="40" t="s">
        <v>153</v>
      </c>
      <c r="AM135" s="40" t="s">
        <v>155</v>
      </c>
      <c r="AN135" s="40" t="s">
        <v>157</v>
      </c>
      <c r="AO135" s="40" t="s">
        <v>335</v>
      </c>
      <c r="AP135" s="40" t="s">
        <v>159</v>
      </c>
      <c r="AQ135" s="40" t="s">
        <v>161</v>
      </c>
      <c r="AR135" s="40" t="s">
        <v>163</v>
      </c>
      <c r="AS135" s="40" t="s">
        <v>336</v>
      </c>
      <c r="AT135" s="40" t="s">
        <v>337</v>
      </c>
      <c r="AU135" s="40" t="s">
        <v>338</v>
      </c>
      <c r="AV135" s="40" t="s">
        <v>165</v>
      </c>
      <c r="AW135" s="3" t="s">
        <v>167</v>
      </c>
      <c r="AX135" s="3" t="s">
        <v>169</v>
      </c>
      <c r="AY135" s="3"/>
      <c r="AZ135" s="3"/>
      <c r="BA135" s="3"/>
      <c r="BB135" s="3"/>
      <c r="BC135" s="3"/>
      <c r="BD135" s="3"/>
      <c r="BE135" s="3"/>
      <c r="BF135" s="3"/>
      <c r="BG135" s="3"/>
      <c r="BH135" s="3"/>
      <c r="BI135" s="3"/>
      <c r="BJ135" s="3"/>
      <c r="BK135" s="3"/>
      <c r="BL135" s="3"/>
      <c r="BM135" s="3"/>
      <c r="BN135" s="3"/>
      <c r="BO135" s="3"/>
      <c r="BP135" s="3"/>
      <c r="BQ135" s="3"/>
      <c r="BR135" s="3"/>
      <c r="BS135" s="3"/>
      <c r="BT135" s="3"/>
      <c r="BU135" s="3"/>
      <c r="BV135" s="3"/>
      <c r="BW135" s="3"/>
      <c r="BX135" s="3"/>
      <c r="BY135" s="3"/>
      <c r="BZ135" s="3"/>
      <c r="CA135" s="3"/>
      <c r="CB135" s="3"/>
      <c r="CC135" s="3"/>
      <c r="CD135" s="3"/>
      <c r="CE135" s="3"/>
      <c r="CF135" s="3"/>
      <c r="CG135" s="3"/>
      <c r="CH135" s="3"/>
      <c r="CI135" s="3"/>
      <c r="CJ135" s="3"/>
      <c r="CK135" s="3"/>
    </row>
    <row r="136" spans="1:89">
      <c r="C136" s="39" t="s">
        <v>18</v>
      </c>
      <c r="D136">
        <v>1</v>
      </c>
      <c r="E136"/>
      <c r="G136"/>
      <c r="K136"/>
      <c r="O136"/>
      <c r="Q136" s="20"/>
      <c r="S136">
        <v>1695</v>
      </c>
      <c r="T136" s="40">
        <v>1476</v>
      </c>
      <c r="U136" s="40">
        <v>1329</v>
      </c>
      <c r="V136" s="40">
        <v>1685</v>
      </c>
      <c r="W136" s="25">
        <v>1441</v>
      </c>
      <c r="X136" s="40">
        <v>1322</v>
      </c>
      <c r="Y136">
        <v>1306</v>
      </c>
      <c r="Z136">
        <v>1603</v>
      </c>
      <c r="AA136" s="40">
        <v>1381</v>
      </c>
      <c r="AB136" s="25">
        <v>1207</v>
      </c>
      <c r="AC136">
        <v>1340</v>
      </c>
      <c r="AD136">
        <v>1350</v>
      </c>
      <c r="AE136">
        <v>1138</v>
      </c>
      <c r="AF136">
        <v>1532</v>
      </c>
      <c r="AG136">
        <v>1307</v>
      </c>
      <c r="AH136">
        <v>1148</v>
      </c>
      <c r="AI136">
        <v>1594</v>
      </c>
      <c r="AJ136" s="40">
        <v>1402</v>
      </c>
      <c r="AK136" s="40">
        <v>1263</v>
      </c>
      <c r="AL136" s="40">
        <v>1554</v>
      </c>
      <c r="AM136" s="40">
        <v>1369</v>
      </c>
      <c r="AN136" s="40">
        <v>1256</v>
      </c>
      <c r="AO136" s="40">
        <v>1241</v>
      </c>
      <c r="AP136" s="40">
        <v>1507</v>
      </c>
      <c r="AQ136" s="40">
        <v>1312</v>
      </c>
      <c r="AR136" s="40">
        <v>1147</v>
      </c>
      <c r="AS136" s="40">
        <v>1273</v>
      </c>
      <c r="AT136" s="40">
        <v>1221</v>
      </c>
      <c r="AU136" s="40">
        <v>1081</v>
      </c>
      <c r="AV136" s="40">
        <v>1441</v>
      </c>
      <c r="AW136">
        <v>1242</v>
      </c>
      <c r="AX136">
        <v>1091</v>
      </c>
    </row>
    <row r="137" spans="1:89">
      <c r="A137" s="40" t="s">
        <v>362</v>
      </c>
      <c r="B137" s="40" t="s">
        <v>130</v>
      </c>
      <c r="C137" s="82" t="s">
        <v>117</v>
      </c>
      <c r="D137">
        <v>1</v>
      </c>
      <c r="E137" s="26">
        <v>0.15</v>
      </c>
      <c r="F137" s="3">
        <v>1.2</v>
      </c>
      <c r="G137" s="24">
        <v>1.3707307243534904E-2</v>
      </c>
      <c r="H137" s="9">
        <v>-0.40261859925223958</v>
      </c>
      <c r="I137" s="9">
        <v>1.7338122339753976</v>
      </c>
      <c r="J137" s="9">
        <v>9.8063088999193089E-3</v>
      </c>
      <c r="K137" s="24">
        <v>-2.220579947282085E-2</v>
      </c>
      <c r="L137" s="9">
        <v>-0.54682245262891915</v>
      </c>
      <c r="M137" s="9">
        <v>4.1276814912502306</v>
      </c>
      <c r="N137" s="9">
        <v>15.529574237043331</v>
      </c>
      <c r="O137" s="30">
        <v>-2.3999999999999998E-3</v>
      </c>
      <c r="P137" s="8">
        <v>60</v>
      </c>
      <c r="Q137" s="20">
        <v>-5.6499999999999996E-3</v>
      </c>
      <c r="R137" s="3">
        <v>0</v>
      </c>
      <c r="S137" s="40" t="s">
        <v>150</v>
      </c>
      <c r="T137" s="40" t="s">
        <v>156</v>
      </c>
      <c r="U137" t="s">
        <v>331</v>
      </c>
      <c r="V137" s="40" t="s">
        <v>333</v>
      </c>
      <c r="W137" s="40" t="s">
        <v>332</v>
      </c>
      <c r="X137" s="40" t="s">
        <v>162</v>
      </c>
      <c r="Y137" t="s">
        <v>168</v>
      </c>
      <c r="Z137" s="40" t="s">
        <v>152</v>
      </c>
      <c r="AA137" s="40" t="s">
        <v>158</v>
      </c>
      <c r="AB137" s="40" t="s">
        <v>164</v>
      </c>
      <c r="AC137" t="s">
        <v>170</v>
      </c>
      <c r="AD137" s="40" t="s">
        <v>149</v>
      </c>
      <c r="AE137" s="40" t="s">
        <v>155</v>
      </c>
      <c r="AF137" s="41" t="s">
        <v>335</v>
      </c>
      <c r="AG137" s="40" t="s">
        <v>337</v>
      </c>
      <c r="AH137" s="40" t="s">
        <v>336</v>
      </c>
      <c r="AI137" s="41" t="s">
        <v>161</v>
      </c>
      <c r="AJ137" s="40" t="s">
        <v>167</v>
      </c>
      <c r="AK137" s="40" t="s">
        <v>151</v>
      </c>
      <c r="AL137" s="40" t="s">
        <v>157</v>
      </c>
      <c r="AM137" s="40" t="s">
        <v>163</v>
      </c>
      <c r="AN137" s="40" t="s">
        <v>169</v>
      </c>
      <c r="AO137" s="40" t="s">
        <v>340</v>
      </c>
      <c r="AP137" s="40" t="s">
        <v>341</v>
      </c>
      <c r="AQ137" s="40" t="s">
        <v>342</v>
      </c>
      <c r="AR137" s="40" t="s">
        <v>343</v>
      </c>
      <c r="AS137" s="40" t="s">
        <v>344</v>
      </c>
      <c r="AT137" s="40" t="s">
        <v>345</v>
      </c>
      <c r="AU137" s="40" t="s">
        <v>346</v>
      </c>
      <c r="AV137" s="40" t="s">
        <v>347</v>
      </c>
      <c r="AW137" s="3" t="s">
        <v>348</v>
      </c>
      <c r="AX137" s="3" t="s">
        <v>349</v>
      </c>
      <c r="AY137" s="3" t="s">
        <v>350</v>
      </c>
      <c r="AZ137" s="3" t="s">
        <v>351</v>
      </c>
      <c r="BA137" s="3" t="s">
        <v>352</v>
      </c>
      <c r="BB137" s="3" t="s">
        <v>353</v>
      </c>
      <c r="BC137" s="3" t="s">
        <v>354</v>
      </c>
      <c r="BD137" s="3" t="s">
        <v>355</v>
      </c>
      <c r="BE137" s="3"/>
      <c r="BF137" s="3"/>
      <c r="BG137" s="3"/>
      <c r="BH137" s="3"/>
      <c r="BI137" s="3"/>
      <c r="BJ137" s="3"/>
      <c r="BK137" s="3"/>
      <c r="BL137" s="3"/>
      <c r="BM137" s="3"/>
      <c r="BN137" s="3"/>
      <c r="BO137" s="3"/>
      <c r="BP137" s="3"/>
      <c r="BQ137" s="3"/>
      <c r="BR137" s="3"/>
      <c r="BS137" s="3"/>
      <c r="BT137" s="3"/>
      <c r="BU137" s="3"/>
      <c r="BV137" s="3"/>
      <c r="BW137" s="3"/>
      <c r="BX137" s="3"/>
      <c r="BY137" s="3"/>
      <c r="BZ137" s="3"/>
      <c r="CA137" s="3"/>
      <c r="CB137" s="3"/>
      <c r="CC137" s="3"/>
      <c r="CD137" s="3"/>
      <c r="CE137" s="3"/>
      <c r="CF137" s="3"/>
      <c r="CG137" s="3"/>
      <c r="CH137" s="3"/>
      <c r="CI137" s="3"/>
      <c r="CJ137" s="3"/>
      <c r="CK137" s="3"/>
    </row>
    <row r="138" spans="1:89">
      <c r="C138" s="39" t="s">
        <v>18</v>
      </c>
      <c r="D138">
        <v>1</v>
      </c>
      <c r="E138"/>
      <c r="G138"/>
      <c r="K138"/>
      <c r="O138"/>
      <c r="Q138" s="20"/>
      <c r="S138">
        <v>1735</v>
      </c>
      <c r="T138" s="40">
        <v>1693</v>
      </c>
      <c r="U138" s="40">
        <v>1521</v>
      </c>
      <c r="V138" s="40">
        <v>1497</v>
      </c>
      <c r="W138" s="25">
        <v>1561</v>
      </c>
      <c r="X138" s="40">
        <v>1623</v>
      </c>
      <c r="Y138">
        <v>1536</v>
      </c>
      <c r="Z138">
        <v>1641</v>
      </c>
      <c r="AA138" s="40">
        <v>1692</v>
      </c>
      <c r="AB138" s="25">
        <v>1544</v>
      </c>
      <c r="AC138">
        <v>1469</v>
      </c>
      <c r="AD138">
        <v>1613</v>
      </c>
      <c r="AE138">
        <v>1575</v>
      </c>
      <c r="AF138">
        <v>1415</v>
      </c>
      <c r="AG138">
        <v>1393</v>
      </c>
      <c r="AH138">
        <v>1452</v>
      </c>
      <c r="AI138">
        <v>1510</v>
      </c>
      <c r="AJ138" s="40">
        <v>1429</v>
      </c>
      <c r="AK138" s="40">
        <v>1526</v>
      </c>
      <c r="AL138" s="40">
        <v>1573</v>
      </c>
      <c r="AM138" s="40">
        <v>1436</v>
      </c>
      <c r="AN138" s="40">
        <v>1366</v>
      </c>
      <c r="AO138" s="40">
        <v>1660</v>
      </c>
      <c r="AP138" s="40">
        <v>1642</v>
      </c>
      <c r="AQ138" s="40">
        <v>1574</v>
      </c>
      <c r="AR138" s="40">
        <v>1490</v>
      </c>
      <c r="AS138" s="40">
        <v>1512</v>
      </c>
      <c r="AT138" s="40">
        <v>1559</v>
      </c>
      <c r="AU138" s="40">
        <v>1423</v>
      </c>
      <c r="AV138" s="40">
        <v>1354</v>
      </c>
      <c r="AW138">
        <v>1610</v>
      </c>
      <c r="AX138">
        <v>1527</v>
      </c>
      <c r="AY138">
        <v>1464</v>
      </c>
      <c r="AZ138">
        <v>1386</v>
      </c>
      <c r="BA138">
        <v>1406</v>
      </c>
      <c r="BB138">
        <v>1450</v>
      </c>
      <c r="BC138">
        <v>1323</v>
      </c>
      <c r="BD138">
        <v>1259</v>
      </c>
    </row>
    <row r="139" spans="1:89">
      <c r="A139" s="40" t="s">
        <v>363</v>
      </c>
      <c r="B139" s="40" t="s">
        <v>130</v>
      </c>
      <c r="C139" s="82" t="s">
        <v>117</v>
      </c>
      <c r="D139">
        <v>1</v>
      </c>
      <c r="E139" s="26">
        <v>7.4999999999999997E-2</v>
      </c>
      <c r="F139" s="3">
        <v>0.6</v>
      </c>
      <c r="G139" s="24">
        <v>0.10965845794828308</v>
      </c>
      <c r="H139" s="9">
        <v>-1.610474397008959</v>
      </c>
      <c r="I139" s="9">
        <v>3.4676244679507953</v>
      </c>
      <c r="J139" s="9">
        <v>9.8063088999191094E-3</v>
      </c>
      <c r="K139" s="24">
        <v>-0.35529279156511756</v>
      </c>
      <c r="L139" s="9">
        <v>-4.3745796210313808</v>
      </c>
      <c r="M139" s="9">
        <v>16.510725965000937</v>
      </c>
      <c r="N139" s="9">
        <v>31.059148474086658</v>
      </c>
      <c r="O139" s="30">
        <v>-2.3999999999999998E-3</v>
      </c>
      <c r="P139" s="8">
        <v>60</v>
      </c>
      <c r="Q139" s="20">
        <v>-1.1299999999999999E-2</v>
      </c>
      <c r="R139" s="3">
        <v>0</v>
      </c>
      <c r="S139" s="40" t="s">
        <v>150</v>
      </c>
      <c r="T139" s="40" t="s">
        <v>156</v>
      </c>
      <c r="U139" t="s">
        <v>331</v>
      </c>
      <c r="V139" s="40" t="s">
        <v>333</v>
      </c>
      <c r="W139" s="40" t="s">
        <v>332</v>
      </c>
      <c r="X139" s="40" t="s">
        <v>162</v>
      </c>
      <c r="Y139" t="s">
        <v>168</v>
      </c>
      <c r="Z139" s="40" t="s">
        <v>152</v>
      </c>
      <c r="AA139" s="40" t="s">
        <v>158</v>
      </c>
      <c r="AB139" s="40" t="s">
        <v>164</v>
      </c>
      <c r="AC139" t="s">
        <v>170</v>
      </c>
      <c r="AD139" s="40" t="s">
        <v>149</v>
      </c>
      <c r="AE139" s="40" t="s">
        <v>155</v>
      </c>
      <c r="AF139" s="41" t="s">
        <v>335</v>
      </c>
      <c r="AG139" s="40" t="s">
        <v>337</v>
      </c>
      <c r="AH139" s="40" t="s">
        <v>336</v>
      </c>
      <c r="AI139" s="41" t="s">
        <v>161</v>
      </c>
      <c r="AJ139" s="40" t="s">
        <v>167</v>
      </c>
      <c r="AK139" s="40" t="s">
        <v>151</v>
      </c>
      <c r="AL139" s="40" t="s">
        <v>157</v>
      </c>
      <c r="AM139" s="40" t="s">
        <v>163</v>
      </c>
      <c r="AN139" s="40" t="s">
        <v>169</v>
      </c>
      <c r="AO139" s="40" t="s">
        <v>340</v>
      </c>
      <c r="AP139" s="40" t="s">
        <v>341</v>
      </c>
      <c r="AQ139" s="40" t="s">
        <v>342</v>
      </c>
      <c r="AR139" s="40" t="s">
        <v>343</v>
      </c>
      <c r="AS139" s="40" t="s">
        <v>344</v>
      </c>
      <c r="AT139" s="40" t="s">
        <v>345</v>
      </c>
      <c r="AU139" s="40" t="s">
        <v>346</v>
      </c>
      <c r="AV139" s="40" t="s">
        <v>347</v>
      </c>
      <c r="AW139" s="3" t="s">
        <v>348</v>
      </c>
      <c r="AX139" s="3" t="s">
        <v>349</v>
      </c>
      <c r="AY139" s="3" t="s">
        <v>350</v>
      </c>
      <c r="AZ139" s="3" t="s">
        <v>351</v>
      </c>
      <c r="BA139" s="3" t="s">
        <v>352</v>
      </c>
      <c r="BB139" s="3" t="s">
        <v>353</v>
      </c>
      <c r="BC139" s="3" t="s">
        <v>354</v>
      </c>
      <c r="BD139" s="3" t="s">
        <v>355</v>
      </c>
      <c r="BE139" s="3"/>
      <c r="BF139" s="3"/>
      <c r="BG139" s="3"/>
      <c r="BH139" s="3"/>
      <c r="BI139" s="3"/>
      <c r="BJ139" s="3"/>
      <c r="BK139" s="3"/>
      <c r="BL139" s="3"/>
      <c r="BM139" s="3"/>
      <c r="BN139" s="3"/>
      <c r="BO139" s="3"/>
      <c r="BP139" s="3"/>
      <c r="BQ139" s="3"/>
      <c r="BR139" s="3"/>
      <c r="BS139" s="3"/>
      <c r="BT139" s="3"/>
      <c r="BU139" s="3"/>
      <c r="BV139" s="3"/>
      <c r="BW139" s="3"/>
      <c r="BX139" s="3"/>
      <c r="BY139" s="3"/>
      <c r="BZ139" s="3"/>
      <c r="CA139" s="3"/>
      <c r="CB139" s="3"/>
      <c r="CC139" s="3"/>
      <c r="CD139" s="3"/>
      <c r="CE139" s="3"/>
      <c r="CF139" s="3"/>
      <c r="CG139" s="3"/>
      <c r="CH139" s="3"/>
      <c r="CI139" s="3"/>
      <c r="CJ139" s="3"/>
      <c r="CK139" s="3"/>
    </row>
    <row r="140" spans="1:89">
      <c r="C140" s="39" t="s">
        <v>18</v>
      </c>
      <c r="D140">
        <v>1</v>
      </c>
      <c r="E140"/>
      <c r="G140"/>
      <c r="K140"/>
      <c r="O140"/>
      <c r="Q140" s="20"/>
      <c r="S140">
        <v>1735</v>
      </c>
      <c r="T140" s="40">
        <v>1693</v>
      </c>
      <c r="U140" s="40">
        <v>1521</v>
      </c>
      <c r="V140" s="40">
        <v>1497</v>
      </c>
      <c r="W140" s="25">
        <v>1561</v>
      </c>
      <c r="X140" s="40">
        <v>1623</v>
      </c>
      <c r="Y140">
        <v>1536</v>
      </c>
      <c r="Z140">
        <v>1641</v>
      </c>
      <c r="AA140" s="40">
        <v>1692</v>
      </c>
      <c r="AB140" s="25">
        <v>1544</v>
      </c>
      <c r="AC140">
        <v>1469</v>
      </c>
      <c r="AD140">
        <v>1613</v>
      </c>
      <c r="AE140">
        <v>1575</v>
      </c>
      <c r="AF140">
        <v>1415</v>
      </c>
      <c r="AG140">
        <v>1393</v>
      </c>
      <c r="AH140">
        <v>1452</v>
      </c>
      <c r="AI140">
        <v>1510</v>
      </c>
      <c r="AJ140" s="40">
        <v>1429</v>
      </c>
      <c r="AK140" s="40">
        <v>1526</v>
      </c>
      <c r="AL140" s="40">
        <v>1573</v>
      </c>
      <c r="AM140" s="40">
        <v>1436</v>
      </c>
      <c r="AN140" s="40">
        <v>1366</v>
      </c>
      <c r="AO140" s="40">
        <v>1660</v>
      </c>
      <c r="AP140" s="40">
        <v>1642</v>
      </c>
      <c r="AQ140" s="40">
        <v>1574</v>
      </c>
      <c r="AR140" s="40">
        <v>1490</v>
      </c>
      <c r="AS140" s="40">
        <v>1512</v>
      </c>
      <c r="AT140" s="40">
        <v>1559</v>
      </c>
      <c r="AU140" s="40">
        <v>1423</v>
      </c>
      <c r="AV140" s="40">
        <v>1354</v>
      </c>
      <c r="AW140">
        <v>1610</v>
      </c>
      <c r="AX140">
        <v>1527</v>
      </c>
      <c r="AY140">
        <v>1464</v>
      </c>
      <c r="AZ140">
        <v>1386</v>
      </c>
      <c r="BA140">
        <v>1406</v>
      </c>
      <c r="BB140">
        <v>1450</v>
      </c>
      <c r="BC140">
        <v>1323</v>
      </c>
      <c r="BD140">
        <v>1259</v>
      </c>
    </row>
    <row r="141" spans="1:89">
      <c r="A141" s="40" t="s">
        <v>364</v>
      </c>
      <c r="B141" s="40" t="s">
        <v>130</v>
      </c>
      <c r="C141" s="82" t="s">
        <v>117</v>
      </c>
      <c r="D141">
        <v>1</v>
      </c>
      <c r="E141" s="26">
        <v>0.1</v>
      </c>
      <c r="F141" s="3">
        <v>1.2</v>
      </c>
      <c r="G141" s="24">
        <v>-2.7582510101001067E-3</v>
      </c>
      <c r="H141" s="9">
        <v>-0.39927620227272853</v>
      </c>
      <c r="I141" s="9">
        <v>1.6974772846767681</v>
      </c>
      <c r="J141" s="9">
        <v>4.1334866060606856E-3</v>
      </c>
      <c r="K141" s="24">
        <v>1.1863310607792232</v>
      </c>
      <c r="L141" s="9">
        <v>-3.7230438852467658</v>
      </c>
      <c r="M141" s="9">
        <v>9.385081906306505</v>
      </c>
      <c r="N141" s="9">
        <v>30.767847714161032</v>
      </c>
      <c r="O141" s="30">
        <v>-2.3999999999999998E-3</v>
      </c>
      <c r="P141" s="8">
        <v>75</v>
      </c>
      <c r="Q141" s="20">
        <v>-1.1299999999999999E-2</v>
      </c>
      <c r="R141" s="3">
        <v>0</v>
      </c>
      <c r="S141" s="40" t="s">
        <v>148</v>
      </c>
      <c r="T141" s="40" t="s">
        <v>150</v>
      </c>
      <c r="U141" t="s">
        <v>152</v>
      </c>
      <c r="V141" s="40" t="s">
        <v>154</v>
      </c>
      <c r="W141" s="40" t="s">
        <v>156</v>
      </c>
      <c r="X141" s="40" t="s">
        <v>158</v>
      </c>
      <c r="Y141" t="s">
        <v>331</v>
      </c>
      <c r="Z141" s="40" t="s">
        <v>160</v>
      </c>
      <c r="AA141" s="40" t="s">
        <v>162</v>
      </c>
      <c r="AB141" s="40" t="s">
        <v>164</v>
      </c>
      <c r="AC141" t="s">
        <v>332</v>
      </c>
      <c r="AD141" s="40" t="s">
        <v>333</v>
      </c>
      <c r="AE141" s="40" t="s">
        <v>334</v>
      </c>
      <c r="AF141" s="41" t="s">
        <v>166</v>
      </c>
      <c r="AG141" s="40" t="s">
        <v>168</v>
      </c>
      <c r="AH141" s="40" t="s">
        <v>170</v>
      </c>
      <c r="AI141" s="41" t="s">
        <v>147</v>
      </c>
      <c r="AJ141" s="40" t="s">
        <v>149</v>
      </c>
      <c r="AK141" s="40" t="s">
        <v>151</v>
      </c>
      <c r="AL141" s="40" t="s">
        <v>153</v>
      </c>
      <c r="AM141" s="40" t="s">
        <v>155</v>
      </c>
      <c r="AN141" s="40" t="s">
        <v>157</v>
      </c>
      <c r="AO141" s="40" t="s">
        <v>335</v>
      </c>
      <c r="AP141" s="40" t="s">
        <v>159</v>
      </c>
      <c r="AQ141" s="40" t="s">
        <v>161</v>
      </c>
      <c r="AR141" s="40" t="s">
        <v>163</v>
      </c>
      <c r="AS141" s="40" t="s">
        <v>336</v>
      </c>
      <c r="AT141" s="40" t="s">
        <v>337</v>
      </c>
      <c r="AU141" s="40" t="s">
        <v>338</v>
      </c>
      <c r="AV141" s="40" t="s">
        <v>165</v>
      </c>
      <c r="AW141" s="3" t="s">
        <v>167</v>
      </c>
      <c r="AX141" s="3" t="s">
        <v>169</v>
      </c>
      <c r="AY141" s="3"/>
      <c r="AZ141" s="3"/>
      <c r="BA141" s="3"/>
      <c r="BB141" s="3"/>
      <c r="BC141" s="3"/>
      <c r="BD141" s="3"/>
      <c r="BE141" s="3"/>
      <c r="BF141" s="3"/>
      <c r="BG141" s="3"/>
      <c r="BH141" s="3"/>
      <c r="BI141" s="3"/>
      <c r="BJ141" s="3"/>
      <c r="BK141" s="3"/>
      <c r="BL141" s="3"/>
      <c r="BM141" s="3"/>
      <c r="BN141" s="3"/>
      <c r="BO141" s="3"/>
      <c r="BP141" s="3"/>
      <c r="BQ141" s="3"/>
      <c r="BR141" s="3"/>
      <c r="BS141" s="3"/>
      <c r="BT141" s="3"/>
      <c r="BU141" s="3"/>
      <c r="BV141" s="3"/>
      <c r="BW141" s="3"/>
      <c r="BX141" s="3"/>
      <c r="BY141" s="3"/>
      <c r="BZ141" s="3"/>
      <c r="CA141" s="3"/>
      <c r="CB141" s="3"/>
      <c r="CC141" s="3"/>
      <c r="CD141" s="3"/>
      <c r="CE141" s="3"/>
      <c r="CF141" s="3"/>
      <c r="CG141" s="3"/>
      <c r="CH141" s="3"/>
      <c r="CI141" s="3"/>
      <c r="CJ141" s="3"/>
      <c r="CK141" s="3"/>
    </row>
    <row r="142" spans="1:89">
      <c r="C142" s="39" t="s">
        <v>18</v>
      </c>
      <c r="D142">
        <v>1</v>
      </c>
      <c r="E142"/>
      <c r="G142"/>
      <c r="K142"/>
      <c r="O142"/>
      <c r="Q142" s="20"/>
      <c r="S142">
        <v>3433</v>
      </c>
      <c r="T142" s="40">
        <v>2964</v>
      </c>
      <c r="U142" s="40">
        <v>2667</v>
      </c>
      <c r="V142" s="40">
        <v>3413</v>
      </c>
      <c r="W142" s="25">
        <v>2892</v>
      </c>
      <c r="X142" s="40">
        <v>2653</v>
      </c>
      <c r="Y142">
        <v>2645</v>
      </c>
      <c r="Z142">
        <v>3246</v>
      </c>
      <c r="AA142" s="40">
        <v>2855</v>
      </c>
      <c r="AB142" s="25">
        <v>2420</v>
      </c>
      <c r="AC142">
        <v>2715</v>
      </c>
      <c r="AD142">
        <v>2734</v>
      </c>
      <c r="AE142">
        <v>2305</v>
      </c>
      <c r="AF142">
        <v>3102</v>
      </c>
      <c r="AG142">
        <v>2622</v>
      </c>
      <c r="AH142">
        <v>2300</v>
      </c>
      <c r="AI142">
        <v>3229</v>
      </c>
      <c r="AJ142" s="40">
        <v>2816</v>
      </c>
      <c r="AK142" s="40">
        <v>2534</v>
      </c>
      <c r="AL142" s="40">
        <v>3148</v>
      </c>
      <c r="AM142" s="40">
        <v>2748</v>
      </c>
      <c r="AN142" s="40">
        <v>2520</v>
      </c>
      <c r="AO142" s="40">
        <v>2513</v>
      </c>
      <c r="AP142" s="40">
        <v>3053</v>
      </c>
      <c r="AQ142" s="40">
        <v>2633</v>
      </c>
      <c r="AR142" s="40">
        <v>2299</v>
      </c>
      <c r="AS142" s="40">
        <v>2579</v>
      </c>
      <c r="AT142" s="40">
        <v>2474</v>
      </c>
      <c r="AU142" s="40">
        <v>2190</v>
      </c>
      <c r="AV142" s="40">
        <v>2918</v>
      </c>
      <c r="AW142">
        <v>2491</v>
      </c>
      <c r="AX142">
        <v>2185</v>
      </c>
    </row>
    <row r="143" spans="1:89">
      <c r="A143" s="40" t="s">
        <v>365</v>
      </c>
      <c r="B143" s="40" t="s">
        <v>130</v>
      </c>
      <c r="C143" s="82" t="s">
        <v>117</v>
      </c>
      <c r="D143">
        <v>1</v>
      </c>
      <c r="E143" s="26">
        <v>0.15</v>
      </c>
      <c r="F143" s="3">
        <v>1.2</v>
      </c>
      <c r="G143" s="24">
        <v>3.2071434293421977E-2</v>
      </c>
      <c r="H143" s="9">
        <v>-0.43531703133670741</v>
      </c>
      <c r="I143" s="9">
        <v>1.7265650938033235</v>
      </c>
      <c r="J143" s="9">
        <v>5.7490612938371662E-3</v>
      </c>
      <c r="K143" s="24">
        <v>1.1256435562925351</v>
      </c>
      <c r="L143" s="9">
        <v>-3.2638939359439139</v>
      </c>
      <c r="M143" s="9">
        <v>8.7574441646947463</v>
      </c>
      <c r="N143" s="9">
        <v>31.25949539235204</v>
      </c>
      <c r="O143" s="30">
        <v>-2.3E-3</v>
      </c>
      <c r="P143" s="8">
        <v>68</v>
      </c>
      <c r="Q143" s="20">
        <v>-9.4000000000000004E-3</v>
      </c>
      <c r="R143" s="3">
        <v>0</v>
      </c>
      <c r="S143" s="40" t="s">
        <v>150</v>
      </c>
      <c r="T143" s="40" t="s">
        <v>156</v>
      </c>
      <c r="U143" t="s">
        <v>331</v>
      </c>
      <c r="V143" s="40" t="s">
        <v>333</v>
      </c>
      <c r="W143" s="40" t="s">
        <v>332</v>
      </c>
      <c r="X143" s="40" t="s">
        <v>162</v>
      </c>
      <c r="Y143" t="s">
        <v>168</v>
      </c>
      <c r="Z143" s="40" t="s">
        <v>152</v>
      </c>
      <c r="AA143" s="40" t="s">
        <v>158</v>
      </c>
      <c r="AB143" s="40" t="s">
        <v>164</v>
      </c>
      <c r="AC143" t="s">
        <v>170</v>
      </c>
      <c r="AD143" s="40" t="s">
        <v>149</v>
      </c>
      <c r="AE143" s="40" t="s">
        <v>155</v>
      </c>
      <c r="AF143" s="41" t="s">
        <v>335</v>
      </c>
      <c r="AG143" s="40" t="s">
        <v>337</v>
      </c>
      <c r="AH143" s="40" t="s">
        <v>336</v>
      </c>
      <c r="AI143" s="41" t="s">
        <v>161</v>
      </c>
      <c r="AJ143" s="40" t="s">
        <v>167</v>
      </c>
      <c r="AK143" s="40" t="s">
        <v>151</v>
      </c>
      <c r="AL143" s="40" t="s">
        <v>157</v>
      </c>
      <c r="AM143" s="40" t="s">
        <v>163</v>
      </c>
      <c r="AN143" s="40" t="s">
        <v>169</v>
      </c>
      <c r="AO143" s="40" t="s">
        <v>340</v>
      </c>
      <c r="AP143" s="40" t="s">
        <v>341</v>
      </c>
      <c r="AQ143" s="40" t="s">
        <v>342</v>
      </c>
      <c r="AR143" s="40" t="s">
        <v>343</v>
      </c>
      <c r="AS143" s="40" t="s">
        <v>344</v>
      </c>
      <c r="AT143" s="40" t="s">
        <v>345</v>
      </c>
      <c r="AU143" s="40" t="s">
        <v>346</v>
      </c>
      <c r="AV143" s="40" t="s">
        <v>347</v>
      </c>
      <c r="AW143" s="3" t="s">
        <v>348</v>
      </c>
      <c r="AX143" s="3" t="s">
        <v>349</v>
      </c>
      <c r="AY143" s="3" t="s">
        <v>350</v>
      </c>
      <c r="AZ143" s="3" t="s">
        <v>351</v>
      </c>
      <c r="BA143" s="3" t="s">
        <v>352</v>
      </c>
      <c r="BB143" s="3" t="s">
        <v>353</v>
      </c>
      <c r="BC143" s="3" t="s">
        <v>354</v>
      </c>
      <c r="BD143" s="3" t="s">
        <v>355</v>
      </c>
      <c r="BE143" s="3"/>
      <c r="BF143" s="3"/>
      <c r="BG143" s="3"/>
      <c r="BH143" s="3"/>
      <c r="BI143" s="3"/>
      <c r="BJ143" s="3"/>
      <c r="BK143" s="3"/>
      <c r="BL143" s="3"/>
      <c r="BM143" s="3"/>
      <c r="BN143" s="3"/>
      <c r="BO143" s="3"/>
      <c r="BP143" s="3"/>
      <c r="BQ143" s="3"/>
      <c r="BR143" s="3"/>
      <c r="BS143" s="3"/>
      <c r="BT143" s="3"/>
      <c r="BU143" s="3"/>
      <c r="BV143" s="3"/>
      <c r="BW143" s="3"/>
      <c r="BX143" s="3"/>
      <c r="BY143" s="3"/>
      <c r="BZ143" s="3"/>
      <c r="CA143" s="3"/>
      <c r="CB143" s="3"/>
      <c r="CC143" s="3"/>
      <c r="CD143" s="3"/>
      <c r="CE143" s="3"/>
      <c r="CF143" s="3"/>
      <c r="CG143" s="3"/>
      <c r="CH143" s="3"/>
      <c r="CI143" s="3"/>
      <c r="CJ143" s="3"/>
      <c r="CK143" s="3"/>
    </row>
    <row r="144" spans="1:89">
      <c r="C144" s="39" t="s">
        <v>18</v>
      </c>
      <c r="D144">
        <v>1</v>
      </c>
      <c r="E144"/>
      <c r="G144"/>
      <c r="K144"/>
      <c r="O144"/>
      <c r="Q144" s="20"/>
      <c r="S144">
        <v>3484</v>
      </c>
      <c r="T144" s="40">
        <v>3399</v>
      </c>
      <c r="U144" s="40">
        <v>3081</v>
      </c>
      <c r="V144" s="40">
        <v>3033</v>
      </c>
      <c r="W144" s="25">
        <v>3162</v>
      </c>
      <c r="X144" s="40">
        <v>3258</v>
      </c>
      <c r="Y144">
        <v>3082</v>
      </c>
      <c r="Z144">
        <v>3292</v>
      </c>
      <c r="AA144" s="40">
        <v>3394</v>
      </c>
      <c r="AB144" s="25">
        <v>3096</v>
      </c>
      <c r="AC144">
        <v>2942</v>
      </c>
      <c r="AD144">
        <v>3240</v>
      </c>
      <c r="AE144">
        <v>3161</v>
      </c>
      <c r="AF144">
        <v>2866</v>
      </c>
      <c r="AG144">
        <v>2821</v>
      </c>
      <c r="AH144">
        <v>2941</v>
      </c>
      <c r="AI144">
        <v>3030</v>
      </c>
      <c r="AJ144" s="40">
        <v>2866</v>
      </c>
      <c r="AK144" s="40">
        <v>3061</v>
      </c>
      <c r="AL144" s="40">
        <v>3156</v>
      </c>
      <c r="AM144" s="40">
        <v>2879</v>
      </c>
      <c r="AN144" s="40">
        <v>2736</v>
      </c>
      <c r="AO144" s="40">
        <v>3379</v>
      </c>
      <c r="AP144" s="40">
        <v>3297</v>
      </c>
      <c r="AQ144" s="40">
        <v>3160</v>
      </c>
      <c r="AR144" s="40">
        <v>2990</v>
      </c>
      <c r="AS144" s="40">
        <v>3034</v>
      </c>
      <c r="AT144" s="40">
        <v>3128</v>
      </c>
      <c r="AU144" s="40">
        <v>2853</v>
      </c>
      <c r="AV144" s="40">
        <v>2711</v>
      </c>
      <c r="AW144">
        <v>3143</v>
      </c>
      <c r="AX144">
        <v>3066</v>
      </c>
      <c r="AY144">
        <v>2939</v>
      </c>
      <c r="AZ144">
        <v>2780</v>
      </c>
      <c r="BA144">
        <v>2821</v>
      </c>
      <c r="BB144">
        <v>2909</v>
      </c>
      <c r="BC144">
        <v>2653</v>
      </c>
      <c r="BD144">
        <v>2521</v>
      </c>
    </row>
    <row r="145" spans="1:89">
      <c r="A145" s="40" t="s">
        <v>366</v>
      </c>
      <c r="B145" s="40" t="s">
        <v>130</v>
      </c>
      <c r="C145" s="82" t="s">
        <v>117</v>
      </c>
      <c r="D145">
        <v>1</v>
      </c>
      <c r="E145" s="26">
        <v>0.4</v>
      </c>
      <c r="F145" s="3">
        <v>1.4</v>
      </c>
      <c r="G145" s="24">
        <v>2.0049131238107178E-2</v>
      </c>
      <c r="H145" s="9">
        <v>-0.42468777414289038</v>
      </c>
      <c r="I145" s="9">
        <v>1.7397778828390755</v>
      </c>
      <c r="J145" s="9">
        <v>2.7566819527993138E-2</v>
      </c>
      <c r="K145" s="24">
        <v>7.8390806059511181E-2</v>
      </c>
      <c r="L145" s="9">
        <v>-0.43215901316068295</v>
      </c>
      <c r="M145" s="9">
        <v>2.5101514077497415</v>
      </c>
      <c r="N145" s="9">
        <v>7.8682054964180024</v>
      </c>
      <c r="O145" s="30">
        <v>-2.5000000000000001E-3</v>
      </c>
      <c r="P145" s="8">
        <v>60</v>
      </c>
      <c r="Q145" s="20">
        <v>-3.3E-3</v>
      </c>
      <c r="R145" s="3">
        <v>0</v>
      </c>
      <c r="S145" s="40" t="s">
        <v>367</v>
      </c>
      <c r="T145" s="40" t="s">
        <v>191</v>
      </c>
      <c r="U145" t="s">
        <v>193</v>
      </c>
      <c r="V145" s="40" t="s">
        <v>368</v>
      </c>
      <c r="W145" s="40" t="s">
        <v>148</v>
      </c>
      <c r="X145" s="40" t="s">
        <v>154</v>
      </c>
      <c r="Y145" s="40" t="s">
        <v>160</v>
      </c>
      <c r="Z145" s="40" t="s">
        <v>166</v>
      </c>
      <c r="AA145" s="40" t="s">
        <v>172</v>
      </c>
      <c r="AB145" s="40" t="s">
        <v>144</v>
      </c>
      <c r="AC145" s="40" t="s">
        <v>150</v>
      </c>
      <c r="AD145" s="40" t="s">
        <v>156</v>
      </c>
      <c r="AE145" s="40" t="s">
        <v>162</v>
      </c>
      <c r="AF145" s="40" t="s">
        <v>168</v>
      </c>
      <c r="AG145" s="40" t="s">
        <v>174</v>
      </c>
      <c r="AH145" s="41" t="s">
        <v>369</v>
      </c>
      <c r="AI145" s="40" t="s">
        <v>370</v>
      </c>
      <c r="AJ145" s="40" t="s">
        <v>371</v>
      </c>
      <c r="AK145" s="41" t="s">
        <v>372</v>
      </c>
      <c r="AL145" s="40"/>
      <c r="AM145" s="40"/>
      <c r="AN145" s="40"/>
      <c r="AO145" s="40"/>
      <c r="AP145" s="40"/>
      <c r="AQ145" s="40"/>
      <c r="AR145" s="40"/>
      <c r="AS145" s="40"/>
      <c r="AT145" s="40"/>
      <c r="AU145" s="40"/>
      <c r="AV145" s="40"/>
      <c r="AW145" s="3"/>
      <c r="AX145" s="3"/>
      <c r="AY145" s="3"/>
      <c r="AZ145" s="3"/>
      <c r="BA145" s="3"/>
      <c r="BB145" s="3"/>
      <c r="BC145" s="3"/>
      <c r="BD145" s="3"/>
      <c r="BE145" s="3"/>
      <c r="BF145" s="3"/>
      <c r="BG145" s="3"/>
      <c r="BH145" s="3"/>
      <c r="BI145" s="3"/>
      <c r="BJ145" s="3"/>
      <c r="BK145" s="3"/>
      <c r="BL145" s="3"/>
      <c r="BM145" s="3"/>
      <c r="BN145" s="3"/>
      <c r="BO145" s="3"/>
      <c r="BP145" s="3"/>
      <c r="BQ145" s="3"/>
      <c r="BR145" s="3"/>
      <c r="BS145" s="3"/>
      <c r="BT145" s="3"/>
      <c r="BU145" s="3"/>
      <c r="BV145" s="3"/>
      <c r="BW145" s="3"/>
      <c r="BX145" s="3"/>
      <c r="BY145" s="3"/>
      <c r="BZ145" s="3"/>
      <c r="CA145" s="3"/>
      <c r="CB145" s="3"/>
      <c r="CC145" s="3"/>
      <c r="CD145" s="3"/>
      <c r="CE145" s="3"/>
      <c r="CF145" s="3"/>
      <c r="CG145" s="3"/>
      <c r="CH145" s="3"/>
      <c r="CI145" s="3"/>
      <c r="CJ145" s="3"/>
      <c r="CK145" s="3"/>
    </row>
    <row r="146" spans="1:89">
      <c r="C146" s="39" t="s">
        <v>18</v>
      </c>
      <c r="D146">
        <v>1</v>
      </c>
      <c r="Q146" s="20"/>
      <c r="S146" s="25">
        <v>891</v>
      </c>
      <c r="T146" s="40">
        <v>885</v>
      </c>
      <c r="U146" s="40">
        <v>860</v>
      </c>
      <c r="V146" s="40">
        <v>833</v>
      </c>
      <c r="W146" s="25">
        <v>823</v>
      </c>
      <c r="X146" s="40">
        <v>803</v>
      </c>
      <c r="Y146">
        <v>780</v>
      </c>
      <c r="Z146">
        <v>748</v>
      </c>
      <c r="AA146">
        <v>630</v>
      </c>
      <c r="AB146" s="40">
        <v>729</v>
      </c>
      <c r="AC146" s="25">
        <v>709</v>
      </c>
      <c r="AD146">
        <v>689</v>
      </c>
      <c r="AE146">
        <v>659</v>
      </c>
      <c r="AF146">
        <v>630</v>
      </c>
      <c r="AG146">
        <v>547</v>
      </c>
      <c r="AH146">
        <v>635</v>
      </c>
      <c r="AI146">
        <v>618</v>
      </c>
      <c r="AJ146">
        <v>578</v>
      </c>
      <c r="AK146">
        <v>547</v>
      </c>
      <c r="AL146" s="40"/>
      <c r="AM146" s="40"/>
      <c r="AN146" s="40"/>
      <c r="AO146" s="40"/>
      <c r="AP146" s="40"/>
      <c r="AQ146" s="40"/>
      <c r="AR146" s="40"/>
      <c r="AS146" s="40"/>
      <c r="AT146" s="40"/>
      <c r="AU146" s="40"/>
      <c r="AV146" s="40"/>
    </row>
    <row r="147" spans="1:89">
      <c r="A147" s="40" t="s">
        <v>373</v>
      </c>
      <c r="B147" s="40" t="s">
        <v>130</v>
      </c>
      <c r="C147" s="82" t="s">
        <v>117</v>
      </c>
      <c r="D147">
        <v>1</v>
      </c>
      <c r="E147" s="26">
        <v>0.2</v>
      </c>
      <c r="F147" s="3">
        <v>0.7</v>
      </c>
      <c r="G147" s="24">
        <v>0.16039304990476422</v>
      </c>
      <c r="H147" s="9">
        <v>-1.6987510965714319</v>
      </c>
      <c r="I147" s="9">
        <v>3.4795557656780973</v>
      </c>
      <c r="J147" s="9">
        <v>2.7566819527999609E-2</v>
      </c>
      <c r="K147" s="24">
        <v>1.2542528969518056</v>
      </c>
      <c r="L147" s="9">
        <v>-3.4572721052849529</v>
      </c>
      <c r="M147" s="9">
        <v>10.040605630998758</v>
      </c>
      <c r="N147" s="9">
        <v>15.73641099283603</v>
      </c>
      <c r="O147" s="30">
        <v>-2.5000000000000001E-3</v>
      </c>
      <c r="P147" s="8">
        <v>60</v>
      </c>
      <c r="Q147" s="20">
        <v>-6.6E-3</v>
      </c>
      <c r="R147" s="3">
        <v>0</v>
      </c>
      <c r="S147" s="40" t="s">
        <v>367</v>
      </c>
      <c r="T147" s="40" t="s">
        <v>191</v>
      </c>
      <c r="U147" t="s">
        <v>193</v>
      </c>
      <c r="V147" s="40" t="s">
        <v>368</v>
      </c>
      <c r="W147" s="40" t="s">
        <v>148</v>
      </c>
      <c r="X147" s="40" t="s">
        <v>154</v>
      </c>
      <c r="Y147" s="40" t="s">
        <v>160</v>
      </c>
      <c r="Z147" s="40" t="s">
        <v>166</v>
      </c>
      <c r="AA147" s="40" t="s">
        <v>172</v>
      </c>
      <c r="AB147" s="40" t="s">
        <v>144</v>
      </c>
      <c r="AC147" s="40" t="s">
        <v>150</v>
      </c>
      <c r="AD147" s="40" t="s">
        <v>156</v>
      </c>
      <c r="AE147" s="40" t="s">
        <v>162</v>
      </c>
      <c r="AF147" s="40" t="s">
        <v>168</v>
      </c>
      <c r="AG147" s="40" t="s">
        <v>174</v>
      </c>
      <c r="AH147" s="41" t="s">
        <v>369</v>
      </c>
      <c r="AI147" s="40" t="s">
        <v>370</v>
      </c>
      <c r="AJ147" s="40" t="s">
        <v>371</v>
      </c>
      <c r="AK147" s="41" t="s">
        <v>372</v>
      </c>
      <c r="AL147" s="40"/>
      <c r="AM147" s="40"/>
      <c r="AN147" s="40"/>
      <c r="AO147" s="40"/>
      <c r="AP147" s="40"/>
      <c r="AQ147" s="40"/>
      <c r="AR147" s="40"/>
      <c r="AS147" s="40"/>
      <c r="AT147" s="40"/>
      <c r="AU147" s="40"/>
      <c r="AV147" s="40"/>
      <c r="AW147" s="3"/>
      <c r="AX147" s="3"/>
      <c r="AY147" s="3"/>
      <c r="AZ147" s="3"/>
      <c r="BA147" s="3"/>
      <c r="BB147" s="3"/>
      <c r="BC147" s="3"/>
      <c r="BD147" s="3"/>
      <c r="BE147" s="3"/>
      <c r="BF147" s="3"/>
      <c r="BG147" s="3"/>
      <c r="BH147" s="3"/>
      <c r="BI147" s="3"/>
      <c r="BJ147" s="3"/>
      <c r="BK147" s="3"/>
      <c r="BL147" s="3"/>
      <c r="BM147" s="3"/>
      <c r="BN147" s="3"/>
      <c r="BO147" s="3"/>
      <c r="BP147" s="3"/>
      <c r="BQ147" s="3"/>
      <c r="BR147" s="3"/>
      <c r="BS147" s="3"/>
      <c r="BT147" s="3"/>
      <c r="BU147" s="3"/>
      <c r="BV147" s="3"/>
      <c r="BW147" s="3"/>
      <c r="BX147" s="3"/>
      <c r="BY147" s="3"/>
      <c r="BZ147" s="3"/>
      <c r="CA147" s="3"/>
      <c r="CB147" s="3"/>
      <c r="CC147" s="3"/>
      <c r="CD147" s="3"/>
      <c r="CE147" s="3"/>
      <c r="CF147" s="3"/>
      <c r="CG147" s="3"/>
      <c r="CH147" s="3"/>
      <c r="CI147" s="3"/>
      <c r="CJ147" s="3"/>
      <c r="CK147" s="3"/>
    </row>
    <row r="148" spans="1:89">
      <c r="C148" s="39" t="s">
        <v>18</v>
      </c>
      <c r="D148">
        <v>1</v>
      </c>
      <c r="Q148" s="20"/>
      <c r="S148" s="25">
        <v>891</v>
      </c>
      <c r="T148" s="40">
        <v>885</v>
      </c>
      <c r="U148" s="40">
        <v>860</v>
      </c>
      <c r="V148" s="40">
        <v>833</v>
      </c>
      <c r="W148" s="25">
        <v>823</v>
      </c>
      <c r="X148" s="40">
        <v>803</v>
      </c>
      <c r="Y148">
        <v>780</v>
      </c>
      <c r="Z148">
        <v>748</v>
      </c>
      <c r="AA148">
        <v>630</v>
      </c>
      <c r="AB148" s="40">
        <v>729</v>
      </c>
      <c r="AC148" s="25">
        <v>709</v>
      </c>
      <c r="AD148">
        <v>689</v>
      </c>
      <c r="AE148">
        <v>659</v>
      </c>
      <c r="AF148">
        <v>630</v>
      </c>
      <c r="AG148">
        <v>547</v>
      </c>
      <c r="AH148">
        <v>635</v>
      </c>
      <c r="AI148">
        <v>618</v>
      </c>
      <c r="AJ148">
        <v>578</v>
      </c>
      <c r="AK148">
        <v>547</v>
      </c>
      <c r="AL148" s="40"/>
      <c r="AM148" s="40"/>
      <c r="AN148" s="40"/>
      <c r="AO148" s="40"/>
      <c r="AP148" s="40"/>
      <c r="AQ148" s="40"/>
      <c r="AR148" s="40"/>
      <c r="AS148" s="40"/>
      <c r="AT148" s="40"/>
      <c r="AU148" s="40"/>
      <c r="AV148" s="40"/>
    </row>
    <row r="149" spans="1:89">
      <c r="A149" s="40" t="s">
        <v>374</v>
      </c>
      <c r="B149" s="40" t="s">
        <v>130</v>
      </c>
      <c r="C149" s="82" t="s">
        <v>117</v>
      </c>
      <c r="D149">
        <v>1</v>
      </c>
      <c r="E149" s="26">
        <v>0.1</v>
      </c>
      <c r="F149" s="3">
        <v>0.35</v>
      </c>
      <c r="G149" s="24">
        <v>1.2831443992381337</v>
      </c>
      <c r="H149" s="9">
        <v>-6.7950043862857372</v>
      </c>
      <c r="I149" s="9">
        <v>6.9591115313561964</v>
      </c>
      <c r="J149" s="9">
        <v>2.7566819527999418E-2</v>
      </c>
      <c r="K149" s="24">
        <v>20.068046351228965</v>
      </c>
      <c r="L149" s="9">
        <v>-27.658176842279666</v>
      </c>
      <c r="M149" s="9">
        <v>40.162422523995048</v>
      </c>
      <c r="N149" s="9">
        <v>31.472821985672059</v>
      </c>
      <c r="O149" s="30">
        <v>-2.5000000000000001E-3</v>
      </c>
      <c r="P149" s="8">
        <v>60</v>
      </c>
      <c r="Q149" s="20">
        <v>-1.32E-2</v>
      </c>
      <c r="R149" s="3">
        <v>0</v>
      </c>
      <c r="S149" s="40" t="s">
        <v>367</v>
      </c>
      <c r="T149" s="40" t="s">
        <v>191</v>
      </c>
      <c r="U149" t="s">
        <v>193</v>
      </c>
      <c r="V149" s="40" t="s">
        <v>368</v>
      </c>
      <c r="W149" s="40" t="s">
        <v>148</v>
      </c>
      <c r="X149" s="40" t="s">
        <v>154</v>
      </c>
      <c r="Y149" s="40" t="s">
        <v>160</v>
      </c>
      <c r="Z149" s="40" t="s">
        <v>166</v>
      </c>
      <c r="AA149" s="40" t="s">
        <v>172</v>
      </c>
      <c r="AB149" s="40" t="s">
        <v>144</v>
      </c>
      <c r="AC149" s="40" t="s">
        <v>150</v>
      </c>
      <c r="AD149" s="40" t="s">
        <v>156</v>
      </c>
      <c r="AE149" s="40" t="s">
        <v>162</v>
      </c>
      <c r="AF149" s="40" t="s">
        <v>168</v>
      </c>
      <c r="AG149" s="40" t="s">
        <v>174</v>
      </c>
      <c r="AH149" s="41" t="s">
        <v>369</v>
      </c>
      <c r="AI149" s="40" t="s">
        <v>370</v>
      </c>
      <c r="AJ149" s="40" t="s">
        <v>371</v>
      </c>
      <c r="AK149" s="41" t="s">
        <v>372</v>
      </c>
      <c r="AL149" s="40"/>
      <c r="AM149" s="40"/>
      <c r="AN149" s="40"/>
      <c r="AO149" s="40"/>
      <c r="AP149" s="40"/>
      <c r="AQ149" s="40"/>
      <c r="AR149" s="40"/>
      <c r="AS149" s="40"/>
      <c r="AT149" s="40"/>
      <c r="AU149" s="40"/>
      <c r="AV149" s="40"/>
      <c r="AW149" s="3"/>
      <c r="AX149" s="3"/>
      <c r="AY149" s="3"/>
      <c r="AZ149" s="3"/>
      <c r="BA149" s="3"/>
      <c r="BB149" s="3"/>
      <c r="BC149" s="3"/>
      <c r="BD149" s="3"/>
      <c r="BE149" s="3"/>
      <c r="BF149" s="3"/>
      <c r="BG149" s="3"/>
      <c r="BH149" s="3"/>
      <c r="BI149" s="3"/>
      <c r="BJ149" s="3"/>
      <c r="BK149" s="3"/>
      <c r="BL149" s="3"/>
      <c r="BM149" s="3"/>
      <c r="BN149" s="3"/>
      <c r="BO149" s="3"/>
      <c r="BP149" s="3"/>
      <c r="BQ149" s="3"/>
      <c r="BR149" s="3"/>
      <c r="BS149" s="3"/>
      <c r="BT149" s="3"/>
      <c r="BU149" s="3"/>
      <c r="BV149" s="3"/>
      <c r="BW149" s="3"/>
      <c r="BX149" s="3"/>
      <c r="BY149" s="3"/>
      <c r="BZ149" s="3"/>
      <c r="CA149" s="3"/>
      <c r="CB149" s="3"/>
      <c r="CC149" s="3"/>
      <c r="CD149" s="3"/>
      <c r="CE149" s="3"/>
      <c r="CF149" s="3"/>
      <c r="CG149" s="3"/>
      <c r="CH149" s="3"/>
      <c r="CI149" s="3"/>
      <c r="CJ149" s="3"/>
      <c r="CK149" s="3"/>
    </row>
    <row r="150" spans="1:89">
      <c r="C150" s="39" t="s">
        <v>18</v>
      </c>
      <c r="D150">
        <v>1</v>
      </c>
      <c r="Q150" s="20"/>
      <c r="S150" s="25">
        <v>891</v>
      </c>
      <c r="T150" s="40">
        <v>885</v>
      </c>
      <c r="U150" s="40">
        <v>860</v>
      </c>
      <c r="V150" s="40">
        <v>833</v>
      </c>
      <c r="W150" s="25">
        <v>823</v>
      </c>
      <c r="X150" s="40">
        <v>803</v>
      </c>
      <c r="Y150">
        <v>780</v>
      </c>
      <c r="Z150">
        <v>748</v>
      </c>
      <c r="AA150">
        <v>630</v>
      </c>
      <c r="AB150" s="40">
        <v>729</v>
      </c>
      <c r="AC150" s="25">
        <v>709</v>
      </c>
      <c r="AD150">
        <v>689</v>
      </c>
      <c r="AE150">
        <v>659</v>
      </c>
      <c r="AF150">
        <v>630</v>
      </c>
      <c r="AG150">
        <v>547</v>
      </c>
      <c r="AH150">
        <v>635</v>
      </c>
      <c r="AI150">
        <v>618</v>
      </c>
      <c r="AJ150">
        <v>578</v>
      </c>
      <c r="AK150">
        <v>547</v>
      </c>
      <c r="AL150" s="40"/>
      <c r="AM150" s="40"/>
      <c r="AN150" s="40"/>
      <c r="AO150" s="40"/>
      <c r="AP150" s="40"/>
      <c r="AQ150" s="40"/>
      <c r="AR150" s="40"/>
      <c r="AS150" s="40"/>
      <c r="AT150" s="40"/>
      <c r="AU150" s="40"/>
      <c r="AV150" s="40"/>
    </row>
    <row r="151" spans="1:89">
      <c r="A151" s="40" t="s">
        <v>375</v>
      </c>
      <c r="B151" s="40" t="s">
        <v>130</v>
      </c>
      <c r="C151" s="82" t="s">
        <v>117</v>
      </c>
      <c r="D151">
        <v>1</v>
      </c>
      <c r="E151" s="26">
        <v>0.2</v>
      </c>
      <c r="F151" s="3">
        <v>1.4</v>
      </c>
      <c r="G151" s="24">
        <v>-4.2186077655475974E-2</v>
      </c>
      <c r="H151" s="9">
        <v>-0.33365907016550111</v>
      </c>
      <c r="I151" s="9">
        <v>1.7292721768301205</v>
      </c>
      <c r="J151" s="9">
        <v>2.1378405555839676E-2</v>
      </c>
      <c r="K151" s="24">
        <v>0.1546373363095431</v>
      </c>
      <c r="L151" s="9">
        <v>-0.5885924151786196</v>
      </c>
      <c r="M151" s="9">
        <v>2.3641816333333669</v>
      </c>
      <c r="N151" s="9">
        <v>7.815467314999994</v>
      </c>
      <c r="O151" s="30">
        <v>-2.8999999999999998E-3</v>
      </c>
      <c r="P151" s="8">
        <v>57</v>
      </c>
      <c r="Q151" s="20">
        <v>-2.7499999999999998E-3</v>
      </c>
      <c r="R151" s="3">
        <v>0</v>
      </c>
      <c r="S151" s="40" t="s">
        <v>144</v>
      </c>
      <c r="T151" s="40" t="s">
        <v>150</v>
      </c>
      <c r="U151" s="40" t="s">
        <v>156</v>
      </c>
      <c r="V151" s="40" t="s">
        <v>331</v>
      </c>
      <c r="W151" s="40" t="s">
        <v>332</v>
      </c>
      <c r="X151" s="40" t="s">
        <v>333</v>
      </c>
      <c r="Y151" s="40" t="s">
        <v>162</v>
      </c>
      <c r="Z151" s="40" t="s">
        <v>168</v>
      </c>
      <c r="AA151" s="40" t="s">
        <v>152</v>
      </c>
      <c r="AB151" s="40" t="s">
        <v>158</v>
      </c>
      <c r="AC151" s="40" t="s">
        <v>164</v>
      </c>
      <c r="AD151" s="40" t="s">
        <v>170</v>
      </c>
      <c r="AE151" s="40" t="s">
        <v>334</v>
      </c>
      <c r="AF151" s="40" t="s">
        <v>143</v>
      </c>
      <c r="AG151" s="41" t="s">
        <v>149</v>
      </c>
      <c r="AH151" s="40" t="s">
        <v>155</v>
      </c>
      <c r="AI151" s="40" t="s">
        <v>335</v>
      </c>
      <c r="AJ151" s="41" t="s">
        <v>336</v>
      </c>
      <c r="AK151" t="s">
        <v>337</v>
      </c>
      <c r="AL151" t="s">
        <v>161</v>
      </c>
      <c r="AM151" t="s">
        <v>167</v>
      </c>
      <c r="AN151" t="s">
        <v>151</v>
      </c>
      <c r="AO151" t="s">
        <v>157</v>
      </c>
      <c r="AP151" t="s">
        <v>163</v>
      </c>
      <c r="AQ151" s="3" t="s">
        <v>169</v>
      </c>
      <c r="AR151" s="3" t="s">
        <v>338</v>
      </c>
      <c r="AS151" s="40"/>
      <c r="AT151" s="40"/>
      <c r="AU151" s="40"/>
      <c r="AV151" s="40"/>
      <c r="AW151" s="3"/>
      <c r="AX151" s="3"/>
      <c r="AY151" s="3"/>
      <c r="AZ151" s="3"/>
      <c r="BA151" s="3"/>
      <c r="BB151" s="3"/>
      <c r="BC151" s="3"/>
      <c r="BD151" s="3"/>
      <c r="BE151" s="3"/>
      <c r="BF151" s="3"/>
      <c r="BG151" s="3"/>
      <c r="BH151" s="3"/>
      <c r="BI151" s="3"/>
      <c r="BJ151" s="3"/>
      <c r="BK151" s="3"/>
      <c r="BL151" s="3"/>
      <c r="BM151" s="3"/>
      <c r="BN151" s="3"/>
      <c r="BO151" s="3"/>
      <c r="BP151" s="3"/>
      <c r="BQ151" s="3"/>
      <c r="BR151" s="3"/>
      <c r="BS151" s="3"/>
      <c r="BT151" s="3"/>
      <c r="BU151" s="3"/>
      <c r="BV151" s="3"/>
      <c r="BW151" s="3"/>
      <c r="BX151" s="3"/>
      <c r="BY151" s="3"/>
      <c r="BZ151" s="3"/>
      <c r="CA151" s="3"/>
      <c r="CB151" s="3"/>
      <c r="CC151" s="3"/>
      <c r="CD151" s="3"/>
      <c r="CE151" s="3"/>
      <c r="CF151" s="3"/>
      <c r="CG151" s="3"/>
      <c r="CH151" s="3"/>
      <c r="CI151" s="3"/>
      <c r="CJ151" s="3"/>
      <c r="CK151" s="3"/>
    </row>
    <row r="152" spans="1:89">
      <c r="C152" s="39" t="s">
        <v>18</v>
      </c>
      <c r="D152">
        <v>1</v>
      </c>
      <c r="Q152" s="20"/>
      <c r="S152" s="25">
        <v>842</v>
      </c>
      <c r="T152" s="40">
        <v>868</v>
      </c>
      <c r="U152" s="40">
        <v>842</v>
      </c>
      <c r="V152" s="40">
        <v>840</v>
      </c>
      <c r="W152" s="25">
        <v>816</v>
      </c>
      <c r="X152">
        <v>808</v>
      </c>
      <c r="Y152">
        <v>833</v>
      </c>
      <c r="Z152">
        <v>807</v>
      </c>
      <c r="AA152">
        <v>782</v>
      </c>
      <c r="AB152">
        <v>758</v>
      </c>
      <c r="AC152" s="25">
        <v>705</v>
      </c>
      <c r="AD152">
        <v>673</v>
      </c>
      <c r="AE152">
        <v>711</v>
      </c>
      <c r="AF152">
        <v>800</v>
      </c>
      <c r="AG152">
        <v>825</v>
      </c>
      <c r="AH152">
        <v>800</v>
      </c>
      <c r="AI152">
        <v>798</v>
      </c>
      <c r="AJ152">
        <v>775</v>
      </c>
      <c r="AK152">
        <v>767</v>
      </c>
      <c r="AL152">
        <v>791</v>
      </c>
      <c r="AM152">
        <v>759</v>
      </c>
      <c r="AN152">
        <v>735</v>
      </c>
      <c r="AO152">
        <v>713</v>
      </c>
      <c r="AP152">
        <v>690</v>
      </c>
      <c r="AQ152">
        <v>661</v>
      </c>
      <c r="AR152">
        <v>668</v>
      </c>
      <c r="AS152" s="40"/>
      <c r="AT152" s="40"/>
      <c r="AU152" s="40"/>
      <c r="AV152" s="40"/>
    </row>
    <row r="153" spans="1:89">
      <c r="A153" s="40" t="s">
        <v>376</v>
      </c>
      <c r="B153" s="40" t="s">
        <v>130</v>
      </c>
      <c r="C153" s="82" t="s">
        <v>117</v>
      </c>
      <c r="D153">
        <v>1</v>
      </c>
      <c r="E153" s="26">
        <v>0.1</v>
      </c>
      <c r="F153" s="3">
        <v>0.7</v>
      </c>
      <c r="G153" s="24">
        <v>-0.33748862124380546</v>
      </c>
      <c r="H153" s="9">
        <v>-1.3346362806620062</v>
      </c>
      <c r="I153" s="9">
        <v>3.4585443536602409</v>
      </c>
      <c r="J153" s="9">
        <v>2.1378405555839773E-2</v>
      </c>
      <c r="K153" s="24">
        <v>2.4741973809527131</v>
      </c>
      <c r="L153" s="9">
        <v>-4.7087393214289941</v>
      </c>
      <c r="M153" s="9">
        <v>9.4567265333334856</v>
      </c>
      <c r="N153" s="9">
        <v>15.630934629999988</v>
      </c>
      <c r="O153" s="30">
        <v>-2.8999999999999998E-3</v>
      </c>
      <c r="P153" s="8">
        <v>57</v>
      </c>
      <c r="Q153" s="20">
        <v>-5.4999999999999997E-3</v>
      </c>
      <c r="R153" s="3">
        <v>0</v>
      </c>
      <c r="S153" s="40" t="s">
        <v>144</v>
      </c>
      <c r="T153" s="40" t="s">
        <v>150</v>
      </c>
      <c r="U153" s="40" t="s">
        <v>156</v>
      </c>
      <c r="V153" s="40" t="s">
        <v>331</v>
      </c>
      <c r="W153" s="40" t="s">
        <v>332</v>
      </c>
      <c r="X153" s="40" t="s">
        <v>333</v>
      </c>
      <c r="Y153" s="40" t="s">
        <v>162</v>
      </c>
      <c r="Z153" s="40" t="s">
        <v>168</v>
      </c>
      <c r="AA153" s="40" t="s">
        <v>152</v>
      </c>
      <c r="AB153" s="40" t="s">
        <v>158</v>
      </c>
      <c r="AC153" s="40" t="s">
        <v>164</v>
      </c>
      <c r="AD153" s="40" t="s">
        <v>170</v>
      </c>
      <c r="AE153" s="40" t="s">
        <v>334</v>
      </c>
      <c r="AF153" s="40" t="s">
        <v>143</v>
      </c>
      <c r="AG153" s="41" t="s">
        <v>149</v>
      </c>
      <c r="AH153" s="40" t="s">
        <v>155</v>
      </c>
      <c r="AI153" s="40" t="s">
        <v>335</v>
      </c>
      <c r="AJ153" s="41" t="s">
        <v>336</v>
      </c>
      <c r="AK153" t="s">
        <v>337</v>
      </c>
      <c r="AL153" t="s">
        <v>161</v>
      </c>
      <c r="AM153" t="s">
        <v>167</v>
      </c>
      <c r="AN153" t="s">
        <v>151</v>
      </c>
      <c r="AO153" t="s">
        <v>157</v>
      </c>
      <c r="AP153" t="s">
        <v>163</v>
      </c>
      <c r="AQ153" s="3" t="s">
        <v>169</v>
      </c>
      <c r="AR153" s="3" t="s">
        <v>338</v>
      </c>
      <c r="AS153" s="40"/>
      <c r="AT153" s="40"/>
      <c r="AU153" s="40"/>
      <c r="AV153" s="40"/>
      <c r="AW153" s="3"/>
      <c r="AX153" s="3"/>
      <c r="AY153" s="3"/>
      <c r="AZ153" s="3"/>
      <c r="BA153" s="3"/>
      <c r="BB153" s="3"/>
      <c r="BC153" s="3"/>
      <c r="BD153" s="3"/>
      <c r="BE153" s="3"/>
      <c r="BF153" s="3"/>
      <c r="BG153" s="3"/>
      <c r="BH153" s="3"/>
      <c r="BI153" s="3"/>
      <c r="BJ153" s="3"/>
      <c r="BK153" s="3"/>
      <c r="BL153" s="3"/>
      <c r="BM153" s="3"/>
      <c r="BN153" s="3"/>
      <c r="BO153" s="3"/>
      <c r="BP153" s="3"/>
      <c r="BQ153" s="3"/>
      <c r="BR153" s="3"/>
      <c r="BS153" s="3"/>
      <c r="BT153" s="3"/>
      <c r="BU153" s="3"/>
      <c r="BV153" s="3"/>
      <c r="BW153" s="3"/>
      <c r="BX153" s="3"/>
      <c r="BY153" s="3"/>
      <c r="BZ153" s="3"/>
      <c r="CA153" s="3"/>
      <c r="CB153" s="3"/>
      <c r="CC153" s="3"/>
      <c r="CD153" s="3"/>
      <c r="CE153" s="3"/>
      <c r="CF153" s="3"/>
      <c r="CG153" s="3"/>
      <c r="CH153" s="3"/>
      <c r="CI153" s="3"/>
      <c r="CJ153" s="3"/>
      <c r="CK153" s="3"/>
    </row>
    <row r="154" spans="1:89">
      <c r="C154" s="39" t="s">
        <v>18</v>
      </c>
      <c r="D154">
        <v>1</v>
      </c>
      <c r="Q154" s="20"/>
      <c r="S154" s="25">
        <v>842</v>
      </c>
      <c r="T154" s="40">
        <v>868</v>
      </c>
      <c r="U154" s="40">
        <v>842</v>
      </c>
      <c r="V154" s="40">
        <v>840</v>
      </c>
      <c r="W154" s="25">
        <v>816</v>
      </c>
      <c r="X154">
        <v>808</v>
      </c>
      <c r="Y154">
        <v>833</v>
      </c>
      <c r="Z154">
        <v>807</v>
      </c>
      <c r="AA154">
        <v>782</v>
      </c>
      <c r="AB154">
        <v>758</v>
      </c>
      <c r="AC154" s="25">
        <v>705</v>
      </c>
      <c r="AD154">
        <v>673</v>
      </c>
      <c r="AE154">
        <v>711</v>
      </c>
      <c r="AF154">
        <v>800</v>
      </c>
      <c r="AG154">
        <v>825</v>
      </c>
      <c r="AH154">
        <v>800</v>
      </c>
      <c r="AI154">
        <v>798</v>
      </c>
      <c r="AJ154">
        <v>775</v>
      </c>
      <c r="AK154">
        <v>767</v>
      </c>
      <c r="AL154">
        <v>791</v>
      </c>
      <c r="AM154">
        <v>759</v>
      </c>
      <c r="AN154">
        <v>735</v>
      </c>
      <c r="AO154">
        <v>713</v>
      </c>
      <c r="AP154">
        <v>690</v>
      </c>
      <c r="AQ154">
        <v>661</v>
      </c>
      <c r="AR154">
        <v>668</v>
      </c>
      <c r="AS154" s="40"/>
      <c r="AT154" s="40"/>
      <c r="AU154" s="40"/>
      <c r="AV154" s="40"/>
    </row>
    <row r="155" spans="1:89">
      <c r="A155" s="40" t="s">
        <v>377</v>
      </c>
      <c r="B155" s="40" t="s">
        <v>130</v>
      </c>
      <c r="C155" s="82" t="s">
        <v>117</v>
      </c>
      <c r="D155">
        <v>1</v>
      </c>
      <c r="E155" s="26">
        <v>0.05</v>
      </c>
      <c r="F155" s="3">
        <v>0.35</v>
      </c>
      <c r="G155" s="24">
        <v>-2.6999089699504304</v>
      </c>
      <c r="H155" s="9">
        <v>-5.3385451226480338</v>
      </c>
      <c r="I155" s="9">
        <v>6.9170887073204836</v>
      </c>
      <c r="J155" s="9">
        <v>2.1378405555839627E-2</v>
      </c>
      <c r="K155" s="24">
        <v>39.587158095243346</v>
      </c>
      <c r="L155" s="9">
        <v>-37.669914571431903</v>
      </c>
      <c r="M155" s="9">
        <v>37.826906133333921</v>
      </c>
      <c r="N155" s="9">
        <v>31.261869259999976</v>
      </c>
      <c r="O155" s="30">
        <v>-2.8999999999999998E-3</v>
      </c>
      <c r="P155" s="8">
        <v>57</v>
      </c>
      <c r="Q155" s="20">
        <v>-1.0999999999999999E-2</v>
      </c>
      <c r="R155" s="3">
        <v>0</v>
      </c>
      <c r="S155" s="40" t="s">
        <v>144</v>
      </c>
      <c r="T155" s="40" t="s">
        <v>150</v>
      </c>
      <c r="U155" s="40" t="s">
        <v>156</v>
      </c>
      <c r="V155" s="40" t="s">
        <v>331</v>
      </c>
      <c r="W155" s="40" t="s">
        <v>332</v>
      </c>
      <c r="X155" s="40" t="s">
        <v>333</v>
      </c>
      <c r="Y155" s="40" t="s">
        <v>162</v>
      </c>
      <c r="Z155" s="40" t="s">
        <v>168</v>
      </c>
      <c r="AA155" s="40" t="s">
        <v>152</v>
      </c>
      <c r="AB155" s="40" t="s">
        <v>158</v>
      </c>
      <c r="AC155" s="40" t="s">
        <v>164</v>
      </c>
      <c r="AD155" s="40" t="s">
        <v>170</v>
      </c>
      <c r="AE155" s="40" t="s">
        <v>334</v>
      </c>
      <c r="AF155" s="40" t="s">
        <v>143</v>
      </c>
      <c r="AG155" s="41" t="s">
        <v>149</v>
      </c>
      <c r="AH155" s="40" t="s">
        <v>155</v>
      </c>
      <c r="AI155" s="40" t="s">
        <v>335</v>
      </c>
      <c r="AJ155" s="41" t="s">
        <v>336</v>
      </c>
      <c r="AK155" t="s">
        <v>337</v>
      </c>
      <c r="AL155" t="s">
        <v>161</v>
      </c>
      <c r="AM155" t="s">
        <v>167</v>
      </c>
      <c r="AN155" t="s">
        <v>151</v>
      </c>
      <c r="AO155" t="s">
        <v>157</v>
      </c>
      <c r="AP155" t="s">
        <v>163</v>
      </c>
      <c r="AQ155" s="3" t="s">
        <v>169</v>
      </c>
      <c r="AR155" s="3" t="s">
        <v>338</v>
      </c>
      <c r="AS155" s="40"/>
      <c r="AT155" s="40"/>
      <c r="AU155" s="40"/>
      <c r="AV155" s="40"/>
      <c r="AW155" s="3"/>
      <c r="AX155" s="3"/>
      <c r="AY155" s="3"/>
      <c r="AZ155" s="3"/>
      <c r="BA155" s="3"/>
      <c r="BB155" s="3"/>
      <c r="BC155" s="3"/>
      <c r="BD155" s="3"/>
      <c r="BE155" s="3"/>
      <c r="BF155" s="3"/>
      <c r="BG155" s="3"/>
      <c r="BH155" s="3"/>
      <c r="BI155" s="3"/>
      <c r="BJ155" s="3"/>
      <c r="BK155" s="3"/>
      <c r="BL155" s="3"/>
      <c r="BM155" s="3"/>
      <c r="BN155" s="3"/>
      <c r="BO155" s="3"/>
      <c r="BP155" s="3"/>
      <c r="BQ155" s="3"/>
      <c r="BR155" s="3"/>
      <c r="BS155" s="3"/>
      <c r="BT155" s="3"/>
      <c r="BU155" s="3"/>
      <c r="BV155" s="3"/>
      <c r="BW155" s="3"/>
      <c r="BX155" s="3"/>
      <c r="BY155" s="3"/>
      <c r="BZ155" s="3"/>
      <c r="CA155" s="3"/>
      <c r="CB155" s="3"/>
      <c r="CC155" s="3"/>
      <c r="CD155" s="3"/>
      <c r="CE155" s="3"/>
      <c r="CF155" s="3"/>
      <c r="CG155" s="3"/>
      <c r="CH155" s="3"/>
      <c r="CI155" s="3"/>
      <c r="CJ155" s="3"/>
      <c r="CK155" s="3"/>
    </row>
    <row r="156" spans="1:89">
      <c r="C156" s="39" t="s">
        <v>18</v>
      </c>
      <c r="D156">
        <v>1</v>
      </c>
      <c r="Q156" s="20"/>
      <c r="S156" s="25">
        <v>842</v>
      </c>
      <c r="T156" s="40">
        <v>868</v>
      </c>
      <c r="U156" s="40">
        <v>842</v>
      </c>
      <c r="V156" s="40">
        <v>840</v>
      </c>
      <c r="W156" s="25">
        <v>816</v>
      </c>
      <c r="X156">
        <v>808</v>
      </c>
      <c r="Y156">
        <v>833</v>
      </c>
      <c r="Z156">
        <v>807</v>
      </c>
      <c r="AA156">
        <v>782</v>
      </c>
      <c r="AB156">
        <v>758</v>
      </c>
      <c r="AC156" s="25">
        <v>705</v>
      </c>
      <c r="AD156">
        <v>673</v>
      </c>
      <c r="AE156">
        <v>711</v>
      </c>
      <c r="AF156">
        <v>800</v>
      </c>
      <c r="AG156">
        <v>825</v>
      </c>
      <c r="AH156">
        <v>800</v>
      </c>
      <c r="AI156">
        <v>798</v>
      </c>
      <c r="AJ156">
        <v>775</v>
      </c>
      <c r="AK156">
        <v>767</v>
      </c>
      <c r="AL156">
        <v>791</v>
      </c>
      <c r="AM156">
        <v>759</v>
      </c>
      <c r="AN156">
        <v>735</v>
      </c>
      <c r="AO156">
        <v>713</v>
      </c>
      <c r="AP156">
        <v>690</v>
      </c>
      <c r="AQ156">
        <v>661</v>
      </c>
      <c r="AR156">
        <v>668</v>
      </c>
      <c r="AS156" s="40"/>
      <c r="AT156" s="40"/>
      <c r="AU156" s="40"/>
      <c r="AV156" s="40"/>
    </row>
    <row r="157" spans="1:89">
      <c r="A157" s="40" t="s">
        <v>378</v>
      </c>
      <c r="B157" s="40" t="s">
        <v>130</v>
      </c>
      <c r="C157" s="82" t="s">
        <v>117</v>
      </c>
      <c r="D157">
        <v>1</v>
      </c>
      <c r="E157" s="26">
        <v>0.4</v>
      </c>
      <c r="F157" s="3">
        <v>2.4</v>
      </c>
      <c r="G157" s="24">
        <v>1.8580973906249042E-2</v>
      </c>
      <c r="H157" s="9">
        <v>-0.25279664206249608</v>
      </c>
      <c r="I157" s="9">
        <v>1.494870167449996</v>
      </c>
      <c r="J157" s="9">
        <v>2.5064783200006158E-3</v>
      </c>
      <c r="K157" s="24">
        <v>5.6817064160159927E-2</v>
      </c>
      <c r="L157" s="9">
        <v>-0.31807234304688886</v>
      </c>
      <c r="M157" s="9">
        <v>1.668529551984389</v>
      </c>
      <c r="N157" s="9">
        <v>7.8068598762374943</v>
      </c>
      <c r="O157" s="30">
        <v>-2.5000000000000001E-3</v>
      </c>
      <c r="P157" s="8">
        <v>59</v>
      </c>
      <c r="Q157" s="20">
        <v>-3.2499999999999999E-3</v>
      </c>
      <c r="R157" s="3">
        <v>0</v>
      </c>
      <c r="S157" s="40" t="s">
        <v>367</v>
      </c>
      <c r="T157" s="40" t="s">
        <v>191</v>
      </c>
      <c r="U157" s="40" t="s">
        <v>368</v>
      </c>
      <c r="V157" s="40" t="s">
        <v>148</v>
      </c>
      <c r="W157" s="40" t="s">
        <v>154</v>
      </c>
      <c r="X157" s="40" t="s">
        <v>160</v>
      </c>
      <c r="Y157" s="40" t="s">
        <v>166</v>
      </c>
      <c r="Z157" s="40" t="s">
        <v>172</v>
      </c>
      <c r="AA157" s="40" t="s">
        <v>144</v>
      </c>
      <c r="AB157" s="40" t="s">
        <v>150</v>
      </c>
      <c r="AC157" s="40" t="s">
        <v>156</v>
      </c>
      <c r="AD157" s="40" t="s">
        <v>162</v>
      </c>
      <c r="AE157" s="40" t="s">
        <v>168</v>
      </c>
      <c r="AF157" s="40" t="s">
        <v>174</v>
      </c>
      <c r="AG157" s="41" t="s">
        <v>369</v>
      </c>
      <c r="AH157" s="40" t="s">
        <v>370</v>
      </c>
      <c r="AI157" s="40" t="s">
        <v>371</v>
      </c>
      <c r="AJ157" s="41" t="s">
        <v>372</v>
      </c>
      <c r="AQ157" s="3"/>
      <c r="AR157" s="3"/>
      <c r="AS157" s="3"/>
      <c r="AT157" s="3"/>
      <c r="AU157" s="3"/>
      <c r="AV157" s="3"/>
      <c r="AW157" s="3"/>
      <c r="AX157" s="3"/>
      <c r="AY157" s="3"/>
      <c r="AZ157" s="3"/>
      <c r="BA157" s="3"/>
      <c r="BB157" s="3"/>
      <c r="BC157" s="3"/>
      <c r="BD157" s="3"/>
      <c r="BE157" s="3"/>
      <c r="BF157" s="3"/>
      <c r="BG157" s="3"/>
      <c r="BH157" s="3"/>
      <c r="BI157" s="3"/>
      <c r="BJ157" s="3"/>
      <c r="BK157" s="3"/>
      <c r="BL157" s="3"/>
      <c r="BM157" s="3"/>
      <c r="BN157" s="3"/>
      <c r="BO157" s="3"/>
      <c r="BP157" s="3"/>
      <c r="BQ157" s="3"/>
      <c r="BR157" s="3"/>
      <c r="BS157" s="3"/>
      <c r="BT157" s="3"/>
      <c r="BU157" s="3"/>
      <c r="BV157" s="3"/>
      <c r="BW157" s="3"/>
      <c r="BX157" s="3"/>
      <c r="BY157" s="3"/>
      <c r="BZ157" s="3"/>
      <c r="CA157" s="3"/>
      <c r="CB157" s="3"/>
      <c r="CC157" s="3"/>
      <c r="CD157" s="3"/>
      <c r="CE157" s="3"/>
      <c r="CF157" s="3"/>
      <c r="CG157" s="3"/>
      <c r="CH157" s="3"/>
      <c r="CI157" s="3"/>
      <c r="CJ157" s="3"/>
      <c r="CK157" s="3"/>
    </row>
    <row r="158" spans="1:89">
      <c r="C158" s="39" t="s">
        <v>18</v>
      </c>
      <c r="D158">
        <v>1</v>
      </c>
      <c r="Q158" s="20"/>
      <c r="S158">
        <v>1055</v>
      </c>
      <c r="T158">
        <v>1037</v>
      </c>
      <c r="U158">
        <v>980</v>
      </c>
      <c r="V158">
        <v>965</v>
      </c>
      <c r="W158">
        <v>941</v>
      </c>
      <c r="X158">
        <v>914</v>
      </c>
      <c r="Y158">
        <v>877</v>
      </c>
      <c r="Z158">
        <v>738</v>
      </c>
      <c r="AA158">
        <v>855</v>
      </c>
      <c r="AB158">
        <v>831</v>
      </c>
      <c r="AC158">
        <v>808</v>
      </c>
      <c r="AD158">
        <v>773</v>
      </c>
      <c r="AE158">
        <v>738</v>
      </c>
      <c r="AF158">
        <v>715</v>
      </c>
      <c r="AG158">
        <v>744</v>
      </c>
      <c r="AH158">
        <v>724</v>
      </c>
      <c r="AI158">
        <v>677</v>
      </c>
      <c r="AJ158">
        <v>641</v>
      </c>
    </row>
    <row r="159" spans="1:89">
      <c r="A159" s="40" t="s">
        <v>379</v>
      </c>
      <c r="B159" s="40" t="s">
        <v>130</v>
      </c>
      <c r="C159" s="82" t="s">
        <v>117</v>
      </c>
      <c r="D159">
        <v>1</v>
      </c>
      <c r="E159" s="26">
        <v>0.2</v>
      </c>
      <c r="F159" s="3">
        <v>1.2</v>
      </c>
      <c r="G159" s="24">
        <v>0.14864779124999436</v>
      </c>
      <c r="H159" s="9">
        <v>-1.0111865682499881</v>
      </c>
      <c r="I159" s="9">
        <v>2.9897403348999934</v>
      </c>
      <c r="J159" s="9">
        <v>2.5064783200008101E-3</v>
      </c>
      <c r="K159" s="24">
        <v>0.90907302656256106</v>
      </c>
      <c r="L159" s="9">
        <v>-2.5445787443751144</v>
      </c>
      <c r="M159" s="9">
        <v>6.6741182079375569</v>
      </c>
      <c r="N159" s="9">
        <v>15.613719752474989</v>
      </c>
      <c r="O159" s="30">
        <v>-2.5000000000000001E-3</v>
      </c>
      <c r="P159" s="8">
        <v>59</v>
      </c>
      <c r="Q159" s="20">
        <v>-6.4999999999999997E-3</v>
      </c>
      <c r="R159" s="3">
        <v>0</v>
      </c>
      <c r="S159" s="40" t="s">
        <v>367</v>
      </c>
      <c r="T159" s="40" t="s">
        <v>191</v>
      </c>
      <c r="U159" s="40" t="s">
        <v>368</v>
      </c>
      <c r="V159" s="40" t="s">
        <v>148</v>
      </c>
      <c r="W159" s="40" t="s">
        <v>154</v>
      </c>
      <c r="X159" s="40" t="s">
        <v>160</v>
      </c>
      <c r="Y159" s="40" t="s">
        <v>166</v>
      </c>
      <c r="Z159" s="40" t="s">
        <v>172</v>
      </c>
      <c r="AA159" s="40" t="s">
        <v>144</v>
      </c>
      <c r="AB159" s="40" t="s">
        <v>150</v>
      </c>
      <c r="AC159" s="40" t="s">
        <v>156</v>
      </c>
      <c r="AD159" s="40" t="s">
        <v>162</v>
      </c>
      <c r="AE159" s="40" t="s">
        <v>168</v>
      </c>
      <c r="AF159" s="40" t="s">
        <v>174</v>
      </c>
      <c r="AG159" s="41" t="s">
        <v>369</v>
      </c>
      <c r="AH159" s="40" t="s">
        <v>370</v>
      </c>
      <c r="AI159" s="40" t="s">
        <v>371</v>
      </c>
      <c r="AJ159" s="41" t="s">
        <v>372</v>
      </c>
      <c r="AQ159" s="3"/>
      <c r="AR159" s="3"/>
      <c r="AS159" s="3"/>
      <c r="AT159" s="3"/>
      <c r="AU159" s="3"/>
      <c r="AV159" s="3"/>
      <c r="AW159" s="3"/>
      <c r="AX159" s="3"/>
      <c r="AY159" s="3"/>
      <c r="AZ159" s="3"/>
      <c r="BA159" s="3"/>
      <c r="BB159" s="3"/>
      <c r="BC159" s="3"/>
      <c r="BD159" s="3"/>
      <c r="BE159" s="3"/>
      <c r="BF159" s="3"/>
      <c r="BG159" s="3"/>
      <c r="BH159" s="3"/>
      <c r="BI159" s="3"/>
      <c r="BJ159" s="3"/>
      <c r="BK159" s="3"/>
      <c r="BL159" s="3"/>
      <c r="BM159" s="3"/>
      <c r="BN159" s="3"/>
      <c r="BO159" s="3"/>
      <c r="BP159" s="3"/>
      <c r="BQ159" s="3"/>
      <c r="BR159" s="3"/>
      <c r="BS159" s="3"/>
      <c r="BT159" s="3"/>
      <c r="BU159" s="3"/>
      <c r="BV159" s="3"/>
      <c r="BW159" s="3"/>
      <c r="BX159" s="3"/>
      <c r="BY159" s="3"/>
      <c r="BZ159" s="3"/>
      <c r="CA159" s="3"/>
      <c r="CB159" s="3"/>
      <c r="CC159" s="3"/>
      <c r="CD159" s="3"/>
      <c r="CE159" s="3"/>
      <c r="CF159" s="3"/>
      <c r="CG159" s="3"/>
      <c r="CH159" s="3"/>
      <c r="CI159" s="3"/>
      <c r="CJ159" s="3"/>
      <c r="CK159" s="3"/>
    </row>
    <row r="160" spans="1:89">
      <c r="C160" s="39" t="s">
        <v>18</v>
      </c>
      <c r="D160">
        <v>1</v>
      </c>
      <c r="Q160" s="20"/>
      <c r="S160">
        <v>1055</v>
      </c>
      <c r="T160">
        <v>1037</v>
      </c>
      <c r="U160">
        <v>980</v>
      </c>
      <c r="V160">
        <v>965</v>
      </c>
      <c r="W160">
        <v>941</v>
      </c>
      <c r="X160">
        <v>914</v>
      </c>
      <c r="Y160">
        <v>877</v>
      </c>
      <c r="Z160">
        <v>738</v>
      </c>
      <c r="AA160">
        <v>855</v>
      </c>
      <c r="AB160">
        <v>831</v>
      </c>
      <c r="AC160">
        <v>808</v>
      </c>
      <c r="AD160">
        <v>773</v>
      </c>
      <c r="AE160">
        <v>738</v>
      </c>
      <c r="AF160">
        <v>715</v>
      </c>
      <c r="AG160">
        <v>744</v>
      </c>
      <c r="AH160">
        <v>724</v>
      </c>
      <c r="AI160">
        <v>677</v>
      </c>
      <c r="AJ160">
        <v>641</v>
      </c>
    </row>
    <row r="161" spans="1:89">
      <c r="A161" s="40" t="s">
        <v>380</v>
      </c>
      <c r="B161" s="40" t="s">
        <v>130</v>
      </c>
      <c r="C161" s="82" t="s">
        <v>117</v>
      </c>
      <c r="D161">
        <v>1</v>
      </c>
      <c r="E161" s="26">
        <v>0.1</v>
      </c>
      <c r="F161" s="3">
        <v>0.6</v>
      </c>
      <c r="G161" s="24">
        <v>1.189182329999926</v>
      </c>
      <c r="H161" s="9">
        <v>-4.044746272999924</v>
      </c>
      <c r="I161" s="9">
        <v>5.9794806697999796</v>
      </c>
      <c r="J161" s="9">
        <v>2.5064783200010737E-3</v>
      </c>
      <c r="K161" s="24">
        <v>14.545168425000531</v>
      </c>
      <c r="L161" s="9">
        <v>-20.356629955000461</v>
      </c>
      <c r="M161" s="9">
        <v>26.696472831750103</v>
      </c>
      <c r="N161" s="9">
        <v>31.227439504949992</v>
      </c>
      <c r="O161" s="30">
        <v>-2.5000000000000001E-3</v>
      </c>
      <c r="P161" s="8">
        <v>59</v>
      </c>
      <c r="Q161" s="20">
        <v>-1.2999999999999999E-2</v>
      </c>
      <c r="R161" s="3">
        <v>0</v>
      </c>
      <c r="S161" s="40" t="s">
        <v>367</v>
      </c>
      <c r="T161" s="40" t="s">
        <v>191</v>
      </c>
      <c r="U161" s="40" t="s">
        <v>368</v>
      </c>
      <c r="V161" s="40" t="s">
        <v>148</v>
      </c>
      <c r="W161" s="40" t="s">
        <v>154</v>
      </c>
      <c r="X161" s="40" t="s">
        <v>160</v>
      </c>
      <c r="Y161" s="40" t="s">
        <v>166</v>
      </c>
      <c r="Z161" s="40" t="s">
        <v>172</v>
      </c>
      <c r="AA161" s="40" t="s">
        <v>144</v>
      </c>
      <c r="AB161" s="40" t="s">
        <v>150</v>
      </c>
      <c r="AC161" s="40" t="s">
        <v>156</v>
      </c>
      <c r="AD161" s="40" t="s">
        <v>162</v>
      </c>
      <c r="AE161" s="40" t="s">
        <v>168</v>
      </c>
      <c r="AF161" s="40" t="s">
        <v>174</v>
      </c>
      <c r="AG161" s="41" t="s">
        <v>369</v>
      </c>
      <c r="AH161" s="40" t="s">
        <v>370</v>
      </c>
      <c r="AI161" s="40" t="s">
        <v>371</v>
      </c>
      <c r="AJ161" s="41" t="s">
        <v>372</v>
      </c>
      <c r="AQ161" s="3"/>
      <c r="AR161" s="3"/>
      <c r="AS161" s="3"/>
      <c r="AT161" s="3"/>
      <c r="AU161" s="3"/>
      <c r="AV161" s="3"/>
      <c r="AW161" s="3"/>
      <c r="AX161" s="3"/>
      <c r="AY161" s="3"/>
      <c r="AZ161" s="3"/>
      <c r="BA161" s="3"/>
      <c r="BB161" s="3"/>
      <c r="BC161" s="3"/>
      <c r="BD161" s="3"/>
      <c r="BE161" s="3"/>
      <c r="BF161" s="3"/>
      <c r="BG161" s="3"/>
      <c r="BH161" s="3"/>
      <c r="BI161" s="3"/>
      <c r="BJ161" s="3"/>
      <c r="BK161" s="3"/>
      <c r="BL161" s="3"/>
      <c r="BM161" s="3"/>
      <c r="BN161" s="3"/>
      <c r="BO161" s="3"/>
      <c r="BP161" s="3"/>
      <c r="BQ161" s="3"/>
      <c r="BR161" s="3"/>
      <c r="BS161" s="3"/>
      <c r="BT161" s="3"/>
      <c r="BU161" s="3"/>
      <c r="BV161" s="3"/>
      <c r="BW161" s="3"/>
      <c r="BX161" s="3"/>
      <c r="BY161" s="3"/>
      <c r="BZ161" s="3"/>
      <c r="CA161" s="3"/>
      <c r="CB161" s="3"/>
      <c r="CC161" s="3"/>
      <c r="CD161" s="3"/>
      <c r="CE161" s="3"/>
      <c r="CF161" s="3"/>
      <c r="CG161" s="3"/>
      <c r="CH161" s="3"/>
      <c r="CI161" s="3"/>
      <c r="CJ161" s="3"/>
      <c r="CK161" s="3"/>
    </row>
    <row r="162" spans="1:89">
      <c r="C162" s="39" t="s">
        <v>18</v>
      </c>
      <c r="D162">
        <v>1</v>
      </c>
      <c r="Q162" s="20"/>
      <c r="S162">
        <v>1055</v>
      </c>
      <c r="T162">
        <v>1037</v>
      </c>
      <c r="U162">
        <v>980</v>
      </c>
      <c r="V162">
        <v>965</v>
      </c>
      <c r="W162">
        <v>941</v>
      </c>
      <c r="X162">
        <v>914</v>
      </c>
      <c r="Y162">
        <v>877</v>
      </c>
      <c r="Z162">
        <v>738</v>
      </c>
      <c r="AA162">
        <v>855</v>
      </c>
      <c r="AB162">
        <v>831</v>
      </c>
      <c r="AC162">
        <v>808</v>
      </c>
      <c r="AD162">
        <v>773</v>
      </c>
      <c r="AE162">
        <v>738</v>
      </c>
      <c r="AF162">
        <v>715</v>
      </c>
      <c r="AG162">
        <v>744</v>
      </c>
      <c r="AH162">
        <v>724</v>
      </c>
      <c r="AI162">
        <v>677</v>
      </c>
      <c r="AJ162">
        <v>641</v>
      </c>
    </row>
    <row r="163" spans="1:89">
      <c r="A163" s="40" t="s">
        <v>381</v>
      </c>
      <c r="B163" s="40" t="s">
        <v>130</v>
      </c>
      <c r="C163" s="82" t="s">
        <v>117</v>
      </c>
      <c r="D163">
        <v>1</v>
      </c>
      <c r="E163" s="26">
        <v>0.4</v>
      </c>
      <c r="F163" s="3">
        <v>2.4</v>
      </c>
      <c r="G163" s="24">
        <v>-1.4170129375004623E-3</v>
      </c>
      <c r="H163" s="9">
        <v>-0.20930732186249781</v>
      </c>
      <c r="I163" s="9">
        <v>1.405843114224997</v>
      </c>
      <c r="J163" s="9">
        <v>9.820869436001323E-3</v>
      </c>
      <c r="K163" s="24">
        <v>4.798991585069453E-2</v>
      </c>
      <c r="L163" s="9">
        <v>-0.25069445132291768</v>
      </c>
      <c r="M163" s="9">
        <v>1.6213972557763918</v>
      </c>
      <c r="N163" s="9">
        <v>7.7342340290366653</v>
      </c>
      <c r="O163" s="30">
        <v>-3.0000000000000001E-3</v>
      </c>
      <c r="P163" s="8">
        <v>75</v>
      </c>
      <c r="Q163" s="20">
        <v>-1.9750000000000002E-3</v>
      </c>
      <c r="R163" s="3">
        <v>0</v>
      </c>
      <c r="S163" s="40" t="s">
        <v>144</v>
      </c>
      <c r="T163" s="40" t="s">
        <v>150</v>
      </c>
      <c r="U163" s="40" t="s">
        <v>156</v>
      </c>
      <c r="V163" s="40" t="s">
        <v>331</v>
      </c>
      <c r="W163" s="40" t="s">
        <v>332</v>
      </c>
      <c r="X163" s="40" t="s">
        <v>333</v>
      </c>
      <c r="Y163" s="40" t="s">
        <v>162</v>
      </c>
      <c r="Z163" s="40" t="s">
        <v>168</v>
      </c>
      <c r="AA163" s="40" t="s">
        <v>152</v>
      </c>
      <c r="AB163" s="40" t="s">
        <v>158</v>
      </c>
      <c r="AC163" s="40" t="s">
        <v>164</v>
      </c>
      <c r="AD163" s="40" t="s">
        <v>170</v>
      </c>
      <c r="AE163" s="40" t="s">
        <v>334</v>
      </c>
      <c r="AF163" s="40" t="s">
        <v>143</v>
      </c>
      <c r="AG163" s="41" t="s">
        <v>149</v>
      </c>
      <c r="AH163" s="40" t="s">
        <v>155</v>
      </c>
      <c r="AI163" s="40" t="s">
        <v>335</v>
      </c>
      <c r="AJ163" s="41" t="s">
        <v>336</v>
      </c>
      <c r="AK163" t="s">
        <v>337</v>
      </c>
      <c r="AL163" t="s">
        <v>161</v>
      </c>
      <c r="AM163" t="s">
        <v>167</v>
      </c>
      <c r="AN163" t="s">
        <v>151</v>
      </c>
      <c r="AO163" t="s">
        <v>157</v>
      </c>
      <c r="AP163" t="s">
        <v>163</v>
      </c>
      <c r="AQ163" s="3" t="s">
        <v>169</v>
      </c>
      <c r="AR163" s="3" t="s">
        <v>338</v>
      </c>
      <c r="AS163" s="3"/>
      <c r="AT163" s="3"/>
      <c r="AU163" s="3"/>
      <c r="AV163" s="3"/>
      <c r="AW163" s="3"/>
      <c r="AX163" s="3"/>
      <c r="AY163" s="3"/>
      <c r="AZ163" s="3"/>
      <c r="BA163" s="3"/>
      <c r="BB163" s="3"/>
      <c r="BC163" s="3"/>
      <c r="BD163" s="3"/>
      <c r="BE163" s="3"/>
      <c r="BF163" s="3"/>
      <c r="BG163" s="3"/>
      <c r="BH163" s="3"/>
      <c r="BI163" s="3"/>
      <c r="BJ163" s="3"/>
      <c r="BK163" s="3"/>
      <c r="BL163" s="3"/>
      <c r="BM163" s="3"/>
      <c r="BN163" s="3"/>
      <c r="BO163" s="3"/>
      <c r="BP163" s="3"/>
      <c r="BQ163" s="3"/>
      <c r="BR163" s="3"/>
      <c r="BS163" s="3"/>
      <c r="BT163" s="3"/>
      <c r="BU163" s="3"/>
      <c r="BV163" s="3"/>
      <c r="BW163" s="3"/>
      <c r="BX163" s="3"/>
      <c r="BY163" s="3"/>
      <c r="BZ163" s="3"/>
      <c r="CA163" s="3"/>
      <c r="CB163" s="3"/>
      <c r="CC163" s="3"/>
      <c r="CD163" s="3"/>
      <c r="CE163" s="3"/>
      <c r="CF163" s="3"/>
      <c r="CG163" s="3"/>
      <c r="CH163" s="3"/>
      <c r="CI163" s="3"/>
      <c r="CJ163" s="3"/>
      <c r="CK163" s="3"/>
    </row>
    <row r="164" spans="1:89">
      <c r="C164" s="39" t="s">
        <v>18</v>
      </c>
      <c r="D164">
        <v>1</v>
      </c>
      <c r="Q164" s="20"/>
      <c r="S164">
        <v>1005</v>
      </c>
      <c r="T164">
        <v>1036</v>
      </c>
      <c r="U164">
        <v>997</v>
      </c>
      <c r="V164">
        <v>985</v>
      </c>
      <c r="W164">
        <v>966</v>
      </c>
      <c r="X164">
        <v>956</v>
      </c>
      <c r="Y164">
        <v>985</v>
      </c>
      <c r="Z164">
        <v>928</v>
      </c>
      <c r="AA164">
        <v>893</v>
      </c>
      <c r="AB164">
        <v>882</v>
      </c>
      <c r="AC164">
        <v>826</v>
      </c>
      <c r="AD164">
        <v>794</v>
      </c>
      <c r="AE164">
        <v>747</v>
      </c>
      <c r="AF164">
        <v>934</v>
      </c>
      <c r="AG164">
        <v>963</v>
      </c>
      <c r="AH164">
        <v>928</v>
      </c>
      <c r="AI164">
        <v>916</v>
      </c>
      <c r="AJ164">
        <v>898</v>
      </c>
      <c r="AK164">
        <v>889</v>
      </c>
      <c r="AL164">
        <v>916</v>
      </c>
      <c r="AM164">
        <v>863</v>
      </c>
      <c r="AN164">
        <v>805</v>
      </c>
      <c r="AO164">
        <v>757</v>
      </c>
      <c r="AP164">
        <v>734</v>
      </c>
      <c r="AQ164">
        <v>698</v>
      </c>
      <c r="AR164">
        <v>688</v>
      </c>
    </row>
    <row r="165" spans="1:89">
      <c r="A165" s="40" t="s">
        <v>382</v>
      </c>
      <c r="B165" s="40" t="s">
        <v>130</v>
      </c>
      <c r="C165" s="82" t="s">
        <v>117</v>
      </c>
      <c r="D165">
        <v>1</v>
      </c>
      <c r="E165" s="26">
        <v>0.2</v>
      </c>
      <c r="F165" s="3">
        <v>1.2</v>
      </c>
      <c r="G165" s="24">
        <v>-1.1336103500005919E-2</v>
      </c>
      <c r="H165" s="9">
        <v>-0.83722928744998804</v>
      </c>
      <c r="I165" s="9">
        <v>2.8116862284499931</v>
      </c>
      <c r="J165" s="9">
        <v>9.8208694360012363E-3</v>
      </c>
      <c r="K165" s="24">
        <v>0.76783865361111214</v>
      </c>
      <c r="L165" s="9">
        <v>-2.005555610583341</v>
      </c>
      <c r="M165" s="9">
        <v>6.4855890231055664</v>
      </c>
      <c r="N165" s="9">
        <v>15.468468058073332</v>
      </c>
      <c r="O165" s="30">
        <v>-3.0000000000000001E-3</v>
      </c>
      <c r="P165" s="8">
        <v>75</v>
      </c>
      <c r="Q165" s="20">
        <v>-3.9500000000000004E-3</v>
      </c>
      <c r="R165" s="3">
        <v>0</v>
      </c>
      <c r="S165" s="40" t="s">
        <v>144</v>
      </c>
      <c r="T165" s="40" t="s">
        <v>150</v>
      </c>
      <c r="U165" s="40" t="s">
        <v>156</v>
      </c>
      <c r="V165" s="40" t="s">
        <v>331</v>
      </c>
      <c r="W165" s="40" t="s">
        <v>332</v>
      </c>
      <c r="X165" s="40" t="s">
        <v>333</v>
      </c>
      <c r="Y165" s="40" t="s">
        <v>162</v>
      </c>
      <c r="Z165" s="40" t="s">
        <v>168</v>
      </c>
      <c r="AA165" s="40" t="s">
        <v>152</v>
      </c>
      <c r="AB165" s="40" t="s">
        <v>158</v>
      </c>
      <c r="AC165" s="40" t="s">
        <v>164</v>
      </c>
      <c r="AD165" s="40" t="s">
        <v>170</v>
      </c>
      <c r="AE165" s="40" t="s">
        <v>334</v>
      </c>
      <c r="AF165" s="40" t="s">
        <v>143</v>
      </c>
      <c r="AG165" s="41" t="s">
        <v>149</v>
      </c>
      <c r="AH165" s="40" t="s">
        <v>155</v>
      </c>
      <c r="AI165" s="40" t="s">
        <v>335</v>
      </c>
      <c r="AJ165" s="41" t="s">
        <v>336</v>
      </c>
      <c r="AK165" t="s">
        <v>337</v>
      </c>
      <c r="AL165" t="s">
        <v>161</v>
      </c>
      <c r="AM165" t="s">
        <v>167</v>
      </c>
      <c r="AN165" t="s">
        <v>151</v>
      </c>
      <c r="AO165" t="s">
        <v>157</v>
      </c>
      <c r="AP165" t="s">
        <v>163</v>
      </c>
      <c r="AQ165" s="3" t="s">
        <v>169</v>
      </c>
      <c r="AR165" s="3" t="s">
        <v>338</v>
      </c>
      <c r="AS165" s="3"/>
      <c r="AT165" s="3"/>
      <c r="AU165" s="3"/>
      <c r="AV165" s="3"/>
      <c r="AW165" s="3"/>
      <c r="AX165" s="3"/>
      <c r="AY165" s="3"/>
      <c r="AZ165" s="3"/>
      <c r="BA165" s="3"/>
      <c r="BB165" s="3"/>
      <c r="BC165" s="3"/>
      <c r="BD165" s="3"/>
      <c r="BE165" s="3"/>
      <c r="BF165" s="3"/>
      <c r="BG165" s="3"/>
      <c r="BH165" s="3"/>
      <c r="BI165" s="3"/>
      <c r="BJ165" s="3"/>
      <c r="BK165" s="3"/>
      <c r="BL165" s="3"/>
      <c r="BM165" s="3"/>
      <c r="BN165" s="3"/>
      <c r="BO165" s="3"/>
      <c r="BP165" s="3"/>
      <c r="BQ165" s="3"/>
      <c r="BR165" s="3"/>
      <c r="BS165" s="3"/>
      <c r="BT165" s="3"/>
      <c r="BU165" s="3"/>
      <c r="BV165" s="3"/>
      <c r="BW165" s="3"/>
      <c r="BX165" s="3"/>
      <c r="BY165" s="3"/>
      <c r="BZ165" s="3"/>
      <c r="CA165" s="3"/>
      <c r="CB165" s="3"/>
      <c r="CC165" s="3"/>
      <c r="CD165" s="3"/>
      <c r="CE165" s="3"/>
      <c r="CF165" s="3"/>
      <c r="CG165" s="3"/>
      <c r="CH165" s="3"/>
      <c r="CI165" s="3"/>
      <c r="CJ165" s="3"/>
      <c r="CK165" s="3"/>
    </row>
    <row r="166" spans="1:89">
      <c r="C166" s="39" t="s">
        <v>18</v>
      </c>
      <c r="D166">
        <v>1</v>
      </c>
      <c r="Q166" s="20"/>
      <c r="S166">
        <v>1005</v>
      </c>
      <c r="T166">
        <v>1036</v>
      </c>
      <c r="U166">
        <v>997</v>
      </c>
      <c r="V166">
        <v>985</v>
      </c>
      <c r="W166">
        <v>966</v>
      </c>
      <c r="X166">
        <v>956</v>
      </c>
      <c r="Y166">
        <v>985</v>
      </c>
      <c r="Z166">
        <v>928</v>
      </c>
      <c r="AA166">
        <v>893</v>
      </c>
      <c r="AB166">
        <v>882</v>
      </c>
      <c r="AC166">
        <v>826</v>
      </c>
      <c r="AD166">
        <v>794</v>
      </c>
      <c r="AE166">
        <v>747</v>
      </c>
      <c r="AF166">
        <v>934</v>
      </c>
      <c r="AG166">
        <v>963</v>
      </c>
      <c r="AH166">
        <v>928</v>
      </c>
      <c r="AI166">
        <v>916</v>
      </c>
      <c r="AJ166">
        <v>898</v>
      </c>
      <c r="AK166">
        <v>889</v>
      </c>
      <c r="AL166">
        <v>916</v>
      </c>
      <c r="AM166">
        <v>863</v>
      </c>
      <c r="AN166">
        <v>805</v>
      </c>
      <c r="AO166">
        <v>757</v>
      </c>
      <c r="AP166">
        <v>734</v>
      </c>
      <c r="AQ166">
        <v>698</v>
      </c>
      <c r="AR166">
        <v>688</v>
      </c>
    </row>
    <row r="167" spans="1:89">
      <c r="A167" s="40" t="s">
        <v>383</v>
      </c>
      <c r="B167" s="40" t="s">
        <v>130</v>
      </c>
      <c r="C167" s="82" t="s">
        <v>117</v>
      </c>
      <c r="D167">
        <v>1</v>
      </c>
      <c r="E167" s="26">
        <v>0.1</v>
      </c>
      <c r="F167" s="3">
        <v>0.6</v>
      </c>
      <c r="G167" s="24">
        <v>-9.06888280000097E-2</v>
      </c>
      <c r="H167" s="9">
        <v>-3.3489171497999894</v>
      </c>
      <c r="I167" s="9">
        <v>5.6233724568999968</v>
      </c>
      <c r="J167" s="9">
        <v>9.8208694360003256E-3</v>
      </c>
      <c r="K167" s="24">
        <v>12.285418457777901</v>
      </c>
      <c r="L167" s="9">
        <v>-16.044444884666838</v>
      </c>
      <c r="M167" s="9">
        <v>25.942356092422298</v>
      </c>
      <c r="N167" s="9">
        <v>30.936936116146661</v>
      </c>
      <c r="O167" s="30">
        <v>-3.0000000000000001E-3</v>
      </c>
      <c r="P167" s="8">
        <v>75</v>
      </c>
      <c r="Q167" s="20">
        <v>-7.9000000000000008E-3</v>
      </c>
      <c r="R167" s="3">
        <v>0</v>
      </c>
      <c r="S167" s="40" t="s">
        <v>144</v>
      </c>
      <c r="T167" s="40" t="s">
        <v>150</v>
      </c>
      <c r="U167" s="40" t="s">
        <v>156</v>
      </c>
      <c r="V167" s="40" t="s">
        <v>331</v>
      </c>
      <c r="W167" s="40" t="s">
        <v>332</v>
      </c>
      <c r="X167" s="40" t="s">
        <v>333</v>
      </c>
      <c r="Y167" s="40" t="s">
        <v>162</v>
      </c>
      <c r="Z167" s="40" t="s">
        <v>168</v>
      </c>
      <c r="AA167" s="40" t="s">
        <v>152</v>
      </c>
      <c r="AB167" s="40" t="s">
        <v>158</v>
      </c>
      <c r="AC167" s="40" t="s">
        <v>164</v>
      </c>
      <c r="AD167" s="40" t="s">
        <v>170</v>
      </c>
      <c r="AE167" s="40" t="s">
        <v>334</v>
      </c>
      <c r="AF167" s="40" t="s">
        <v>143</v>
      </c>
      <c r="AG167" s="41" t="s">
        <v>149</v>
      </c>
      <c r="AH167" s="40" t="s">
        <v>155</v>
      </c>
      <c r="AI167" s="40" t="s">
        <v>335</v>
      </c>
      <c r="AJ167" s="41" t="s">
        <v>336</v>
      </c>
      <c r="AK167" t="s">
        <v>337</v>
      </c>
      <c r="AL167" t="s">
        <v>161</v>
      </c>
      <c r="AM167" t="s">
        <v>167</v>
      </c>
      <c r="AN167" t="s">
        <v>151</v>
      </c>
      <c r="AO167" t="s">
        <v>157</v>
      </c>
      <c r="AP167" t="s">
        <v>163</v>
      </c>
      <c r="AQ167" s="3" t="s">
        <v>169</v>
      </c>
      <c r="AR167" s="3" t="s">
        <v>338</v>
      </c>
      <c r="AS167" s="3"/>
      <c r="AT167" s="3"/>
      <c r="AU167" s="3"/>
      <c r="AV167" s="3"/>
      <c r="AW167" s="3"/>
      <c r="AX167" s="3"/>
      <c r="AY167" s="3"/>
      <c r="AZ167" s="3"/>
      <c r="BA167" s="3"/>
      <c r="BB167" s="3"/>
      <c r="BC167" s="3"/>
      <c r="BD167" s="3"/>
      <c r="BE167" s="3"/>
      <c r="BF167" s="3"/>
      <c r="BG167" s="3"/>
      <c r="BH167" s="3"/>
      <c r="BI167" s="3"/>
      <c r="BJ167" s="3"/>
      <c r="BK167" s="3"/>
      <c r="BL167" s="3"/>
      <c r="BM167" s="3"/>
      <c r="BN167" s="3"/>
      <c r="BO167" s="3"/>
      <c r="BP167" s="3"/>
      <c r="BQ167" s="3"/>
      <c r="BR167" s="3"/>
      <c r="BS167" s="3"/>
      <c r="BT167" s="3"/>
      <c r="BU167" s="3"/>
      <c r="BV167" s="3"/>
      <c r="BW167" s="3"/>
      <c r="BX167" s="3"/>
      <c r="BY167" s="3"/>
      <c r="BZ167" s="3"/>
      <c r="CA167" s="3"/>
      <c r="CB167" s="3"/>
      <c r="CC167" s="3"/>
      <c r="CD167" s="3"/>
      <c r="CE167" s="3"/>
      <c r="CF167" s="3"/>
      <c r="CG167" s="3"/>
      <c r="CH167" s="3"/>
      <c r="CI167" s="3"/>
      <c r="CJ167" s="3"/>
      <c r="CK167" s="3"/>
    </row>
    <row r="168" spans="1:89">
      <c r="C168" s="39" t="s">
        <v>18</v>
      </c>
      <c r="D168">
        <v>1</v>
      </c>
      <c r="Q168" s="20"/>
      <c r="S168">
        <v>1005</v>
      </c>
      <c r="T168">
        <v>1036</v>
      </c>
      <c r="U168">
        <v>997</v>
      </c>
      <c r="V168">
        <v>985</v>
      </c>
      <c r="W168">
        <v>966</v>
      </c>
      <c r="X168">
        <v>956</v>
      </c>
      <c r="Y168">
        <v>985</v>
      </c>
      <c r="Z168">
        <v>928</v>
      </c>
      <c r="AA168">
        <v>893</v>
      </c>
      <c r="AB168">
        <v>882</v>
      </c>
      <c r="AC168">
        <v>826</v>
      </c>
      <c r="AD168">
        <v>794</v>
      </c>
      <c r="AE168">
        <v>747</v>
      </c>
      <c r="AF168">
        <v>934</v>
      </c>
      <c r="AG168">
        <v>963</v>
      </c>
      <c r="AH168">
        <v>928</v>
      </c>
      <c r="AI168">
        <v>916</v>
      </c>
      <c r="AJ168">
        <v>898</v>
      </c>
      <c r="AK168">
        <v>889</v>
      </c>
      <c r="AL168">
        <v>916</v>
      </c>
      <c r="AM168">
        <v>863</v>
      </c>
      <c r="AN168">
        <v>805</v>
      </c>
      <c r="AO168">
        <v>757</v>
      </c>
      <c r="AP168">
        <v>734</v>
      </c>
      <c r="AQ168">
        <v>698</v>
      </c>
      <c r="AR168">
        <v>688</v>
      </c>
    </row>
    <row r="169" spans="1:89">
      <c r="A169" s="40" t="s">
        <v>384</v>
      </c>
      <c r="B169" s="40" t="s">
        <v>130</v>
      </c>
      <c r="C169" s="82" t="s">
        <v>117</v>
      </c>
      <c r="D169">
        <v>1</v>
      </c>
      <c r="E169" s="26">
        <v>0.1</v>
      </c>
      <c r="F169" s="3">
        <v>1.05</v>
      </c>
      <c r="G169" s="24">
        <v>7.8313311785874931E-2</v>
      </c>
      <c r="H169" s="9">
        <v>-0.72792821129779517</v>
      </c>
      <c r="I169" s="9">
        <v>2.6362377908405294</v>
      </c>
      <c r="J169" s="9">
        <v>3.2454781713917719E-4</v>
      </c>
      <c r="K169" s="24">
        <v>-2.5481247929032308E-2</v>
      </c>
      <c r="L169" s="9">
        <v>-1.8309245684528168</v>
      </c>
      <c r="M169" s="9">
        <v>8.297839679148872</v>
      </c>
      <c r="N169" s="9">
        <v>31.036487705794546</v>
      </c>
      <c r="O169" s="30">
        <v>-2.0999999999999999E-3</v>
      </c>
      <c r="P169" s="8">
        <v>57</v>
      </c>
      <c r="Q169" s="20">
        <v>-1.18E-2</v>
      </c>
      <c r="R169" s="3">
        <v>0</v>
      </c>
      <c r="S169" s="40" t="s">
        <v>206</v>
      </c>
      <c r="T169" s="40" t="s">
        <v>188</v>
      </c>
      <c r="U169" s="40" t="s">
        <v>131</v>
      </c>
      <c r="V169" s="40" t="s">
        <v>132</v>
      </c>
      <c r="W169" s="40" t="s">
        <v>207</v>
      </c>
      <c r="X169" s="40" t="s">
        <v>189</v>
      </c>
      <c r="Y169" s="40" t="s">
        <v>137</v>
      </c>
      <c r="Z169" s="40" t="s">
        <v>138</v>
      </c>
      <c r="AA169" s="40" t="s">
        <v>139</v>
      </c>
      <c r="AB169" s="40" t="s">
        <v>140</v>
      </c>
      <c r="AC169" s="40" t="s">
        <v>208</v>
      </c>
      <c r="AD169" s="40" t="s">
        <v>190</v>
      </c>
      <c r="AE169" s="40" t="s">
        <v>141</v>
      </c>
      <c r="AF169" s="40" t="s">
        <v>142</v>
      </c>
      <c r="AG169" t="s">
        <v>143</v>
      </c>
      <c r="AH169" t="s">
        <v>144</v>
      </c>
      <c r="AI169" t="s">
        <v>209</v>
      </c>
      <c r="AJ169" t="s">
        <v>191</v>
      </c>
      <c r="AK169" t="s">
        <v>147</v>
      </c>
      <c r="AL169" t="s">
        <v>148</v>
      </c>
      <c r="AM169" t="s">
        <v>149</v>
      </c>
      <c r="AN169" t="s">
        <v>150</v>
      </c>
      <c r="AO169" t="s">
        <v>385</v>
      </c>
      <c r="AP169" t="s">
        <v>369</v>
      </c>
      <c r="AQ169" s="3" t="s">
        <v>153</v>
      </c>
      <c r="AR169" s="3" t="s">
        <v>154</v>
      </c>
      <c r="AS169" s="3" t="s">
        <v>155</v>
      </c>
      <c r="AT169" s="3" t="s">
        <v>156</v>
      </c>
      <c r="AU169" s="3" t="s">
        <v>386</v>
      </c>
      <c r="AV169" s="3" t="s">
        <v>370</v>
      </c>
      <c r="AW169" s="3" t="s">
        <v>202</v>
      </c>
      <c r="AX169" s="3" t="s">
        <v>193</v>
      </c>
      <c r="AY169" s="3" t="s">
        <v>159</v>
      </c>
      <c r="AZ169" s="3" t="s">
        <v>160</v>
      </c>
      <c r="BA169" s="3" t="s">
        <v>161</v>
      </c>
      <c r="BB169" s="3" t="s">
        <v>162</v>
      </c>
      <c r="BC169" s="3" t="s">
        <v>387</v>
      </c>
      <c r="BD169" s="3" t="s">
        <v>371</v>
      </c>
      <c r="BE169" s="3" t="s">
        <v>165</v>
      </c>
      <c r="BF169" s="3" t="s">
        <v>166</v>
      </c>
      <c r="BG169" s="3" t="s">
        <v>167</v>
      </c>
      <c r="BH169" s="3" t="s">
        <v>168</v>
      </c>
      <c r="BI169" s="3" t="s">
        <v>388</v>
      </c>
      <c r="BJ169" s="3" t="s">
        <v>372</v>
      </c>
      <c r="BK169" s="3" t="s">
        <v>172</v>
      </c>
      <c r="BL169" s="3"/>
      <c r="BM169" s="3"/>
      <c r="BN169" s="3"/>
      <c r="BO169" s="3"/>
      <c r="BP169" s="3"/>
      <c r="BQ169" s="3"/>
      <c r="BR169" s="3"/>
      <c r="BS169" s="3"/>
      <c r="BT169" s="3"/>
      <c r="BU169" s="3"/>
      <c r="BV169" s="3"/>
      <c r="BW169" s="3"/>
      <c r="BX169" s="3"/>
      <c r="BY169" s="3"/>
      <c r="BZ169" s="3"/>
      <c r="CA169" s="3"/>
      <c r="CB169" s="3"/>
      <c r="CC169" s="3"/>
      <c r="CD169" s="3"/>
      <c r="CE169" s="3"/>
      <c r="CF169" s="3"/>
      <c r="CG169" s="3"/>
      <c r="CH169" s="3"/>
      <c r="CI169" s="3"/>
      <c r="CJ169" s="3"/>
      <c r="CK169" s="3"/>
    </row>
    <row r="170" spans="1:89">
      <c r="C170" s="39" t="s">
        <v>18</v>
      </c>
      <c r="D170">
        <v>1</v>
      </c>
      <c r="Q170" s="20"/>
      <c r="S170">
        <v>2306</v>
      </c>
      <c r="T170">
        <v>2480</v>
      </c>
      <c r="U170">
        <v>2155</v>
      </c>
      <c r="V170">
        <v>2317</v>
      </c>
      <c r="W170">
        <v>2354</v>
      </c>
      <c r="X170">
        <v>2531</v>
      </c>
      <c r="Y170">
        <v>2199</v>
      </c>
      <c r="Z170">
        <v>2364</v>
      </c>
      <c r="AA170">
        <v>1870</v>
      </c>
      <c r="AB170">
        <v>2011</v>
      </c>
      <c r="AC170">
        <v>2285</v>
      </c>
      <c r="AD170">
        <v>2457</v>
      </c>
      <c r="AE170">
        <v>2135</v>
      </c>
      <c r="AF170">
        <v>2296</v>
      </c>
      <c r="AG170">
        <v>1870</v>
      </c>
      <c r="AH170">
        <v>2011</v>
      </c>
      <c r="AI170">
        <v>2268</v>
      </c>
      <c r="AJ170">
        <v>2439</v>
      </c>
      <c r="AK170">
        <v>2111</v>
      </c>
      <c r="AL170">
        <v>2270</v>
      </c>
      <c r="AM170">
        <v>1817</v>
      </c>
      <c r="AN170">
        <v>1954</v>
      </c>
      <c r="AO170">
        <v>1628</v>
      </c>
      <c r="AP170">
        <v>1750</v>
      </c>
      <c r="AQ170">
        <v>2059</v>
      </c>
      <c r="AR170">
        <v>2214</v>
      </c>
      <c r="AS170">
        <v>1767</v>
      </c>
      <c r="AT170">
        <v>1900</v>
      </c>
      <c r="AU170">
        <v>1584</v>
      </c>
      <c r="AV170">
        <v>1703</v>
      </c>
      <c r="AW170">
        <v>2111</v>
      </c>
      <c r="AX170">
        <v>2270</v>
      </c>
      <c r="AY170">
        <v>2000</v>
      </c>
      <c r="AZ170">
        <v>2150</v>
      </c>
      <c r="BA170">
        <v>1691</v>
      </c>
      <c r="BB170">
        <v>1818</v>
      </c>
      <c r="BC170">
        <v>1481</v>
      </c>
      <c r="BD170">
        <v>1593</v>
      </c>
      <c r="BE170">
        <v>1919</v>
      </c>
      <c r="BF170">
        <v>2063</v>
      </c>
      <c r="BG170">
        <v>1614</v>
      </c>
      <c r="BH170">
        <v>1736</v>
      </c>
      <c r="BI170">
        <v>1402</v>
      </c>
      <c r="BJ170">
        <v>1508</v>
      </c>
      <c r="BK170">
        <v>1818</v>
      </c>
    </row>
    <row r="171" spans="1:89">
      <c r="A171" s="40" t="s">
        <v>389</v>
      </c>
      <c r="B171" s="40" t="s">
        <v>130</v>
      </c>
      <c r="C171" s="82" t="s">
        <v>117</v>
      </c>
      <c r="D171">
        <v>1</v>
      </c>
      <c r="E171" s="26">
        <v>0.2</v>
      </c>
      <c r="F171" s="3">
        <v>1.05</v>
      </c>
      <c r="G171" s="24">
        <v>3.8574297167783857E-2</v>
      </c>
      <c r="H171" s="9">
        <v>-0.68566605812641224</v>
      </c>
      <c r="I171" s="9">
        <v>2.6153545359738821</v>
      </c>
      <c r="J171" s="9">
        <v>-1.2934848470622061E-3</v>
      </c>
      <c r="K171" s="24">
        <v>1.8243106393718567</v>
      </c>
      <c r="L171" s="9">
        <v>-4.8450182403206696</v>
      </c>
      <c r="M171" s="9">
        <v>10.515791206809322</v>
      </c>
      <c r="N171" s="9">
        <v>31.242072535627983</v>
      </c>
      <c r="O171" s="30">
        <v>-2.3999999999999998E-3</v>
      </c>
      <c r="P171" s="8">
        <v>56</v>
      </c>
      <c r="Q171" s="20">
        <v>-1.6199999999999999E-2</v>
      </c>
      <c r="R171" s="3">
        <v>0</v>
      </c>
      <c r="S171" s="40" t="s">
        <v>144</v>
      </c>
      <c r="T171" s="40" t="s">
        <v>150</v>
      </c>
      <c r="U171" s="40" t="s">
        <v>156</v>
      </c>
      <c r="V171" s="40" t="s">
        <v>331</v>
      </c>
      <c r="W171" s="40" t="s">
        <v>332</v>
      </c>
      <c r="X171" s="40" t="s">
        <v>333</v>
      </c>
      <c r="Y171" s="40" t="s">
        <v>162</v>
      </c>
      <c r="Z171" s="40" t="s">
        <v>168</v>
      </c>
      <c r="AA171" s="40" t="s">
        <v>152</v>
      </c>
      <c r="AB171" s="40" t="s">
        <v>158</v>
      </c>
      <c r="AC171" s="40" t="s">
        <v>164</v>
      </c>
      <c r="AD171" s="40" t="s">
        <v>170</v>
      </c>
      <c r="AE171" s="40" t="s">
        <v>334</v>
      </c>
      <c r="AF171" s="40" t="s">
        <v>143</v>
      </c>
      <c r="AG171" s="41" t="s">
        <v>149</v>
      </c>
      <c r="AH171" s="40" t="s">
        <v>155</v>
      </c>
      <c r="AI171" s="40" t="s">
        <v>335</v>
      </c>
      <c r="AJ171" s="41" t="s">
        <v>336</v>
      </c>
      <c r="AK171" t="s">
        <v>337</v>
      </c>
      <c r="AL171" t="s">
        <v>161</v>
      </c>
      <c r="AM171" t="s">
        <v>167</v>
      </c>
      <c r="AN171" t="s">
        <v>151</v>
      </c>
      <c r="AO171" t="s">
        <v>157</v>
      </c>
      <c r="AP171" t="s">
        <v>163</v>
      </c>
      <c r="AQ171" s="3" t="s">
        <v>169</v>
      </c>
      <c r="AR171" s="3" t="s">
        <v>338</v>
      </c>
      <c r="AS171" s="3"/>
      <c r="AT171" s="3"/>
      <c r="AU171" s="3"/>
      <c r="AV171" s="3"/>
      <c r="AW171" s="3"/>
      <c r="AX171" s="3"/>
      <c r="AY171" s="3"/>
      <c r="AZ171" s="3"/>
      <c r="BA171" s="3"/>
      <c r="BB171" s="3"/>
      <c r="BC171" s="3"/>
      <c r="BD171" s="3"/>
      <c r="BE171" s="3"/>
      <c r="BF171" s="3"/>
      <c r="BG171" s="3"/>
      <c r="BH171" s="3"/>
      <c r="BI171" s="3"/>
      <c r="BJ171" s="3"/>
      <c r="BK171" s="3"/>
      <c r="BL171" s="3"/>
      <c r="BM171" s="3"/>
      <c r="BN171" s="3"/>
      <c r="BO171" s="3"/>
      <c r="BP171" s="3"/>
      <c r="BQ171" s="3"/>
      <c r="BR171" s="3"/>
      <c r="BS171" s="3"/>
      <c r="BT171" s="3"/>
      <c r="BU171" s="3"/>
      <c r="BV171" s="3"/>
      <c r="BW171" s="3"/>
      <c r="BX171" s="3"/>
      <c r="BY171" s="3"/>
      <c r="BZ171" s="3"/>
      <c r="CA171" s="3"/>
      <c r="CB171" s="3"/>
      <c r="CC171" s="3"/>
      <c r="CD171" s="3"/>
      <c r="CE171" s="3"/>
      <c r="CF171" s="3"/>
      <c r="CG171" s="3"/>
      <c r="CH171" s="3"/>
      <c r="CI171" s="3"/>
      <c r="CJ171" s="3"/>
      <c r="CK171" s="3"/>
    </row>
    <row r="172" spans="1:89">
      <c r="C172" s="39" t="s">
        <v>18</v>
      </c>
      <c r="D172">
        <v>1</v>
      </c>
      <c r="Q172" s="20"/>
      <c r="S172">
        <v>2321</v>
      </c>
      <c r="T172">
        <v>2393</v>
      </c>
      <c r="U172">
        <v>2323</v>
      </c>
      <c r="V172">
        <v>2301</v>
      </c>
      <c r="W172">
        <v>2255</v>
      </c>
      <c r="X172">
        <v>2232</v>
      </c>
      <c r="Y172">
        <v>2301</v>
      </c>
      <c r="Z172">
        <v>2198</v>
      </c>
      <c r="AA172">
        <v>2153</v>
      </c>
      <c r="AB172">
        <v>2090</v>
      </c>
      <c r="AC172">
        <v>1992</v>
      </c>
      <c r="AD172">
        <v>1902</v>
      </c>
      <c r="AE172">
        <v>1924</v>
      </c>
      <c r="AF172">
        <v>2135</v>
      </c>
      <c r="AG172">
        <v>2201</v>
      </c>
      <c r="AH172">
        <v>2137</v>
      </c>
      <c r="AI172">
        <v>2117</v>
      </c>
      <c r="AJ172">
        <v>2074</v>
      </c>
      <c r="AK172">
        <v>2053</v>
      </c>
      <c r="AL172">
        <v>2117</v>
      </c>
      <c r="AM172">
        <v>2023</v>
      </c>
      <c r="AN172">
        <v>1981</v>
      </c>
      <c r="AO172">
        <v>1923</v>
      </c>
      <c r="AP172">
        <v>1834</v>
      </c>
      <c r="AQ172">
        <v>1727</v>
      </c>
      <c r="AR172">
        <v>1770</v>
      </c>
    </row>
    <row r="173" spans="1:89">
      <c r="A173" s="40" t="s">
        <v>390</v>
      </c>
      <c r="B173" s="40" t="s">
        <v>130</v>
      </c>
      <c r="C173" s="82" t="s">
        <v>117</v>
      </c>
      <c r="D173">
        <v>1</v>
      </c>
      <c r="E173" s="26">
        <v>0.1</v>
      </c>
      <c r="F173" s="3">
        <v>1.6</v>
      </c>
      <c r="G173" s="24">
        <v>1.3201672330584349E-2</v>
      </c>
      <c r="H173" s="9">
        <v>-0.28707528161812756</v>
      </c>
      <c r="I173" s="9">
        <v>1.6738476967327358</v>
      </c>
      <c r="J173" s="9">
        <v>2.0024916705770855E-3</v>
      </c>
      <c r="K173" s="24">
        <v>0.6886417249287905</v>
      </c>
      <c r="L173" s="9">
        <v>-2.8726968835862214</v>
      </c>
      <c r="M173" s="9">
        <v>7.7334097185488124</v>
      </c>
      <c r="N173" s="9">
        <v>30.796392363256054</v>
      </c>
      <c r="O173" s="30">
        <v>-2.2000000000000001E-3</v>
      </c>
      <c r="P173" s="8">
        <v>59</v>
      </c>
      <c r="Q173" s="20">
        <v>-1.6E-2</v>
      </c>
      <c r="R173" s="3">
        <v>0</v>
      </c>
      <c r="S173" s="40" t="s">
        <v>206</v>
      </c>
      <c r="T173" s="40" t="s">
        <v>188</v>
      </c>
      <c r="U173" s="40" t="s">
        <v>131</v>
      </c>
      <c r="V173" s="40" t="s">
        <v>132</v>
      </c>
      <c r="W173" s="40" t="s">
        <v>207</v>
      </c>
      <c r="X173" s="40" t="s">
        <v>189</v>
      </c>
      <c r="Y173" s="40" t="s">
        <v>137</v>
      </c>
      <c r="Z173" s="40" t="s">
        <v>138</v>
      </c>
      <c r="AA173" s="40" t="s">
        <v>139</v>
      </c>
      <c r="AB173" s="40" t="s">
        <v>140</v>
      </c>
      <c r="AC173" s="40" t="s">
        <v>208</v>
      </c>
      <c r="AD173" s="40" t="s">
        <v>190</v>
      </c>
      <c r="AE173" s="40" t="s">
        <v>141</v>
      </c>
      <c r="AF173" s="40" t="s">
        <v>142</v>
      </c>
      <c r="AG173" t="s">
        <v>143</v>
      </c>
      <c r="AH173" t="s">
        <v>144</v>
      </c>
      <c r="AI173" t="s">
        <v>209</v>
      </c>
      <c r="AJ173" t="s">
        <v>191</v>
      </c>
      <c r="AK173" t="s">
        <v>147</v>
      </c>
      <c r="AL173" t="s">
        <v>148</v>
      </c>
      <c r="AM173" t="s">
        <v>149</v>
      </c>
      <c r="AN173" t="s">
        <v>150</v>
      </c>
      <c r="AO173" t="s">
        <v>385</v>
      </c>
      <c r="AP173" t="s">
        <v>369</v>
      </c>
      <c r="AQ173" s="3" t="s">
        <v>153</v>
      </c>
      <c r="AR173" s="3" t="s">
        <v>154</v>
      </c>
      <c r="AS173" s="3" t="s">
        <v>155</v>
      </c>
      <c r="AT173" s="3" t="s">
        <v>156</v>
      </c>
      <c r="AU173" s="3" t="s">
        <v>386</v>
      </c>
      <c r="AV173" s="3" t="s">
        <v>370</v>
      </c>
      <c r="AW173" s="3" t="s">
        <v>202</v>
      </c>
      <c r="AX173" s="3" t="s">
        <v>193</v>
      </c>
      <c r="AY173" s="3" t="s">
        <v>159</v>
      </c>
      <c r="AZ173" s="3" t="s">
        <v>160</v>
      </c>
      <c r="BA173" s="3" t="s">
        <v>161</v>
      </c>
      <c r="BB173" s="3" t="s">
        <v>162</v>
      </c>
      <c r="BC173" s="3" t="s">
        <v>387</v>
      </c>
      <c r="BD173" s="3" t="s">
        <v>371</v>
      </c>
      <c r="BE173" s="3" t="s">
        <v>165</v>
      </c>
      <c r="BF173" s="3" t="s">
        <v>166</v>
      </c>
      <c r="BG173" s="3" t="s">
        <v>167</v>
      </c>
      <c r="BH173" s="3" t="s">
        <v>168</v>
      </c>
      <c r="BI173" s="3" t="s">
        <v>388</v>
      </c>
      <c r="BJ173" s="3" t="s">
        <v>372</v>
      </c>
      <c r="BK173" s="3" t="s">
        <v>172</v>
      </c>
      <c r="BL173" s="3"/>
      <c r="BM173" s="3"/>
      <c r="BN173" s="3"/>
      <c r="BO173" s="3"/>
      <c r="BP173" s="3"/>
      <c r="BQ173" s="3"/>
      <c r="BR173" s="3"/>
      <c r="BS173" s="3"/>
      <c r="BT173" s="3"/>
      <c r="BU173" s="3"/>
      <c r="BV173" s="3"/>
      <c r="BW173" s="3"/>
      <c r="BX173" s="3"/>
      <c r="BY173" s="3"/>
      <c r="BZ173" s="3"/>
      <c r="CA173" s="3"/>
      <c r="CB173" s="3"/>
      <c r="CC173" s="3"/>
      <c r="CD173" s="3"/>
      <c r="CE173" s="3"/>
      <c r="CF173" s="3"/>
      <c r="CG173" s="3"/>
      <c r="CH173" s="3"/>
      <c r="CI173" s="3"/>
      <c r="CJ173" s="3"/>
      <c r="CK173" s="3"/>
    </row>
    <row r="174" spans="1:89">
      <c r="C174" s="39" t="s">
        <v>18</v>
      </c>
      <c r="D174">
        <v>1</v>
      </c>
      <c r="Q174" s="20"/>
      <c r="S174">
        <v>3615</v>
      </c>
      <c r="T174">
        <v>3887</v>
      </c>
      <c r="U174">
        <v>3377</v>
      </c>
      <c r="V174">
        <v>3632</v>
      </c>
      <c r="W174">
        <v>3689</v>
      </c>
      <c r="X174">
        <v>3967</v>
      </c>
      <c r="Y174">
        <v>3446</v>
      </c>
      <c r="Z174">
        <v>3706</v>
      </c>
      <c r="AA174">
        <v>2931</v>
      </c>
      <c r="AB174">
        <v>3152</v>
      </c>
      <c r="AC174">
        <v>3582</v>
      </c>
      <c r="AD174">
        <v>3852</v>
      </c>
      <c r="AE174">
        <v>3347</v>
      </c>
      <c r="AF174">
        <v>3598</v>
      </c>
      <c r="AG174">
        <v>2931</v>
      </c>
      <c r="AH174">
        <v>3152</v>
      </c>
      <c r="AI174">
        <v>3555</v>
      </c>
      <c r="AJ174">
        <v>3823</v>
      </c>
      <c r="AK174">
        <v>3308</v>
      </c>
      <c r="AL174">
        <v>3557</v>
      </c>
      <c r="AM174">
        <v>2849</v>
      </c>
      <c r="AN174">
        <v>3063</v>
      </c>
      <c r="AO174">
        <v>2551</v>
      </c>
      <c r="AP174">
        <v>2743</v>
      </c>
      <c r="AQ174">
        <v>3228</v>
      </c>
      <c r="AR174">
        <v>3471</v>
      </c>
      <c r="AS174">
        <v>2770</v>
      </c>
      <c r="AT174">
        <v>2979</v>
      </c>
      <c r="AU174">
        <v>2483</v>
      </c>
      <c r="AV174">
        <v>2670</v>
      </c>
      <c r="AW174">
        <v>3308</v>
      </c>
      <c r="AX174">
        <v>3557</v>
      </c>
      <c r="AY174">
        <v>3134</v>
      </c>
      <c r="AZ174">
        <v>3370</v>
      </c>
      <c r="BA174">
        <v>2650</v>
      </c>
      <c r="BB174">
        <v>2849</v>
      </c>
      <c r="BC174">
        <v>2322</v>
      </c>
      <c r="BD174">
        <v>2497</v>
      </c>
      <c r="BE174">
        <v>3007</v>
      </c>
      <c r="BF174">
        <v>3234</v>
      </c>
      <c r="BG174">
        <v>2530</v>
      </c>
      <c r="BH174">
        <v>2720</v>
      </c>
      <c r="BI174">
        <v>2198</v>
      </c>
      <c r="BJ174">
        <v>2364</v>
      </c>
      <c r="BK174">
        <v>2849</v>
      </c>
    </row>
    <row r="175" spans="1:89">
      <c r="A175" s="40" t="s">
        <v>391</v>
      </c>
      <c r="B175" s="40" t="s">
        <v>130</v>
      </c>
      <c r="C175" s="82" t="s">
        <v>117</v>
      </c>
      <c r="D175">
        <v>1</v>
      </c>
      <c r="E175" s="26">
        <v>0.1</v>
      </c>
      <c r="F175" s="3">
        <v>1.6</v>
      </c>
      <c r="G175" s="24">
        <v>6.1122331002372418E-4</v>
      </c>
      <c r="H175" s="9">
        <v>-0.27277701431235624</v>
      </c>
      <c r="I175" s="9">
        <v>1.6273515993613077</v>
      </c>
      <c r="J175" s="9">
        <v>-4.9113430163177981E-3</v>
      </c>
      <c r="K175" s="24">
        <v>0.65148028341883224</v>
      </c>
      <c r="L175" s="9">
        <v>-2.5227454019829771</v>
      </c>
      <c r="M175" s="9">
        <v>7.6182226280376506</v>
      </c>
      <c r="N175" s="9">
        <v>28.429900418932647</v>
      </c>
      <c r="O175" s="30">
        <v>-2.3999999999999998E-3</v>
      </c>
      <c r="P175" s="8">
        <v>75</v>
      </c>
      <c r="Q175" s="20">
        <v>-1.03E-2</v>
      </c>
      <c r="R175" s="3">
        <v>0</v>
      </c>
      <c r="S175" s="40" t="s">
        <v>144</v>
      </c>
      <c r="T175" s="40" t="s">
        <v>150</v>
      </c>
      <c r="U175" s="40" t="s">
        <v>156</v>
      </c>
      <c r="V175" s="40" t="s">
        <v>331</v>
      </c>
      <c r="W175" s="40" t="s">
        <v>332</v>
      </c>
      <c r="X175" s="40" t="s">
        <v>333</v>
      </c>
      <c r="Y175" s="40" t="s">
        <v>162</v>
      </c>
      <c r="Z175" s="40" t="s">
        <v>168</v>
      </c>
      <c r="AA175" s="40" t="s">
        <v>152</v>
      </c>
      <c r="AB175" s="40" t="s">
        <v>158</v>
      </c>
      <c r="AC175" s="40" t="s">
        <v>164</v>
      </c>
      <c r="AD175" s="40" t="s">
        <v>170</v>
      </c>
      <c r="AE175" s="40" t="s">
        <v>334</v>
      </c>
      <c r="AF175" s="40" t="s">
        <v>143</v>
      </c>
      <c r="AG175" t="s">
        <v>149</v>
      </c>
      <c r="AH175" t="s">
        <v>155</v>
      </c>
      <c r="AI175" t="s">
        <v>335</v>
      </c>
      <c r="AJ175" t="s">
        <v>336</v>
      </c>
      <c r="AK175" t="s">
        <v>337</v>
      </c>
      <c r="AL175" t="s">
        <v>161</v>
      </c>
      <c r="AM175" t="s">
        <v>167</v>
      </c>
      <c r="AN175" t="s">
        <v>151</v>
      </c>
      <c r="AO175" t="s">
        <v>157</v>
      </c>
      <c r="AP175" t="s">
        <v>163</v>
      </c>
      <c r="AQ175" s="3" t="s">
        <v>169</v>
      </c>
      <c r="AR175" s="3" t="s">
        <v>338</v>
      </c>
      <c r="AS175" s="3"/>
      <c r="AT175" s="3"/>
      <c r="AU175" s="3"/>
      <c r="AV175" s="3"/>
      <c r="AW175" s="3"/>
      <c r="AX175" s="3"/>
      <c r="AY175" s="3"/>
      <c r="AZ175" s="3"/>
      <c r="BA175" s="3"/>
      <c r="BB175" s="3"/>
      <c r="BC175" s="3"/>
      <c r="BD175" s="3"/>
      <c r="BE175" s="3"/>
      <c r="BF175" s="3"/>
      <c r="BG175" s="3"/>
      <c r="BH175" s="3"/>
      <c r="BI175" s="3"/>
      <c r="BJ175" s="3"/>
      <c r="BK175" s="3"/>
      <c r="BL175" s="3"/>
      <c r="BM175" s="3"/>
      <c r="BN175" s="3"/>
      <c r="BO175" s="3"/>
      <c r="BP175" s="3"/>
      <c r="BQ175" s="3"/>
      <c r="BR175" s="3"/>
      <c r="BS175" s="3"/>
      <c r="BT175" s="3"/>
      <c r="BU175" s="3"/>
      <c r="BV175" s="3"/>
      <c r="BW175" s="3"/>
      <c r="BX175" s="3"/>
      <c r="BY175" s="3"/>
      <c r="BZ175" s="3"/>
      <c r="CA175" s="3"/>
      <c r="CB175" s="3"/>
      <c r="CC175" s="3"/>
      <c r="CD175" s="3"/>
      <c r="CE175" s="3"/>
      <c r="CF175" s="3"/>
      <c r="CG175" s="3"/>
      <c r="CH175" s="3"/>
      <c r="CI175" s="3"/>
      <c r="CJ175" s="3"/>
      <c r="CK175" s="3"/>
    </row>
    <row r="176" spans="1:89">
      <c r="C176" s="39" t="s">
        <v>18</v>
      </c>
      <c r="D176">
        <v>1</v>
      </c>
      <c r="Q176" s="20"/>
      <c r="S176">
        <v>3487</v>
      </c>
      <c r="T176">
        <v>3595</v>
      </c>
      <c r="U176">
        <v>3672</v>
      </c>
      <c r="V176">
        <v>3459</v>
      </c>
      <c r="W176">
        <v>3390</v>
      </c>
      <c r="X176">
        <v>3356</v>
      </c>
      <c r="Y176">
        <v>3459</v>
      </c>
      <c r="Z176">
        <v>3416</v>
      </c>
      <c r="AA176">
        <v>3236</v>
      </c>
      <c r="AB176">
        <v>3304</v>
      </c>
      <c r="AC176">
        <v>3044</v>
      </c>
      <c r="AD176">
        <v>3074</v>
      </c>
      <c r="AE176">
        <v>2892</v>
      </c>
      <c r="AF176">
        <v>3194</v>
      </c>
      <c r="AG176">
        <v>3293</v>
      </c>
      <c r="AH176">
        <v>3363</v>
      </c>
      <c r="AI176">
        <v>3169</v>
      </c>
      <c r="AJ176">
        <v>3105</v>
      </c>
      <c r="AK176">
        <v>3074</v>
      </c>
      <c r="AL176">
        <v>3169</v>
      </c>
      <c r="AM176">
        <v>3129</v>
      </c>
      <c r="AN176">
        <v>2964</v>
      </c>
      <c r="AO176">
        <v>3027</v>
      </c>
      <c r="AP176">
        <v>2789</v>
      </c>
      <c r="AQ176">
        <v>2816</v>
      </c>
      <c r="AR176">
        <v>2649</v>
      </c>
    </row>
    <row r="177" spans="1:89">
      <c r="A177" s="40" t="s">
        <v>392</v>
      </c>
      <c r="B177" s="40" t="s">
        <v>130</v>
      </c>
      <c r="C177" s="82" t="s">
        <v>117</v>
      </c>
      <c r="D177">
        <v>1</v>
      </c>
      <c r="E177" s="26">
        <v>0.35</v>
      </c>
      <c r="F177" s="3">
        <v>2.2999999999999998</v>
      </c>
      <c r="G177" s="24">
        <v>1.3349721638854525E-2</v>
      </c>
      <c r="H177" s="9">
        <v>-0.18207317364943515</v>
      </c>
      <c r="I177" s="9">
        <v>1.1310813173173226</v>
      </c>
      <c r="J177" s="9">
        <v>-6.1554300042732796E-3</v>
      </c>
      <c r="K177" s="24">
        <v>0.1311196413404824</v>
      </c>
      <c r="L177" s="9">
        <v>-0.84010989146483828</v>
      </c>
      <c r="M177" s="9">
        <v>4.303241560962241</v>
      </c>
      <c r="N177" s="9">
        <v>31.115625338342713</v>
      </c>
      <c r="O177" s="30">
        <v>-2.3E-3</v>
      </c>
      <c r="P177" s="8">
        <v>58</v>
      </c>
      <c r="Q177" s="20">
        <v>-1.2999999999999999E-2</v>
      </c>
      <c r="R177" s="3">
        <v>0</v>
      </c>
      <c r="S177" s="40" t="s">
        <v>206</v>
      </c>
      <c r="T177" s="40" t="s">
        <v>188</v>
      </c>
      <c r="U177" s="40" t="s">
        <v>131</v>
      </c>
      <c r="V177" s="40" t="s">
        <v>132</v>
      </c>
      <c r="W177" s="40" t="s">
        <v>207</v>
      </c>
      <c r="X177" s="40" t="s">
        <v>189</v>
      </c>
      <c r="Y177" s="40" t="s">
        <v>137</v>
      </c>
      <c r="Z177" s="40" t="s">
        <v>138</v>
      </c>
      <c r="AA177" s="40" t="s">
        <v>139</v>
      </c>
      <c r="AB177" s="40" t="s">
        <v>140</v>
      </c>
      <c r="AC177" s="40" t="s">
        <v>208</v>
      </c>
      <c r="AD177" s="40" t="s">
        <v>190</v>
      </c>
      <c r="AE177" s="40" t="s">
        <v>141</v>
      </c>
      <c r="AF177" s="40" t="s">
        <v>142</v>
      </c>
      <c r="AG177" t="s">
        <v>143</v>
      </c>
      <c r="AH177" t="s">
        <v>144</v>
      </c>
      <c r="AI177" t="s">
        <v>209</v>
      </c>
      <c r="AJ177" t="s">
        <v>191</v>
      </c>
      <c r="AK177" t="s">
        <v>147</v>
      </c>
      <c r="AL177" t="s">
        <v>148</v>
      </c>
      <c r="AM177" t="s">
        <v>149</v>
      </c>
      <c r="AN177" t="s">
        <v>150</v>
      </c>
      <c r="AO177" t="s">
        <v>385</v>
      </c>
      <c r="AP177" t="s">
        <v>369</v>
      </c>
      <c r="AQ177" s="3" t="s">
        <v>153</v>
      </c>
      <c r="AR177" s="3" t="s">
        <v>154</v>
      </c>
      <c r="AS177" s="3" t="s">
        <v>155</v>
      </c>
      <c r="AT177" s="3" t="s">
        <v>156</v>
      </c>
      <c r="AU177" s="3" t="s">
        <v>386</v>
      </c>
      <c r="AV177" s="3" t="s">
        <v>370</v>
      </c>
      <c r="AW177" s="3" t="s">
        <v>202</v>
      </c>
      <c r="AX177" s="3" t="s">
        <v>193</v>
      </c>
      <c r="AY177" s="3" t="s">
        <v>159</v>
      </c>
      <c r="AZ177" s="3" t="s">
        <v>160</v>
      </c>
      <c r="BA177" s="3" t="s">
        <v>161</v>
      </c>
      <c r="BB177" s="3" t="s">
        <v>162</v>
      </c>
      <c r="BC177" s="3" t="s">
        <v>387</v>
      </c>
      <c r="BD177" s="3" t="s">
        <v>371</v>
      </c>
      <c r="BE177" s="3" t="s">
        <v>165</v>
      </c>
      <c r="BF177" s="3" t="s">
        <v>166</v>
      </c>
      <c r="BG177" s="3" t="s">
        <v>167</v>
      </c>
      <c r="BH177" s="3" t="s">
        <v>168</v>
      </c>
      <c r="BI177" s="3" t="s">
        <v>388</v>
      </c>
      <c r="BJ177" s="3" t="s">
        <v>372</v>
      </c>
      <c r="BK177" s="3" t="s">
        <v>172</v>
      </c>
      <c r="BL177" s="3"/>
      <c r="BM177" s="3"/>
      <c r="BN177" s="3"/>
      <c r="BO177" s="3"/>
      <c r="BP177" s="3"/>
      <c r="BQ177" s="3"/>
      <c r="BR177" s="3"/>
      <c r="BS177" s="3"/>
      <c r="BT177" s="3"/>
      <c r="BU177" s="3"/>
      <c r="BV177" s="3"/>
      <c r="BW177" s="3"/>
      <c r="BX177" s="3"/>
      <c r="BY177" s="3"/>
      <c r="BZ177" s="3"/>
      <c r="CA177" s="3"/>
      <c r="CB177" s="3"/>
      <c r="CC177" s="3"/>
      <c r="CD177" s="3"/>
      <c r="CE177" s="3"/>
      <c r="CF177" s="3"/>
      <c r="CG177" s="3"/>
      <c r="CH177" s="3"/>
      <c r="CI177" s="3"/>
      <c r="CJ177" s="3"/>
      <c r="CK177" s="3"/>
    </row>
    <row r="178" spans="1:89">
      <c r="C178" s="39" t="s">
        <v>18</v>
      </c>
      <c r="D178">
        <v>1</v>
      </c>
      <c r="Q178" s="20"/>
      <c r="S178">
        <v>5686</v>
      </c>
      <c r="T178">
        <v>6114</v>
      </c>
      <c r="U178">
        <v>5312</v>
      </c>
      <c r="V178">
        <v>5712</v>
      </c>
      <c r="W178">
        <v>5802</v>
      </c>
      <c r="X178">
        <v>6238</v>
      </c>
      <c r="Y178">
        <v>5420</v>
      </c>
      <c r="Z178">
        <v>5828</v>
      </c>
      <c r="AA178">
        <v>4610</v>
      </c>
      <c r="AB178">
        <v>4957</v>
      </c>
      <c r="AC178">
        <v>5634</v>
      </c>
      <c r="AD178">
        <v>6058</v>
      </c>
      <c r="AE178">
        <v>5263</v>
      </c>
      <c r="AF178">
        <v>5659</v>
      </c>
      <c r="AG178">
        <v>4610</v>
      </c>
      <c r="AH178">
        <v>4957</v>
      </c>
      <c r="AI178">
        <v>5591</v>
      </c>
      <c r="AJ178">
        <v>6012</v>
      </c>
      <c r="AK178">
        <v>5203</v>
      </c>
      <c r="AL178">
        <v>5595</v>
      </c>
      <c r="AM178">
        <v>4480</v>
      </c>
      <c r="AN178">
        <v>4817</v>
      </c>
      <c r="AO178">
        <v>4013</v>
      </c>
      <c r="AP178">
        <v>4315</v>
      </c>
      <c r="AQ178">
        <v>5076</v>
      </c>
      <c r="AR178">
        <v>5458</v>
      </c>
      <c r="AS178">
        <v>4357</v>
      </c>
      <c r="AT178">
        <v>4685</v>
      </c>
      <c r="AU178">
        <v>3905</v>
      </c>
      <c r="AV178">
        <v>4199</v>
      </c>
      <c r="AW178">
        <v>5203</v>
      </c>
      <c r="AX178">
        <v>5595</v>
      </c>
      <c r="AY178">
        <v>4929</v>
      </c>
      <c r="AZ178">
        <v>5300</v>
      </c>
      <c r="BA178">
        <v>4167</v>
      </c>
      <c r="BB178">
        <v>4481</v>
      </c>
      <c r="BC178">
        <v>3652</v>
      </c>
      <c r="BD178">
        <v>3926</v>
      </c>
      <c r="BE178">
        <v>4730</v>
      </c>
      <c r="BF178">
        <v>5086</v>
      </c>
      <c r="BG178">
        <v>3979</v>
      </c>
      <c r="BH178">
        <v>4278</v>
      </c>
      <c r="BI178">
        <v>3457</v>
      </c>
      <c r="BJ178">
        <v>3717</v>
      </c>
      <c r="BK178">
        <v>4481</v>
      </c>
    </row>
    <row r="179" spans="1:89">
      <c r="A179" s="40" t="s">
        <v>393</v>
      </c>
      <c r="B179" s="40" t="s">
        <v>130</v>
      </c>
      <c r="C179" s="82" t="s">
        <v>117</v>
      </c>
      <c r="D179">
        <v>1</v>
      </c>
      <c r="E179" s="26">
        <v>0.35</v>
      </c>
      <c r="F179" s="3">
        <v>2.2999999999999998</v>
      </c>
      <c r="G179" s="24">
        <v>-9.2190585984384069E-3</v>
      </c>
      <c r="H179" s="9">
        <v>-0.1071618873201987</v>
      </c>
      <c r="I179" s="9">
        <v>1.0314729523881636</v>
      </c>
      <c r="J179" s="9">
        <v>-2.8739318017245788E-3</v>
      </c>
      <c r="K179" s="24">
        <v>0.13782379032560443</v>
      </c>
      <c r="L179" s="9">
        <v>-0.84935361776953433</v>
      </c>
      <c r="M179" s="9">
        <v>4.2989533018015367</v>
      </c>
      <c r="N179" s="9">
        <v>30.896668923322903</v>
      </c>
      <c r="O179" s="30">
        <v>-2.8999999999999998E-3</v>
      </c>
      <c r="P179" s="8">
        <v>75</v>
      </c>
      <c r="Q179" s="20">
        <v>-1.2999999999999999E-2</v>
      </c>
      <c r="R179" s="3">
        <v>0</v>
      </c>
      <c r="S179" s="40" t="s">
        <v>144</v>
      </c>
      <c r="T179" s="40" t="s">
        <v>150</v>
      </c>
      <c r="U179" s="40" t="s">
        <v>156</v>
      </c>
      <c r="V179" s="40" t="s">
        <v>331</v>
      </c>
      <c r="W179" s="40" t="s">
        <v>332</v>
      </c>
      <c r="X179" s="40" t="s">
        <v>333</v>
      </c>
      <c r="Y179" s="40" t="s">
        <v>162</v>
      </c>
      <c r="Z179" s="40" t="s">
        <v>168</v>
      </c>
      <c r="AA179" s="40" t="s">
        <v>152</v>
      </c>
      <c r="AB179" s="40" t="s">
        <v>158</v>
      </c>
      <c r="AC179" s="40" t="s">
        <v>164</v>
      </c>
      <c r="AD179" s="40" t="s">
        <v>170</v>
      </c>
      <c r="AE179" s="40" t="s">
        <v>334</v>
      </c>
      <c r="AF179" s="40" t="s">
        <v>143</v>
      </c>
      <c r="AG179" t="s">
        <v>149</v>
      </c>
      <c r="AH179" t="s">
        <v>155</v>
      </c>
      <c r="AI179" t="s">
        <v>335</v>
      </c>
      <c r="AJ179" t="s">
        <v>336</v>
      </c>
      <c r="AK179" t="s">
        <v>337</v>
      </c>
      <c r="AL179" t="s">
        <v>161</v>
      </c>
      <c r="AM179" t="s">
        <v>167</v>
      </c>
      <c r="AN179" t="s">
        <v>151</v>
      </c>
      <c r="AO179" t="s">
        <v>157</v>
      </c>
      <c r="AP179" t="s">
        <v>163</v>
      </c>
      <c r="AQ179" s="3" t="s">
        <v>169</v>
      </c>
      <c r="AR179" s="3" t="s">
        <v>338</v>
      </c>
      <c r="AS179" s="3"/>
      <c r="AT179" s="3"/>
      <c r="AU179" s="3"/>
      <c r="AV179" s="3"/>
      <c r="AW179" s="3"/>
      <c r="AX179" s="3"/>
      <c r="AY179" s="3"/>
      <c r="AZ179" s="3"/>
      <c r="BA179" s="3"/>
      <c r="BB179" s="3"/>
      <c r="BC179" s="3"/>
      <c r="BD179" s="3"/>
      <c r="BE179" s="3"/>
      <c r="BF179" s="3"/>
      <c r="BG179" s="3"/>
      <c r="BH179" s="3"/>
      <c r="BI179" s="3"/>
      <c r="BJ179" s="3"/>
      <c r="BK179" s="3"/>
      <c r="BL179" s="3"/>
      <c r="BM179" s="3"/>
      <c r="BN179" s="3"/>
      <c r="BO179" s="3"/>
      <c r="BP179" s="3"/>
      <c r="BQ179" s="3"/>
      <c r="BR179" s="3"/>
      <c r="BS179" s="3"/>
      <c r="BT179" s="3"/>
      <c r="BU179" s="3"/>
      <c r="BV179" s="3"/>
      <c r="BW179" s="3"/>
      <c r="BX179" s="3"/>
      <c r="BY179" s="3"/>
      <c r="BZ179" s="3"/>
      <c r="CA179" s="3"/>
      <c r="CB179" s="3"/>
      <c r="CC179" s="3"/>
      <c r="CD179" s="3"/>
      <c r="CE179" s="3"/>
      <c r="CF179" s="3"/>
      <c r="CG179" s="3"/>
      <c r="CH179" s="3"/>
      <c r="CI179" s="3"/>
      <c r="CJ179" s="3"/>
      <c r="CK179" s="3"/>
    </row>
    <row r="180" spans="1:89">
      <c r="C180" s="39" t="s">
        <v>18</v>
      </c>
      <c r="D180">
        <v>1</v>
      </c>
      <c r="Q180" s="20"/>
      <c r="S180">
        <v>5394</v>
      </c>
      <c r="T180">
        <v>5561</v>
      </c>
      <c r="U180">
        <v>5454</v>
      </c>
      <c r="V180">
        <v>5275</v>
      </c>
      <c r="W180">
        <v>5169</v>
      </c>
      <c r="X180">
        <v>5117</v>
      </c>
      <c r="Y180">
        <v>5275</v>
      </c>
      <c r="Z180">
        <v>5063</v>
      </c>
      <c r="AA180">
        <v>5005</v>
      </c>
      <c r="AB180">
        <v>4908</v>
      </c>
      <c r="AC180">
        <v>4642</v>
      </c>
      <c r="AD180">
        <v>4557</v>
      </c>
      <c r="AE180">
        <v>4410</v>
      </c>
      <c r="AF180">
        <v>5017</v>
      </c>
      <c r="AG180">
        <v>5172</v>
      </c>
      <c r="AH180">
        <v>5072</v>
      </c>
      <c r="AI180">
        <v>4906</v>
      </c>
      <c r="AJ180">
        <v>4808</v>
      </c>
      <c r="AK180">
        <v>4759</v>
      </c>
      <c r="AL180">
        <v>4906</v>
      </c>
      <c r="AM180">
        <v>4708</v>
      </c>
      <c r="AN180">
        <v>4655</v>
      </c>
      <c r="AO180">
        <v>4565</v>
      </c>
      <c r="AP180">
        <v>4317</v>
      </c>
      <c r="AQ180">
        <v>4238</v>
      </c>
      <c r="AR180">
        <v>4101</v>
      </c>
    </row>
    <row r="181" spans="1:89">
      <c r="A181" s="40" t="s">
        <v>394</v>
      </c>
      <c r="B181" s="40" t="s">
        <v>130</v>
      </c>
      <c r="C181" s="82" t="s">
        <v>117</v>
      </c>
      <c r="D181">
        <v>1</v>
      </c>
      <c r="E181" s="26">
        <v>0.7</v>
      </c>
      <c r="F181" s="3">
        <v>3.3</v>
      </c>
      <c r="G181" s="24">
        <v>2.8461022597406323E-3</v>
      </c>
      <c r="H181" s="9">
        <v>-7.5310730748054291E-2</v>
      </c>
      <c r="I181" s="9">
        <v>0.83554488950519923</v>
      </c>
      <c r="J181" s="9">
        <v>4.4269572038937999E-3</v>
      </c>
      <c r="K181" s="24">
        <v>3.1670322109694407E-2</v>
      </c>
      <c r="L181" s="9">
        <v>-0.34146493975922432</v>
      </c>
      <c r="M181" s="9">
        <v>2.6597684559688166</v>
      </c>
      <c r="N181" s="9">
        <v>31.197791420417147</v>
      </c>
      <c r="O181" s="30">
        <v>-2E-3</v>
      </c>
      <c r="P181" s="8">
        <v>57</v>
      </c>
      <c r="Q181" s="20">
        <v>-1.44E-2</v>
      </c>
      <c r="R181" s="3">
        <v>0</v>
      </c>
      <c r="S181" s="40" t="s">
        <v>206</v>
      </c>
      <c r="T181" s="40" t="s">
        <v>188</v>
      </c>
      <c r="U181" s="40" t="s">
        <v>131</v>
      </c>
      <c r="V181" s="40" t="s">
        <v>132</v>
      </c>
      <c r="W181" s="40" t="s">
        <v>207</v>
      </c>
      <c r="X181" s="40" t="s">
        <v>189</v>
      </c>
      <c r="Y181" s="40" t="s">
        <v>137</v>
      </c>
      <c r="Z181" s="40" t="s">
        <v>138</v>
      </c>
      <c r="AA181" s="40" t="s">
        <v>139</v>
      </c>
      <c r="AB181" s="40" t="s">
        <v>140</v>
      </c>
      <c r="AC181" s="40" t="s">
        <v>208</v>
      </c>
      <c r="AD181" s="40" t="s">
        <v>190</v>
      </c>
      <c r="AE181" s="40" t="s">
        <v>141</v>
      </c>
      <c r="AF181" s="40" t="s">
        <v>142</v>
      </c>
      <c r="AG181" t="s">
        <v>143</v>
      </c>
      <c r="AH181" t="s">
        <v>144</v>
      </c>
      <c r="AI181" t="s">
        <v>209</v>
      </c>
      <c r="AJ181" t="s">
        <v>191</v>
      </c>
      <c r="AK181" t="s">
        <v>147</v>
      </c>
      <c r="AL181" t="s">
        <v>148</v>
      </c>
      <c r="AM181" t="s">
        <v>149</v>
      </c>
      <c r="AN181" t="s">
        <v>150</v>
      </c>
      <c r="AO181" t="s">
        <v>385</v>
      </c>
      <c r="AP181" t="s">
        <v>369</v>
      </c>
      <c r="AQ181" s="3" t="s">
        <v>153</v>
      </c>
      <c r="AR181" s="3" t="s">
        <v>154</v>
      </c>
      <c r="AS181" s="3" t="s">
        <v>155</v>
      </c>
      <c r="AT181" s="3" t="s">
        <v>156</v>
      </c>
      <c r="AU181" s="3" t="s">
        <v>386</v>
      </c>
      <c r="AV181" s="3" t="s">
        <v>370</v>
      </c>
      <c r="AW181" s="3" t="s">
        <v>202</v>
      </c>
      <c r="AX181" s="3" t="s">
        <v>193</v>
      </c>
      <c r="AY181" s="3" t="s">
        <v>159</v>
      </c>
      <c r="AZ181" s="3" t="s">
        <v>160</v>
      </c>
      <c r="BA181" s="3" t="s">
        <v>161</v>
      </c>
      <c r="BB181" s="3" t="s">
        <v>162</v>
      </c>
      <c r="BC181" s="3" t="s">
        <v>387</v>
      </c>
      <c r="BD181" s="3" t="s">
        <v>371</v>
      </c>
      <c r="BE181" s="3" t="s">
        <v>165</v>
      </c>
      <c r="BF181" s="3" t="s">
        <v>166</v>
      </c>
      <c r="BG181" s="3" t="s">
        <v>167</v>
      </c>
      <c r="BH181" s="3" t="s">
        <v>168</v>
      </c>
      <c r="BI181" s="3" t="s">
        <v>388</v>
      </c>
      <c r="BJ181" s="3" t="s">
        <v>372</v>
      </c>
      <c r="BK181" s="3" t="s">
        <v>172</v>
      </c>
      <c r="BL181" s="3"/>
      <c r="BM181" s="3"/>
      <c r="BN181" s="3"/>
      <c r="BO181" s="3"/>
      <c r="BP181" s="3"/>
      <c r="BQ181" s="3"/>
      <c r="BR181" s="3"/>
      <c r="BS181" s="3"/>
      <c r="BT181" s="3"/>
      <c r="BU181" s="3"/>
      <c r="BV181" s="3"/>
      <c r="BW181" s="3"/>
      <c r="BX181" s="3"/>
      <c r="BY181" s="3"/>
      <c r="BZ181" s="3"/>
      <c r="CA181" s="3"/>
      <c r="CB181" s="3"/>
      <c r="CC181" s="3"/>
      <c r="CD181" s="3"/>
      <c r="CE181" s="3"/>
      <c r="CF181" s="3"/>
      <c r="CG181" s="3"/>
      <c r="CH181" s="3"/>
      <c r="CI181" s="3"/>
      <c r="CJ181" s="3"/>
      <c r="CK181" s="3"/>
    </row>
    <row r="182" spans="1:89">
      <c r="C182" s="39" t="s">
        <v>18</v>
      </c>
      <c r="D182">
        <v>1</v>
      </c>
      <c r="Q182" s="20"/>
      <c r="S182">
        <v>7349</v>
      </c>
      <c r="T182">
        <v>7902</v>
      </c>
      <c r="U182">
        <v>6865</v>
      </c>
      <c r="V182">
        <v>7382</v>
      </c>
      <c r="W182">
        <v>7499</v>
      </c>
      <c r="X182">
        <v>8063</v>
      </c>
      <c r="Y182">
        <v>7005</v>
      </c>
      <c r="Z182">
        <v>7533</v>
      </c>
      <c r="AA182">
        <v>5959</v>
      </c>
      <c r="AB182">
        <v>6407</v>
      </c>
      <c r="AC182">
        <v>7281</v>
      </c>
      <c r="AD182">
        <v>7829</v>
      </c>
      <c r="AE182">
        <v>6802</v>
      </c>
      <c r="AF182">
        <v>7314</v>
      </c>
      <c r="AG182">
        <v>5959</v>
      </c>
      <c r="AH182">
        <v>6407</v>
      </c>
      <c r="AI182">
        <v>7226</v>
      </c>
      <c r="AJ182">
        <v>7770</v>
      </c>
      <c r="AK182">
        <v>6725</v>
      </c>
      <c r="AL182">
        <v>7231</v>
      </c>
      <c r="AM182">
        <v>5790</v>
      </c>
      <c r="AN182">
        <v>6226</v>
      </c>
      <c r="AO182">
        <v>5186</v>
      </c>
      <c r="AP182">
        <v>5576</v>
      </c>
      <c r="AQ182">
        <v>6561</v>
      </c>
      <c r="AR182">
        <v>7054</v>
      </c>
      <c r="AS182">
        <v>5631</v>
      </c>
      <c r="AT182">
        <v>6055</v>
      </c>
      <c r="AU182">
        <v>5047</v>
      </c>
      <c r="AV182">
        <v>5427</v>
      </c>
      <c r="AW182">
        <v>6725</v>
      </c>
      <c r="AX182">
        <v>7231</v>
      </c>
      <c r="AY182">
        <v>6371</v>
      </c>
      <c r="AZ182">
        <v>6850</v>
      </c>
      <c r="BA182">
        <v>5386</v>
      </c>
      <c r="BB182">
        <v>5792</v>
      </c>
      <c r="BC182">
        <v>4719</v>
      </c>
      <c r="BD182">
        <v>5075</v>
      </c>
      <c r="BE182">
        <v>6113</v>
      </c>
      <c r="BF182">
        <v>6573</v>
      </c>
      <c r="BG182">
        <v>5143</v>
      </c>
      <c r="BH182">
        <v>5530</v>
      </c>
      <c r="BI182">
        <v>4468</v>
      </c>
      <c r="BJ182">
        <v>4805</v>
      </c>
      <c r="BK182">
        <v>5792</v>
      </c>
    </row>
    <row r="183" spans="1:89">
      <c r="A183" s="40" t="s">
        <v>395</v>
      </c>
      <c r="B183" s="40" t="s">
        <v>130</v>
      </c>
      <c r="C183" s="82" t="s">
        <v>117</v>
      </c>
      <c r="D183">
        <v>1</v>
      </c>
      <c r="E183" s="26">
        <v>0.35</v>
      </c>
      <c r="F183" s="3">
        <v>3.3</v>
      </c>
      <c r="G183" s="24">
        <v>-3.7583151869639486E-3</v>
      </c>
      <c r="H183" s="9">
        <v>-4.988860966919919E-2</v>
      </c>
      <c r="I183" s="9">
        <v>0.80664940366894389</v>
      </c>
      <c r="J183" s="9">
        <v>-5.5201967360121174E-3</v>
      </c>
      <c r="K183" s="24">
        <v>5.5379621524574991E-2</v>
      </c>
      <c r="L183" s="9">
        <v>-0.48975331389757243</v>
      </c>
      <c r="M183" s="9">
        <v>2.9497644392783209</v>
      </c>
      <c r="N183" s="9">
        <v>30.909593254511083</v>
      </c>
      <c r="O183" s="30">
        <v>-2.3999999999999998E-3</v>
      </c>
      <c r="P183" s="8">
        <v>65</v>
      </c>
      <c r="Q183" s="20">
        <v>-1.4500000000000001E-2</v>
      </c>
      <c r="R183" s="3">
        <v>0</v>
      </c>
      <c r="S183" s="40" t="s">
        <v>144</v>
      </c>
      <c r="T183" s="40" t="s">
        <v>150</v>
      </c>
      <c r="U183" s="40" t="s">
        <v>156</v>
      </c>
      <c r="V183" s="40" t="s">
        <v>331</v>
      </c>
      <c r="W183" s="40" t="s">
        <v>332</v>
      </c>
      <c r="X183" s="40" t="s">
        <v>333</v>
      </c>
      <c r="Y183" s="40" t="s">
        <v>162</v>
      </c>
      <c r="Z183" s="40" t="s">
        <v>168</v>
      </c>
      <c r="AA183" s="40" t="s">
        <v>152</v>
      </c>
      <c r="AB183" s="40" t="s">
        <v>158</v>
      </c>
      <c r="AC183" s="40" t="s">
        <v>164</v>
      </c>
      <c r="AD183" s="40" t="s">
        <v>170</v>
      </c>
      <c r="AE183" s="40" t="s">
        <v>334</v>
      </c>
      <c r="AF183" s="40" t="s">
        <v>143</v>
      </c>
      <c r="AG183" t="s">
        <v>149</v>
      </c>
      <c r="AH183" t="s">
        <v>155</v>
      </c>
      <c r="AI183" t="s">
        <v>335</v>
      </c>
      <c r="AJ183" t="s">
        <v>336</v>
      </c>
      <c r="AK183" t="s">
        <v>337</v>
      </c>
      <c r="AL183" t="s">
        <v>161</v>
      </c>
      <c r="AM183" t="s">
        <v>167</v>
      </c>
      <c r="AN183" t="s">
        <v>151</v>
      </c>
      <c r="AO183" t="s">
        <v>157</v>
      </c>
      <c r="AP183" t="s">
        <v>163</v>
      </c>
      <c r="AQ183" s="3" t="s">
        <v>169</v>
      </c>
      <c r="AR183" s="3" t="s">
        <v>338</v>
      </c>
      <c r="AS183" s="3"/>
      <c r="AT183" s="3"/>
      <c r="AU183" s="3"/>
      <c r="AV183" s="3"/>
      <c r="AW183" s="3"/>
      <c r="AX183" s="3"/>
      <c r="AY183" s="3"/>
      <c r="AZ183" s="3"/>
      <c r="BA183" s="3"/>
      <c r="BB183" s="3"/>
      <c r="BC183" s="3"/>
      <c r="BD183" s="3"/>
      <c r="BE183" s="3"/>
      <c r="BF183" s="3"/>
      <c r="BG183" s="3"/>
      <c r="BH183" s="3"/>
      <c r="BI183" s="3"/>
      <c r="BJ183" s="3"/>
      <c r="BK183" s="3"/>
      <c r="BL183" s="3"/>
      <c r="BM183" s="3"/>
      <c r="BN183" s="3"/>
      <c r="BO183" s="3"/>
      <c r="BP183" s="3"/>
      <c r="BQ183" s="3"/>
      <c r="BR183" s="3"/>
      <c r="BS183" s="3"/>
      <c r="BT183" s="3"/>
      <c r="BU183" s="3"/>
      <c r="BV183" s="3"/>
      <c r="BW183" s="3"/>
      <c r="BX183" s="3"/>
      <c r="BY183" s="3"/>
      <c r="BZ183" s="3"/>
      <c r="CA183" s="3"/>
      <c r="CB183" s="3"/>
      <c r="CC183" s="3"/>
      <c r="CD183" s="3"/>
      <c r="CE183" s="3"/>
      <c r="CF183" s="3"/>
      <c r="CG183" s="3"/>
      <c r="CH183" s="3"/>
      <c r="CI183" s="3"/>
      <c r="CJ183" s="3"/>
      <c r="CK183" s="3"/>
    </row>
    <row r="184" spans="1:89">
      <c r="C184" s="39" t="s">
        <v>18</v>
      </c>
      <c r="D184">
        <v>1</v>
      </c>
      <c r="Q184" s="20"/>
      <c r="S184">
        <v>7192</v>
      </c>
      <c r="T184">
        <v>7414</v>
      </c>
      <c r="U184">
        <v>7184</v>
      </c>
      <c r="V184">
        <v>6984</v>
      </c>
      <c r="W184">
        <v>6844</v>
      </c>
      <c r="X184">
        <v>6774</v>
      </c>
      <c r="Y184">
        <v>6984</v>
      </c>
      <c r="Z184">
        <v>6730</v>
      </c>
      <c r="AA184">
        <v>6673</v>
      </c>
      <c r="AB184">
        <v>6465</v>
      </c>
      <c r="AC184">
        <v>6146</v>
      </c>
      <c r="AD184">
        <v>6057</v>
      </c>
      <c r="AE184">
        <v>5839</v>
      </c>
      <c r="AF184">
        <v>6653</v>
      </c>
      <c r="AG184">
        <v>6858</v>
      </c>
      <c r="AH184">
        <v>6645</v>
      </c>
      <c r="AI184">
        <v>6460</v>
      </c>
      <c r="AJ184">
        <v>6331</v>
      </c>
      <c r="AK184">
        <v>6266</v>
      </c>
      <c r="AL184">
        <v>6460</v>
      </c>
      <c r="AM184">
        <v>6225</v>
      </c>
      <c r="AN184">
        <v>6173</v>
      </c>
      <c r="AO184">
        <v>5981</v>
      </c>
      <c r="AP184">
        <v>5685</v>
      </c>
      <c r="AQ184">
        <v>5603</v>
      </c>
      <c r="AR184">
        <v>5401</v>
      </c>
    </row>
    <row r="185" spans="1:89">
      <c r="A185" s="40" t="s">
        <v>396</v>
      </c>
      <c r="B185" s="40" t="s">
        <v>130</v>
      </c>
      <c r="C185" s="82" t="s">
        <v>117</v>
      </c>
      <c r="D185">
        <v>1</v>
      </c>
      <c r="E185" s="26">
        <v>0.5</v>
      </c>
      <c r="F185" s="3">
        <v>3.6</v>
      </c>
      <c r="G185" s="24">
        <v>-3.2177949377736278E-3</v>
      </c>
      <c r="H185" s="9">
        <v>-2.7836866593317831E-2</v>
      </c>
      <c r="I185" s="9">
        <v>0.60117977990373328</v>
      </c>
      <c r="J185" s="9">
        <v>1.3902024012725306E-2</v>
      </c>
      <c r="K185" s="24">
        <v>4.5124630262046897E-2</v>
      </c>
      <c r="L185" s="9">
        <v>-0.44079597634974005</v>
      </c>
      <c r="M185" s="9">
        <v>3.0430358216451223</v>
      </c>
      <c r="N185" s="9">
        <v>41.184928443997563</v>
      </c>
      <c r="O185" s="30">
        <v>-2.3999999999999998E-3</v>
      </c>
      <c r="P185" s="8">
        <v>70</v>
      </c>
      <c r="Q185" s="20">
        <v>-1.9300000000000001E-2</v>
      </c>
      <c r="R185" s="3">
        <v>0</v>
      </c>
      <c r="S185" s="40" t="s">
        <v>206</v>
      </c>
      <c r="T185" s="40" t="s">
        <v>188</v>
      </c>
      <c r="U185" s="40" t="s">
        <v>131</v>
      </c>
      <c r="V185" s="40" t="s">
        <v>132</v>
      </c>
      <c r="W185" s="40" t="s">
        <v>207</v>
      </c>
      <c r="X185" s="40" t="s">
        <v>189</v>
      </c>
      <c r="Y185" s="40" t="s">
        <v>137</v>
      </c>
      <c r="Z185" s="40" t="s">
        <v>138</v>
      </c>
      <c r="AA185" s="40" t="s">
        <v>139</v>
      </c>
      <c r="AB185" s="40" t="s">
        <v>140</v>
      </c>
      <c r="AC185" s="40" t="s">
        <v>208</v>
      </c>
      <c r="AD185" s="40" t="s">
        <v>190</v>
      </c>
      <c r="AE185" s="40" t="s">
        <v>141</v>
      </c>
      <c r="AF185" s="40" t="s">
        <v>142</v>
      </c>
      <c r="AG185" t="s">
        <v>143</v>
      </c>
      <c r="AH185" t="s">
        <v>144</v>
      </c>
      <c r="AI185" t="s">
        <v>209</v>
      </c>
      <c r="AJ185" t="s">
        <v>191</v>
      </c>
      <c r="AK185" t="s">
        <v>147</v>
      </c>
      <c r="AL185" t="s">
        <v>148</v>
      </c>
      <c r="AM185" t="s">
        <v>149</v>
      </c>
      <c r="AN185" t="s">
        <v>150</v>
      </c>
      <c r="AO185" t="s">
        <v>385</v>
      </c>
      <c r="AP185" t="s">
        <v>369</v>
      </c>
      <c r="AQ185" s="3" t="s">
        <v>153</v>
      </c>
      <c r="AR185" s="3" t="s">
        <v>154</v>
      </c>
      <c r="AS185" s="3" t="s">
        <v>155</v>
      </c>
      <c r="AT185" s="3" t="s">
        <v>156</v>
      </c>
      <c r="AU185" s="3" t="s">
        <v>386</v>
      </c>
      <c r="AV185" s="3" t="s">
        <v>370</v>
      </c>
      <c r="AW185" s="3" t="s">
        <v>202</v>
      </c>
      <c r="AX185" s="3" t="s">
        <v>193</v>
      </c>
      <c r="AY185" s="3" t="s">
        <v>159</v>
      </c>
      <c r="AZ185" s="3" t="s">
        <v>160</v>
      </c>
      <c r="BA185" s="3" t="s">
        <v>161</v>
      </c>
      <c r="BB185" s="3" t="s">
        <v>162</v>
      </c>
      <c r="BC185" s="3" t="s">
        <v>387</v>
      </c>
      <c r="BD185" s="3" t="s">
        <v>371</v>
      </c>
      <c r="BE185" s="3" t="s">
        <v>165</v>
      </c>
      <c r="BF185" s="3" t="s">
        <v>166</v>
      </c>
      <c r="BG185" s="3" t="s">
        <v>167</v>
      </c>
      <c r="BH185" s="3" t="s">
        <v>168</v>
      </c>
      <c r="BI185" s="3" t="s">
        <v>388</v>
      </c>
      <c r="BJ185" s="3" t="s">
        <v>372</v>
      </c>
      <c r="BK185" s="3" t="s">
        <v>172</v>
      </c>
      <c r="BL185" s="3"/>
      <c r="BM185" s="3"/>
      <c r="BN185" s="3"/>
      <c r="BO185" s="3"/>
      <c r="BP185" s="3"/>
      <c r="BQ185" s="3"/>
      <c r="BR185" s="3"/>
      <c r="BS185" s="3"/>
      <c r="BT185" s="3"/>
      <c r="BU185" s="3"/>
      <c r="BV185" s="3"/>
      <c r="BW185" s="3"/>
      <c r="BX185" s="3"/>
      <c r="BY185" s="3"/>
      <c r="BZ185" s="3"/>
      <c r="CA185" s="3"/>
      <c r="CB185" s="3"/>
      <c r="CC185" s="3"/>
      <c r="CD185" s="3"/>
      <c r="CE185" s="3"/>
      <c r="CF185" s="3"/>
      <c r="CG185" s="3"/>
      <c r="CH185" s="3"/>
      <c r="CI185" s="3"/>
      <c r="CJ185" s="3"/>
      <c r="CK185" s="3"/>
    </row>
    <row r="186" spans="1:89">
      <c r="C186" s="39" t="s">
        <v>18</v>
      </c>
      <c r="D186">
        <v>1</v>
      </c>
      <c r="Q186" s="20"/>
      <c r="S186">
        <v>12573</v>
      </c>
      <c r="T186">
        <v>13519</v>
      </c>
      <c r="U186">
        <v>11746</v>
      </c>
      <c r="V186">
        <v>12630</v>
      </c>
      <c r="W186">
        <v>12830</v>
      </c>
      <c r="X186">
        <v>13795</v>
      </c>
      <c r="Y186">
        <v>11986</v>
      </c>
      <c r="Z186">
        <v>12888</v>
      </c>
      <c r="AA186">
        <v>10195</v>
      </c>
      <c r="AB186">
        <v>10962</v>
      </c>
      <c r="AC186">
        <v>12458</v>
      </c>
      <c r="AD186">
        <v>13396</v>
      </c>
      <c r="AE186">
        <v>11638</v>
      </c>
      <c r="AF186">
        <v>12515</v>
      </c>
      <c r="AG186">
        <v>10195</v>
      </c>
      <c r="AH186">
        <v>10962</v>
      </c>
      <c r="AI186">
        <v>12364</v>
      </c>
      <c r="AJ186">
        <v>13295</v>
      </c>
      <c r="AK186">
        <v>11506</v>
      </c>
      <c r="AL186">
        <v>12372</v>
      </c>
      <c r="AM186">
        <v>9907</v>
      </c>
      <c r="AN186">
        <v>10652</v>
      </c>
      <c r="AO186">
        <v>8873</v>
      </c>
      <c r="AP186">
        <v>9541</v>
      </c>
      <c r="AQ186">
        <v>11225</v>
      </c>
      <c r="AR186">
        <v>12070</v>
      </c>
      <c r="AS186">
        <v>9635</v>
      </c>
      <c r="AT186">
        <v>10360</v>
      </c>
      <c r="AU186">
        <v>8636</v>
      </c>
      <c r="AV186">
        <v>9286</v>
      </c>
      <c r="AW186">
        <v>11506</v>
      </c>
      <c r="AX186">
        <v>12372</v>
      </c>
      <c r="AY186">
        <v>10900</v>
      </c>
      <c r="AZ186">
        <v>11720</v>
      </c>
      <c r="BA186">
        <v>9215</v>
      </c>
      <c r="BB186">
        <v>9909</v>
      </c>
      <c r="BC186">
        <v>8075</v>
      </c>
      <c r="BD186">
        <v>8682</v>
      </c>
      <c r="BE186">
        <v>10459</v>
      </c>
      <c r="BF186">
        <v>11246</v>
      </c>
      <c r="BG186">
        <v>8799</v>
      </c>
      <c r="BH186">
        <v>9461</v>
      </c>
      <c r="BI186">
        <v>7645</v>
      </c>
      <c r="BJ186">
        <v>8220</v>
      </c>
      <c r="BK186">
        <v>9909</v>
      </c>
    </row>
    <row r="187" spans="1:89">
      <c r="A187" s="40" t="s">
        <v>397</v>
      </c>
      <c r="B187" s="40" t="s">
        <v>130</v>
      </c>
      <c r="C187" s="82" t="s">
        <v>117</v>
      </c>
      <c r="D187">
        <v>1</v>
      </c>
      <c r="E187" s="26">
        <v>0.33300000000000002</v>
      </c>
      <c r="F187" s="3">
        <v>2.4</v>
      </c>
      <c r="G187" s="24">
        <v>-1.086005791498562E-2</v>
      </c>
      <c r="H187" s="9">
        <v>-6.2632949834966298E-2</v>
      </c>
      <c r="I187" s="9">
        <v>0.90176966985560059</v>
      </c>
      <c r="J187" s="9">
        <v>1.3902024012725597E-2</v>
      </c>
      <c r="K187" s="24">
        <v>0.22844344070158606</v>
      </c>
      <c r="L187" s="9">
        <v>-1.4876864201802673</v>
      </c>
      <c r="M187" s="9">
        <v>6.8468305987014038</v>
      </c>
      <c r="N187" s="9">
        <v>61.777392665996373</v>
      </c>
      <c r="O187" s="30">
        <v>-2.3999999999999998E-3</v>
      </c>
      <c r="P187" s="8">
        <v>70</v>
      </c>
      <c r="Q187" s="20">
        <v>-2.9000000000000001E-2</v>
      </c>
      <c r="R187" s="3">
        <v>0</v>
      </c>
      <c r="S187" s="40" t="s">
        <v>206</v>
      </c>
      <c r="T187" s="40" t="s">
        <v>188</v>
      </c>
      <c r="U187" s="40" t="s">
        <v>131</v>
      </c>
      <c r="V187" s="40" t="s">
        <v>132</v>
      </c>
      <c r="W187" s="40" t="s">
        <v>207</v>
      </c>
      <c r="X187" s="40" t="s">
        <v>189</v>
      </c>
      <c r="Y187" s="40" t="s">
        <v>137</v>
      </c>
      <c r="Z187" s="40" t="s">
        <v>138</v>
      </c>
      <c r="AA187" s="40" t="s">
        <v>139</v>
      </c>
      <c r="AB187" s="40" t="s">
        <v>140</v>
      </c>
      <c r="AC187" s="40" t="s">
        <v>208</v>
      </c>
      <c r="AD187" s="40" t="s">
        <v>190</v>
      </c>
      <c r="AE187" s="40" t="s">
        <v>141</v>
      </c>
      <c r="AF187" s="40" t="s">
        <v>142</v>
      </c>
      <c r="AG187" t="s">
        <v>143</v>
      </c>
      <c r="AH187" t="s">
        <v>144</v>
      </c>
      <c r="AI187" t="s">
        <v>209</v>
      </c>
      <c r="AJ187" t="s">
        <v>191</v>
      </c>
      <c r="AK187" t="s">
        <v>147</v>
      </c>
      <c r="AL187" t="s">
        <v>148</v>
      </c>
      <c r="AM187" t="s">
        <v>149</v>
      </c>
      <c r="AN187" t="s">
        <v>150</v>
      </c>
      <c r="AO187" t="s">
        <v>385</v>
      </c>
      <c r="AP187" t="s">
        <v>369</v>
      </c>
      <c r="AQ187" s="3" t="s">
        <v>153</v>
      </c>
      <c r="AR187" s="3" t="s">
        <v>154</v>
      </c>
      <c r="AS187" s="3" t="s">
        <v>155</v>
      </c>
      <c r="AT187" s="3" t="s">
        <v>156</v>
      </c>
      <c r="AU187" s="3" t="s">
        <v>386</v>
      </c>
      <c r="AV187" s="3" t="s">
        <v>370</v>
      </c>
      <c r="AW187" s="3" t="s">
        <v>202</v>
      </c>
      <c r="AX187" s="3" t="s">
        <v>193</v>
      </c>
      <c r="AY187" s="3" t="s">
        <v>159</v>
      </c>
      <c r="AZ187" s="3" t="s">
        <v>160</v>
      </c>
      <c r="BA187" s="3" t="s">
        <v>161</v>
      </c>
      <c r="BB187" s="3" t="s">
        <v>162</v>
      </c>
      <c r="BC187" s="3" t="s">
        <v>387</v>
      </c>
      <c r="BD187" s="3" t="s">
        <v>371</v>
      </c>
      <c r="BE187" s="3" t="s">
        <v>165</v>
      </c>
      <c r="BF187" s="3" t="s">
        <v>166</v>
      </c>
      <c r="BG187" s="3" t="s">
        <v>167</v>
      </c>
      <c r="BH187" s="3" t="s">
        <v>168</v>
      </c>
      <c r="BI187" s="3" t="s">
        <v>388</v>
      </c>
      <c r="BJ187" s="3" t="s">
        <v>372</v>
      </c>
      <c r="BK187" s="3" t="s">
        <v>172</v>
      </c>
      <c r="BL187" s="3"/>
      <c r="BM187" s="3"/>
      <c r="BN187" s="3"/>
      <c r="BO187" s="3"/>
      <c r="BP187" s="3"/>
      <c r="BQ187" s="3"/>
      <c r="BR187" s="3"/>
      <c r="BS187" s="3"/>
      <c r="BT187" s="3"/>
      <c r="BU187" s="3"/>
      <c r="BV187" s="3"/>
      <c r="BW187" s="3"/>
      <c r="BX187" s="3"/>
      <c r="BY187" s="3"/>
      <c r="BZ187" s="3"/>
      <c r="CA187" s="3"/>
      <c r="CB187" s="3"/>
      <c r="CC187" s="3"/>
      <c r="CD187" s="3"/>
      <c r="CE187" s="3"/>
      <c r="CF187" s="3"/>
      <c r="CG187" s="3"/>
      <c r="CH187" s="3"/>
      <c r="CI187" s="3"/>
      <c r="CJ187" s="3"/>
      <c r="CK187" s="3"/>
    </row>
    <row r="188" spans="1:89">
      <c r="C188" s="39" t="s">
        <v>18</v>
      </c>
      <c r="D188">
        <v>1</v>
      </c>
      <c r="Q188" s="20"/>
      <c r="S188">
        <v>12573</v>
      </c>
      <c r="T188">
        <v>13519</v>
      </c>
      <c r="U188">
        <v>11746</v>
      </c>
      <c r="V188">
        <v>12630</v>
      </c>
      <c r="W188">
        <v>12830</v>
      </c>
      <c r="X188">
        <v>13795</v>
      </c>
      <c r="Y188">
        <v>11986</v>
      </c>
      <c r="Z188">
        <v>12888</v>
      </c>
      <c r="AA188">
        <v>10195</v>
      </c>
      <c r="AB188">
        <v>10962</v>
      </c>
      <c r="AC188">
        <v>12458</v>
      </c>
      <c r="AD188">
        <v>13396</v>
      </c>
      <c r="AE188">
        <v>11638</v>
      </c>
      <c r="AF188">
        <v>12515</v>
      </c>
      <c r="AG188">
        <v>10195</v>
      </c>
      <c r="AH188">
        <v>10962</v>
      </c>
      <c r="AI188">
        <v>12364</v>
      </c>
      <c r="AJ188">
        <v>13295</v>
      </c>
      <c r="AK188">
        <v>11506</v>
      </c>
      <c r="AL188">
        <v>12372</v>
      </c>
      <c r="AM188">
        <v>9907</v>
      </c>
      <c r="AN188">
        <v>10652</v>
      </c>
      <c r="AO188">
        <v>8873</v>
      </c>
      <c r="AP188">
        <v>9541</v>
      </c>
      <c r="AQ188">
        <v>11225</v>
      </c>
      <c r="AR188">
        <v>12070</v>
      </c>
      <c r="AS188">
        <v>9635</v>
      </c>
      <c r="AT188">
        <v>10360</v>
      </c>
      <c r="AU188">
        <v>8636</v>
      </c>
      <c r="AV188">
        <v>9286</v>
      </c>
      <c r="AW188">
        <v>11506</v>
      </c>
      <c r="AX188">
        <v>12372</v>
      </c>
      <c r="AY188">
        <v>10900</v>
      </c>
      <c r="AZ188">
        <v>11720</v>
      </c>
      <c r="BA188">
        <v>9215</v>
      </c>
      <c r="BB188">
        <v>9909</v>
      </c>
      <c r="BC188">
        <v>8075</v>
      </c>
      <c r="BD188">
        <v>8682</v>
      </c>
      <c r="BE188">
        <v>10459</v>
      </c>
      <c r="BF188">
        <v>11246</v>
      </c>
      <c r="BG188">
        <v>8799</v>
      </c>
      <c r="BH188">
        <v>9461</v>
      </c>
      <c r="BI188">
        <v>7645</v>
      </c>
      <c r="BJ188">
        <v>8220</v>
      </c>
      <c r="BK188">
        <v>9909</v>
      </c>
    </row>
    <row r="189" spans="1:89">
      <c r="A189" s="40" t="s">
        <v>398</v>
      </c>
      <c r="B189" s="40" t="s">
        <v>130</v>
      </c>
      <c r="C189" s="82" t="s">
        <v>117</v>
      </c>
      <c r="D189">
        <v>1</v>
      </c>
      <c r="E189" s="26">
        <v>0.60000000000000009</v>
      </c>
      <c r="F189" s="3">
        <v>3.6</v>
      </c>
      <c r="G189" s="24">
        <v>-1.0818362823886236E-3</v>
      </c>
      <c r="H189" s="9">
        <v>-4.4324055276173918E-2</v>
      </c>
      <c r="I189" s="9">
        <v>0.63946366906927665</v>
      </c>
      <c r="J189" s="9">
        <v>1.5026514753742302E-3</v>
      </c>
      <c r="K189" s="24">
        <v>5.5741904674216344E-2</v>
      </c>
      <c r="L189" s="9">
        <v>-0.49477133360821679</v>
      </c>
      <c r="M189" s="9">
        <v>3.0952179590727296</v>
      </c>
      <c r="N189" s="9">
        <v>41.313578132999936</v>
      </c>
      <c r="O189" s="30">
        <v>-2.5000000000000001E-3</v>
      </c>
      <c r="P189" s="8">
        <v>65</v>
      </c>
      <c r="Q189" s="20">
        <v>-1.9466666666666667E-2</v>
      </c>
      <c r="R189" s="3">
        <v>0</v>
      </c>
      <c r="S189" s="40" t="s">
        <v>144</v>
      </c>
      <c r="T189" s="40" t="s">
        <v>150</v>
      </c>
      <c r="U189" s="40" t="s">
        <v>156</v>
      </c>
      <c r="V189" s="40" t="s">
        <v>331</v>
      </c>
      <c r="W189" s="40" t="s">
        <v>332</v>
      </c>
      <c r="X189" s="40" t="s">
        <v>333</v>
      </c>
      <c r="Y189" s="40" t="s">
        <v>162</v>
      </c>
      <c r="Z189" s="40" t="s">
        <v>168</v>
      </c>
      <c r="AA189" s="40" t="s">
        <v>152</v>
      </c>
      <c r="AB189" s="40" t="s">
        <v>158</v>
      </c>
      <c r="AC189" s="40" t="s">
        <v>164</v>
      </c>
      <c r="AD189" s="40" t="s">
        <v>170</v>
      </c>
      <c r="AE189" s="40" t="s">
        <v>334</v>
      </c>
      <c r="AF189" s="40" t="s">
        <v>143</v>
      </c>
      <c r="AG189" t="s">
        <v>149</v>
      </c>
      <c r="AH189" t="s">
        <v>155</v>
      </c>
      <c r="AI189" t="s">
        <v>335</v>
      </c>
      <c r="AJ189" t="s">
        <v>336</v>
      </c>
      <c r="AK189" t="s">
        <v>337</v>
      </c>
      <c r="AL189" t="s">
        <v>161</v>
      </c>
      <c r="AM189" t="s">
        <v>167</v>
      </c>
      <c r="AN189" t="s">
        <v>151</v>
      </c>
      <c r="AO189" t="s">
        <v>157</v>
      </c>
      <c r="AP189" t="s">
        <v>163</v>
      </c>
      <c r="AQ189" s="3" t="s">
        <v>169</v>
      </c>
      <c r="AR189" s="3" t="s">
        <v>338</v>
      </c>
      <c r="AS189" s="3"/>
      <c r="AT189" s="3"/>
      <c r="AU189" s="3"/>
      <c r="AV189" s="3"/>
      <c r="AW189" s="3"/>
      <c r="AX189" s="3"/>
      <c r="AY189" s="3"/>
      <c r="AZ189" s="3"/>
      <c r="BA189" s="3"/>
      <c r="BB189" s="3"/>
      <c r="BC189" s="3"/>
      <c r="BD189" s="3"/>
      <c r="BE189" s="3"/>
      <c r="BF189" s="3"/>
      <c r="BG189" s="3"/>
      <c r="BH189" s="3"/>
      <c r="BI189" s="3"/>
      <c r="BJ189" s="3"/>
      <c r="BK189" s="3"/>
      <c r="BL189" s="3"/>
      <c r="BM189" s="3"/>
      <c r="BN189" s="3"/>
      <c r="BO189" s="3"/>
      <c r="BP189" s="3"/>
      <c r="BQ189" s="3"/>
      <c r="BR189" s="3"/>
      <c r="BS189" s="3"/>
      <c r="BT189" s="3"/>
      <c r="BU189" s="3"/>
      <c r="BV189" s="3"/>
      <c r="BW189" s="3"/>
      <c r="BX189" s="3"/>
      <c r="BY189" s="3"/>
      <c r="BZ189" s="3"/>
      <c r="CA189" s="3"/>
      <c r="CB189" s="3"/>
      <c r="CC189" s="3"/>
      <c r="CD189" s="3"/>
      <c r="CE189" s="3"/>
      <c r="CF189" s="3"/>
      <c r="CG189" s="3"/>
      <c r="CH189" s="3"/>
      <c r="CI189" s="3"/>
      <c r="CJ189" s="3"/>
      <c r="CK189" s="3"/>
    </row>
    <row r="190" spans="1:89">
      <c r="C190" s="39" t="s">
        <v>18</v>
      </c>
      <c r="D190">
        <v>1</v>
      </c>
      <c r="Q190" s="20"/>
      <c r="S190">
        <v>12118</v>
      </c>
      <c r="T190">
        <v>12493</v>
      </c>
      <c r="U190">
        <v>12133</v>
      </c>
      <c r="V190">
        <v>11652</v>
      </c>
      <c r="W190">
        <v>11418</v>
      </c>
      <c r="X190">
        <v>11302</v>
      </c>
      <c r="Y190">
        <v>11652</v>
      </c>
      <c r="Z190">
        <v>11261</v>
      </c>
      <c r="AA190">
        <v>11244</v>
      </c>
      <c r="AB190">
        <v>10920</v>
      </c>
      <c r="AC190">
        <v>10253</v>
      </c>
      <c r="AD190">
        <v>10135</v>
      </c>
      <c r="AE190">
        <v>9741</v>
      </c>
      <c r="AF190">
        <v>11270</v>
      </c>
      <c r="AG190">
        <v>11618</v>
      </c>
      <c r="AH190">
        <v>11284</v>
      </c>
      <c r="AI190">
        <v>10836</v>
      </c>
      <c r="AJ190">
        <v>10619</v>
      </c>
      <c r="AK190">
        <v>10511</v>
      </c>
      <c r="AL190">
        <v>10836</v>
      </c>
      <c r="AM190">
        <v>10473</v>
      </c>
      <c r="AN190">
        <v>10456</v>
      </c>
      <c r="AO190">
        <v>10156</v>
      </c>
      <c r="AP190">
        <v>9536</v>
      </c>
      <c r="AQ190">
        <v>9426</v>
      </c>
      <c r="AR190">
        <v>9059</v>
      </c>
    </row>
    <row r="191" spans="1:89">
      <c r="A191" s="40" t="s">
        <v>399</v>
      </c>
      <c r="B191" s="40" t="s">
        <v>130</v>
      </c>
      <c r="C191" s="82" t="s">
        <v>117</v>
      </c>
      <c r="D191">
        <v>1</v>
      </c>
      <c r="E191" s="26">
        <v>0.4</v>
      </c>
      <c r="F191" s="3">
        <v>2.4</v>
      </c>
      <c r="G191" s="24">
        <v>-3.6511974530612384E-3</v>
      </c>
      <c r="H191" s="9">
        <v>-9.9729124371392835E-2</v>
      </c>
      <c r="I191" s="9">
        <v>0.9591955036039167</v>
      </c>
      <c r="J191" s="9">
        <v>1.5026514753735294E-3</v>
      </c>
      <c r="K191" s="24">
        <v>0.28219339241322777</v>
      </c>
      <c r="L191" s="9">
        <v>-1.6698532509277622</v>
      </c>
      <c r="M191" s="9">
        <v>6.9642404079136755</v>
      </c>
      <c r="N191" s="9">
        <v>61.970367199499883</v>
      </c>
      <c r="O191" s="30">
        <v>-2.5000000000000001E-3</v>
      </c>
      <c r="P191" s="8">
        <v>65</v>
      </c>
      <c r="Q191" s="20">
        <v>-2.92E-2</v>
      </c>
      <c r="R191" s="3">
        <v>0</v>
      </c>
      <c r="S191" s="40" t="s">
        <v>144</v>
      </c>
      <c r="T191" s="40" t="s">
        <v>150</v>
      </c>
      <c r="U191" s="40" t="s">
        <v>156</v>
      </c>
      <c r="V191" s="40" t="s">
        <v>331</v>
      </c>
      <c r="W191" s="40" t="s">
        <v>332</v>
      </c>
      <c r="X191" s="40" t="s">
        <v>333</v>
      </c>
      <c r="Y191" s="40" t="s">
        <v>162</v>
      </c>
      <c r="Z191" s="40" t="s">
        <v>168</v>
      </c>
      <c r="AA191" s="40" t="s">
        <v>152</v>
      </c>
      <c r="AB191" s="40" t="s">
        <v>158</v>
      </c>
      <c r="AC191" s="40" t="s">
        <v>164</v>
      </c>
      <c r="AD191" s="40" t="s">
        <v>170</v>
      </c>
      <c r="AE191" s="40" t="s">
        <v>334</v>
      </c>
      <c r="AF191" s="40" t="s">
        <v>143</v>
      </c>
      <c r="AG191" t="s">
        <v>149</v>
      </c>
      <c r="AH191" t="s">
        <v>155</v>
      </c>
      <c r="AI191" t="s">
        <v>335</v>
      </c>
      <c r="AJ191" t="s">
        <v>336</v>
      </c>
      <c r="AK191" t="s">
        <v>337</v>
      </c>
      <c r="AL191" t="s">
        <v>161</v>
      </c>
      <c r="AM191" t="s">
        <v>167</v>
      </c>
      <c r="AN191" t="s">
        <v>151</v>
      </c>
      <c r="AO191" t="s">
        <v>157</v>
      </c>
      <c r="AP191" t="s">
        <v>163</v>
      </c>
      <c r="AQ191" s="3" t="s">
        <v>169</v>
      </c>
      <c r="AR191" s="3" t="s">
        <v>338</v>
      </c>
      <c r="AS191" s="3"/>
      <c r="AT191" s="3"/>
      <c r="AU191" s="3"/>
      <c r="AV191" s="3"/>
      <c r="AW191" s="3"/>
      <c r="AX191" s="3"/>
      <c r="AY191" s="3"/>
      <c r="AZ191" s="3"/>
      <c r="BA191" s="3"/>
      <c r="BB191" s="3"/>
      <c r="BC191" s="3"/>
      <c r="BD191" s="3"/>
      <c r="BE191" s="3"/>
      <c r="BF191" s="3"/>
      <c r="BG191" s="3"/>
      <c r="BH191" s="3"/>
      <c r="BI191" s="3"/>
      <c r="BJ191" s="3"/>
      <c r="BK191" s="3"/>
      <c r="BL191" s="3"/>
      <c r="BM191" s="3"/>
      <c r="BN191" s="3"/>
      <c r="BO191" s="3"/>
      <c r="BP191" s="3"/>
      <c r="BQ191" s="3"/>
      <c r="BR191" s="3"/>
      <c r="BS191" s="3"/>
      <c r="BT191" s="3"/>
      <c r="BU191" s="3"/>
      <c r="BV191" s="3"/>
      <c r="BW191" s="3"/>
      <c r="BX191" s="3"/>
      <c r="BY191" s="3"/>
      <c r="BZ191" s="3"/>
      <c r="CA191" s="3"/>
      <c r="CB191" s="3"/>
      <c r="CC191" s="3"/>
      <c r="CD191" s="3"/>
      <c r="CE191" s="3"/>
      <c r="CF191" s="3"/>
      <c r="CG191" s="3"/>
      <c r="CH191" s="3"/>
      <c r="CI191" s="3"/>
      <c r="CJ191" s="3"/>
      <c r="CK191" s="3"/>
    </row>
    <row r="192" spans="1:89">
      <c r="C192" s="39" t="s">
        <v>18</v>
      </c>
      <c r="D192">
        <v>1</v>
      </c>
      <c r="Q192" s="20"/>
      <c r="S192">
        <v>12118</v>
      </c>
      <c r="T192">
        <v>12493</v>
      </c>
      <c r="U192">
        <v>12133</v>
      </c>
      <c r="V192">
        <v>11652</v>
      </c>
      <c r="W192">
        <v>11418</v>
      </c>
      <c r="X192">
        <v>11302</v>
      </c>
      <c r="Y192">
        <v>11652</v>
      </c>
      <c r="Z192">
        <v>11261</v>
      </c>
      <c r="AA192">
        <v>11244</v>
      </c>
      <c r="AB192">
        <v>10920</v>
      </c>
      <c r="AC192">
        <v>10253</v>
      </c>
      <c r="AD192">
        <v>10135</v>
      </c>
      <c r="AE192">
        <v>9741</v>
      </c>
      <c r="AF192">
        <v>11270</v>
      </c>
      <c r="AG192">
        <v>11618</v>
      </c>
      <c r="AH192">
        <v>11284</v>
      </c>
      <c r="AI192">
        <v>10836</v>
      </c>
      <c r="AJ192">
        <v>10619</v>
      </c>
      <c r="AK192">
        <v>10511</v>
      </c>
      <c r="AL192">
        <v>10836</v>
      </c>
      <c r="AM192">
        <v>10473</v>
      </c>
      <c r="AN192">
        <v>10456</v>
      </c>
      <c r="AO192">
        <v>10156</v>
      </c>
      <c r="AP192">
        <v>9536</v>
      </c>
      <c r="AQ192">
        <v>9426</v>
      </c>
      <c r="AR192">
        <v>9059</v>
      </c>
    </row>
    <row r="193" spans="1:89">
      <c r="A193" s="40" t="s">
        <v>400</v>
      </c>
      <c r="B193" s="40" t="s">
        <v>130</v>
      </c>
      <c r="C193" s="82" t="s">
        <v>117</v>
      </c>
      <c r="D193">
        <v>1</v>
      </c>
      <c r="E193" s="26">
        <v>0.2</v>
      </c>
      <c r="F193" s="3">
        <v>1.2</v>
      </c>
      <c r="G193" s="24">
        <v>0.16020968406249128</v>
      </c>
      <c r="H193" s="9">
        <v>-0.83565686143747908</v>
      </c>
      <c r="I193" s="9">
        <v>2.8393585713249858</v>
      </c>
      <c r="J193" s="9">
        <v>-5.3338944799976862E-3</v>
      </c>
      <c r="K193" s="24">
        <v>0.24907641437500389</v>
      </c>
      <c r="L193" s="9">
        <v>-0.78930382390625975</v>
      </c>
      <c r="M193" s="9">
        <v>2.4069315907687581</v>
      </c>
      <c r="N193" s="9">
        <v>7.5024168475124986</v>
      </c>
      <c r="O193" s="30">
        <v>-2.0999999999999999E-3</v>
      </c>
      <c r="P193" s="8">
        <v>75</v>
      </c>
      <c r="Q193" s="20">
        <v>-2.7499999999999998E-3</v>
      </c>
      <c r="R193" s="3">
        <v>0</v>
      </c>
      <c r="S193" s="40" t="s">
        <v>188</v>
      </c>
      <c r="T193" s="40" t="s">
        <v>189</v>
      </c>
      <c r="U193" t="s">
        <v>190</v>
      </c>
      <c r="V193" s="40" t="s">
        <v>191</v>
      </c>
      <c r="W193" s="40" t="s">
        <v>193</v>
      </c>
      <c r="X193" s="40" t="s">
        <v>132</v>
      </c>
      <c r="Y193" s="40" t="s">
        <v>138</v>
      </c>
      <c r="Z193" s="40" t="s">
        <v>142</v>
      </c>
      <c r="AA193" s="40" t="s">
        <v>148</v>
      </c>
      <c r="AB193" s="40" t="s">
        <v>154</v>
      </c>
      <c r="AC193" s="40" t="s">
        <v>160</v>
      </c>
      <c r="AD193" s="40" t="s">
        <v>166</v>
      </c>
      <c r="AE193" s="40" t="s">
        <v>172</v>
      </c>
      <c r="AF193" s="40" t="s">
        <v>140</v>
      </c>
      <c r="AG193" s="40" t="s">
        <v>144</v>
      </c>
      <c r="AH193" s="41" t="s">
        <v>150</v>
      </c>
      <c r="AI193" s="40" t="s">
        <v>156</v>
      </c>
      <c r="AJ193" s="40" t="s">
        <v>331</v>
      </c>
      <c r="AK193" s="41" t="s">
        <v>332</v>
      </c>
      <c r="AL193" s="40" t="s">
        <v>333</v>
      </c>
      <c r="AM193" s="40" t="s">
        <v>162</v>
      </c>
      <c r="AN193" s="40" t="s">
        <v>168</v>
      </c>
      <c r="AO193" s="40" t="s">
        <v>152</v>
      </c>
      <c r="AP193" s="40" t="s">
        <v>158</v>
      </c>
      <c r="AQ193" s="40" t="s">
        <v>164</v>
      </c>
      <c r="AR193" s="40" t="s">
        <v>170</v>
      </c>
      <c r="AS193" s="40" t="s">
        <v>334</v>
      </c>
      <c r="AT193" s="40" t="s">
        <v>206</v>
      </c>
      <c r="AU193" s="40" t="s">
        <v>207</v>
      </c>
      <c r="AV193" s="40" t="s">
        <v>208</v>
      </c>
      <c r="AW193" s="3" t="s">
        <v>209</v>
      </c>
      <c r="AX193" s="3" t="s">
        <v>202</v>
      </c>
      <c r="AY193" s="3" t="s">
        <v>131</v>
      </c>
      <c r="AZ193" s="3" t="s">
        <v>137</v>
      </c>
      <c r="BA193" s="3" t="s">
        <v>141</v>
      </c>
      <c r="BB193" s="3" t="s">
        <v>147</v>
      </c>
      <c r="BC193" s="3" t="s">
        <v>153</v>
      </c>
      <c r="BD193" s="3" t="s">
        <v>159</v>
      </c>
      <c r="BE193" s="3" t="s">
        <v>165</v>
      </c>
      <c r="BF193" s="3" t="s">
        <v>171</v>
      </c>
      <c r="BG193" s="3" t="s">
        <v>139</v>
      </c>
      <c r="BH193" s="3" t="s">
        <v>143</v>
      </c>
      <c r="BI193" s="3" t="s">
        <v>149</v>
      </c>
      <c r="BJ193" s="3" t="s">
        <v>155</v>
      </c>
      <c r="BK193" s="3" t="s">
        <v>335</v>
      </c>
      <c r="BL193" s="3" t="s">
        <v>336</v>
      </c>
      <c r="BM193" s="3" t="s">
        <v>337</v>
      </c>
      <c r="BN193" s="3" t="s">
        <v>161</v>
      </c>
      <c r="BO193" s="3" t="s">
        <v>167</v>
      </c>
      <c r="BP193" s="3" t="s">
        <v>151</v>
      </c>
      <c r="BQ193" s="3" t="s">
        <v>157</v>
      </c>
      <c r="BR193" s="3" t="s">
        <v>163</v>
      </c>
      <c r="BS193" s="3" t="s">
        <v>169</v>
      </c>
      <c r="BT193" s="3" t="s">
        <v>338</v>
      </c>
      <c r="BU193" s="3"/>
      <c r="BV193" s="3"/>
      <c r="BW193" s="3"/>
      <c r="BX193" s="3"/>
      <c r="BY193" s="3"/>
      <c r="BZ193" s="3"/>
      <c r="CA193" s="3"/>
      <c r="CB193" s="3"/>
      <c r="CC193" s="3"/>
      <c r="CD193" s="3"/>
      <c r="CE193" s="3"/>
      <c r="CF193" s="3"/>
      <c r="CG193" s="3"/>
      <c r="CH193" s="3"/>
      <c r="CI193" s="3"/>
      <c r="CJ193" s="3"/>
      <c r="CK193" s="3"/>
    </row>
    <row r="194" spans="1:89">
      <c r="C194" s="39" t="s">
        <v>18</v>
      </c>
      <c r="D194">
        <v>1</v>
      </c>
      <c r="Q194" s="20"/>
      <c r="S194" s="25">
        <v>627</v>
      </c>
      <c r="T194" s="40">
        <v>625</v>
      </c>
      <c r="U194" s="40">
        <v>621</v>
      </c>
      <c r="V194" s="40">
        <v>613</v>
      </c>
      <c r="W194" s="25">
        <v>598</v>
      </c>
      <c r="X194" s="40">
        <v>572</v>
      </c>
      <c r="Y194">
        <v>570</v>
      </c>
      <c r="Z194">
        <v>567</v>
      </c>
      <c r="AA194">
        <v>558</v>
      </c>
      <c r="AB194" s="40">
        <v>553</v>
      </c>
      <c r="AC194" s="25">
        <v>545</v>
      </c>
      <c r="AD194">
        <v>523</v>
      </c>
      <c r="AE194">
        <v>461</v>
      </c>
      <c r="AF194">
        <v>512</v>
      </c>
      <c r="AG194">
        <v>506</v>
      </c>
      <c r="AH194">
        <v>483</v>
      </c>
      <c r="AI194">
        <v>483</v>
      </c>
      <c r="AJ194">
        <v>451</v>
      </c>
      <c r="AK194">
        <v>463</v>
      </c>
      <c r="AL194" s="40">
        <v>444</v>
      </c>
      <c r="AM194" s="40">
        <v>472</v>
      </c>
      <c r="AN194" s="40">
        <v>456</v>
      </c>
      <c r="AO194" s="40">
        <v>433</v>
      </c>
      <c r="AP194" s="40">
        <v>430</v>
      </c>
      <c r="AQ194" s="40">
        <v>418</v>
      </c>
      <c r="AR194" s="40">
        <v>399</v>
      </c>
      <c r="AS194" s="40">
        <v>393</v>
      </c>
      <c r="AT194" s="40">
        <v>585</v>
      </c>
      <c r="AU194" s="40">
        <v>583</v>
      </c>
      <c r="AV194" s="40">
        <v>579</v>
      </c>
      <c r="AW194">
        <v>572</v>
      </c>
      <c r="AX194">
        <v>557</v>
      </c>
      <c r="AY194">
        <v>534</v>
      </c>
      <c r="AZ194">
        <v>532</v>
      </c>
      <c r="BA194">
        <v>529</v>
      </c>
      <c r="BB194">
        <v>520</v>
      </c>
      <c r="BC194">
        <v>515</v>
      </c>
      <c r="BD194">
        <v>508</v>
      </c>
      <c r="BE194">
        <v>487</v>
      </c>
      <c r="BF194">
        <v>430</v>
      </c>
      <c r="BG194">
        <v>477</v>
      </c>
      <c r="BH194">
        <v>472</v>
      </c>
      <c r="BI194">
        <v>451</v>
      </c>
      <c r="BJ194">
        <v>451</v>
      </c>
      <c r="BK194">
        <v>420</v>
      </c>
      <c r="BL194">
        <v>431</v>
      </c>
      <c r="BM194">
        <v>414</v>
      </c>
      <c r="BN194">
        <v>440</v>
      </c>
      <c r="BO194">
        <v>425</v>
      </c>
      <c r="BP194">
        <v>403</v>
      </c>
      <c r="BQ194">
        <v>401</v>
      </c>
      <c r="BR194">
        <v>389</v>
      </c>
      <c r="BS194">
        <v>372</v>
      </c>
      <c r="BT194">
        <v>366</v>
      </c>
    </row>
    <row r="195" spans="1:89">
      <c r="A195" s="40" t="s">
        <v>401</v>
      </c>
      <c r="B195" s="40" t="s">
        <v>130</v>
      </c>
      <c r="C195" s="82" t="s">
        <v>117</v>
      </c>
      <c r="D195">
        <v>1</v>
      </c>
      <c r="E195" s="26">
        <v>0.1</v>
      </c>
      <c r="F195" s="3">
        <v>0.6</v>
      </c>
      <c r="G195" s="24">
        <v>1.2816774725000191</v>
      </c>
      <c r="H195" s="9">
        <v>-3.3426274457500207</v>
      </c>
      <c r="I195" s="9">
        <v>5.6787171426500054</v>
      </c>
      <c r="J195" s="9">
        <v>-5.3338944800001009E-3</v>
      </c>
      <c r="K195" s="24">
        <v>3.9852226299999578</v>
      </c>
      <c r="L195" s="9">
        <v>-6.3144305912499492</v>
      </c>
      <c r="M195" s="9">
        <v>9.6277263630749879</v>
      </c>
      <c r="N195" s="9">
        <v>15.004833695025001</v>
      </c>
      <c r="O195" s="30">
        <v>-2.0999999999999999E-3</v>
      </c>
      <c r="P195" s="8">
        <v>75</v>
      </c>
      <c r="Q195" s="20">
        <v>-5.4999999999999997E-3</v>
      </c>
      <c r="R195" s="3">
        <v>0</v>
      </c>
      <c r="S195" s="40" t="s">
        <v>188</v>
      </c>
      <c r="T195" s="40" t="s">
        <v>189</v>
      </c>
      <c r="U195" t="s">
        <v>190</v>
      </c>
      <c r="V195" s="40" t="s">
        <v>191</v>
      </c>
      <c r="W195" s="40" t="s">
        <v>193</v>
      </c>
      <c r="X195" s="40" t="s">
        <v>132</v>
      </c>
      <c r="Y195" s="40" t="s">
        <v>138</v>
      </c>
      <c r="Z195" s="40" t="s">
        <v>142</v>
      </c>
      <c r="AA195" s="40" t="s">
        <v>148</v>
      </c>
      <c r="AB195" s="40" t="s">
        <v>154</v>
      </c>
      <c r="AC195" s="40" t="s">
        <v>160</v>
      </c>
      <c r="AD195" s="40" t="s">
        <v>166</v>
      </c>
      <c r="AE195" s="40" t="s">
        <v>172</v>
      </c>
      <c r="AF195" s="40" t="s">
        <v>140</v>
      </c>
      <c r="AG195" s="40" t="s">
        <v>144</v>
      </c>
      <c r="AH195" s="41" t="s">
        <v>150</v>
      </c>
      <c r="AI195" s="40" t="s">
        <v>156</v>
      </c>
      <c r="AJ195" s="40" t="s">
        <v>331</v>
      </c>
      <c r="AK195" s="41" t="s">
        <v>332</v>
      </c>
      <c r="AL195" s="40" t="s">
        <v>333</v>
      </c>
      <c r="AM195" s="40" t="s">
        <v>162</v>
      </c>
      <c r="AN195" s="40" t="s">
        <v>168</v>
      </c>
      <c r="AO195" s="40" t="s">
        <v>152</v>
      </c>
      <c r="AP195" s="40" t="s">
        <v>158</v>
      </c>
      <c r="AQ195" s="40" t="s">
        <v>164</v>
      </c>
      <c r="AR195" s="40" t="s">
        <v>170</v>
      </c>
      <c r="AS195" s="40" t="s">
        <v>334</v>
      </c>
      <c r="AT195" s="40" t="s">
        <v>206</v>
      </c>
      <c r="AU195" s="40" t="s">
        <v>207</v>
      </c>
      <c r="AV195" s="40" t="s">
        <v>208</v>
      </c>
      <c r="AW195" s="3" t="s">
        <v>209</v>
      </c>
      <c r="AX195" s="3" t="s">
        <v>202</v>
      </c>
      <c r="AY195" s="3" t="s">
        <v>131</v>
      </c>
      <c r="AZ195" s="3" t="s">
        <v>137</v>
      </c>
      <c r="BA195" s="3" t="s">
        <v>141</v>
      </c>
      <c r="BB195" s="3" t="s">
        <v>147</v>
      </c>
      <c r="BC195" s="3" t="s">
        <v>153</v>
      </c>
      <c r="BD195" s="3" t="s">
        <v>159</v>
      </c>
      <c r="BE195" s="3" t="s">
        <v>165</v>
      </c>
      <c r="BF195" s="3" t="s">
        <v>171</v>
      </c>
      <c r="BG195" s="3" t="s">
        <v>139</v>
      </c>
      <c r="BH195" s="3" t="s">
        <v>143</v>
      </c>
      <c r="BI195" s="3" t="s">
        <v>149</v>
      </c>
      <c r="BJ195" s="3" t="s">
        <v>155</v>
      </c>
      <c r="BK195" s="3" t="s">
        <v>335</v>
      </c>
      <c r="BL195" s="3" t="s">
        <v>336</v>
      </c>
      <c r="BM195" s="3" t="s">
        <v>337</v>
      </c>
      <c r="BN195" s="3" t="s">
        <v>161</v>
      </c>
      <c r="BO195" s="3" t="s">
        <v>167</v>
      </c>
      <c r="BP195" s="3" t="s">
        <v>151</v>
      </c>
      <c r="BQ195" s="3" t="s">
        <v>157</v>
      </c>
      <c r="BR195" s="3" t="s">
        <v>163</v>
      </c>
      <c r="BS195" s="3" t="s">
        <v>169</v>
      </c>
      <c r="BT195" s="3" t="s">
        <v>338</v>
      </c>
      <c r="BU195" s="3"/>
      <c r="BV195" s="3"/>
      <c r="BW195" s="3"/>
      <c r="BX195" s="3"/>
      <c r="BY195" s="3"/>
      <c r="BZ195" s="3"/>
      <c r="CA195" s="3"/>
      <c r="CB195" s="3"/>
      <c r="CC195" s="3"/>
      <c r="CD195" s="3"/>
      <c r="CE195" s="3"/>
      <c r="CF195" s="3"/>
      <c r="CG195" s="3"/>
      <c r="CH195" s="3"/>
      <c r="CI195" s="3"/>
      <c r="CJ195" s="3"/>
      <c r="CK195" s="3"/>
    </row>
    <row r="196" spans="1:89">
      <c r="C196" s="39" t="s">
        <v>18</v>
      </c>
      <c r="D196">
        <v>1</v>
      </c>
      <c r="Q196" s="20"/>
      <c r="S196" s="25">
        <v>627</v>
      </c>
      <c r="T196" s="40">
        <v>625</v>
      </c>
      <c r="U196" s="40">
        <v>621</v>
      </c>
      <c r="V196" s="40">
        <v>613</v>
      </c>
      <c r="W196" s="25">
        <v>598</v>
      </c>
      <c r="X196" s="40">
        <v>572</v>
      </c>
      <c r="Y196">
        <v>570</v>
      </c>
      <c r="Z196">
        <v>567</v>
      </c>
      <c r="AA196">
        <v>558</v>
      </c>
      <c r="AB196" s="40">
        <v>553</v>
      </c>
      <c r="AC196" s="25">
        <v>545</v>
      </c>
      <c r="AD196">
        <v>523</v>
      </c>
      <c r="AE196">
        <v>461</v>
      </c>
      <c r="AF196">
        <v>512</v>
      </c>
      <c r="AG196">
        <v>506</v>
      </c>
      <c r="AH196">
        <v>483</v>
      </c>
      <c r="AI196">
        <v>483</v>
      </c>
      <c r="AJ196">
        <v>451</v>
      </c>
      <c r="AK196">
        <v>463</v>
      </c>
      <c r="AL196" s="40">
        <v>444</v>
      </c>
      <c r="AM196" s="40">
        <v>472</v>
      </c>
      <c r="AN196" s="40">
        <v>456</v>
      </c>
      <c r="AO196" s="40">
        <v>433</v>
      </c>
      <c r="AP196" s="40">
        <v>430</v>
      </c>
      <c r="AQ196" s="40">
        <v>418</v>
      </c>
      <c r="AR196" s="40">
        <v>399</v>
      </c>
      <c r="AS196" s="40">
        <v>393</v>
      </c>
      <c r="AT196" s="40">
        <v>585</v>
      </c>
      <c r="AU196" s="40">
        <v>583</v>
      </c>
      <c r="AV196" s="40">
        <v>579</v>
      </c>
      <c r="AW196">
        <v>572</v>
      </c>
      <c r="AX196">
        <v>557</v>
      </c>
      <c r="AY196">
        <v>534</v>
      </c>
      <c r="AZ196">
        <v>532</v>
      </c>
      <c r="BA196">
        <v>529</v>
      </c>
      <c r="BB196">
        <v>520</v>
      </c>
      <c r="BC196">
        <v>515</v>
      </c>
      <c r="BD196">
        <v>508</v>
      </c>
      <c r="BE196">
        <v>487</v>
      </c>
      <c r="BF196">
        <v>430</v>
      </c>
      <c r="BG196">
        <v>477</v>
      </c>
      <c r="BH196">
        <v>472</v>
      </c>
      <c r="BI196">
        <v>451</v>
      </c>
      <c r="BJ196">
        <v>451</v>
      </c>
      <c r="BK196">
        <v>420</v>
      </c>
      <c r="BL196">
        <v>431</v>
      </c>
      <c r="BM196">
        <v>414</v>
      </c>
      <c r="BN196">
        <v>440</v>
      </c>
      <c r="BO196">
        <v>425</v>
      </c>
      <c r="BP196">
        <v>403</v>
      </c>
      <c r="BQ196">
        <v>401</v>
      </c>
      <c r="BR196">
        <v>389</v>
      </c>
      <c r="BS196">
        <v>372</v>
      </c>
      <c r="BT196">
        <v>366</v>
      </c>
    </row>
    <row r="197" spans="1:89">
      <c r="A197" s="40" t="s">
        <v>402</v>
      </c>
      <c r="B197" s="40" t="s">
        <v>130</v>
      </c>
      <c r="C197" s="82" t="s">
        <v>117</v>
      </c>
      <c r="D197">
        <v>1</v>
      </c>
      <c r="E197" s="26">
        <v>0.05</v>
      </c>
      <c r="F197" s="3">
        <v>0.3</v>
      </c>
      <c r="G197" s="24">
        <v>10.253419780000167</v>
      </c>
      <c r="H197" s="9">
        <v>-13.370509783000088</v>
      </c>
      <c r="I197" s="9">
        <v>11.357434285300011</v>
      </c>
      <c r="J197" s="9">
        <v>-5.3338944800000593E-3</v>
      </c>
      <c r="K197" s="24">
        <v>63.763562079999353</v>
      </c>
      <c r="L197" s="9">
        <v>-50.515444729999601</v>
      </c>
      <c r="M197" s="9">
        <v>38.510905452299951</v>
      </c>
      <c r="N197" s="9">
        <v>30.009667390050002</v>
      </c>
      <c r="O197" s="30">
        <v>-2.0999999999999999E-3</v>
      </c>
      <c r="P197" s="8">
        <v>75</v>
      </c>
      <c r="Q197" s="20">
        <v>-1.0999999999999999E-2</v>
      </c>
      <c r="R197" s="3">
        <v>0</v>
      </c>
      <c r="S197" s="40" t="s">
        <v>188</v>
      </c>
      <c r="T197" s="40" t="s">
        <v>189</v>
      </c>
      <c r="U197" t="s">
        <v>190</v>
      </c>
      <c r="V197" s="40" t="s">
        <v>191</v>
      </c>
      <c r="W197" s="40" t="s">
        <v>193</v>
      </c>
      <c r="X197" s="40" t="s">
        <v>132</v>
      </c>
      <c r="Y197" s="40" t="s">
        <v>138</v>
      </c>
      <c r="Z197" s="40" t="s">
        <v>142</v>
      </c>
      <c r="AA197" s="40" t="s">
        <v>148</v>
      </c>
      <c r="AB197" s="40" t="s">
        <v>154</v>
      </c>
      <c r="AC197" s="40" t="s">
        <v>160</v>
      </c>
      <c r="AD197" s="40" t="s">
        <v>166</v>
      </c>
      <c r="AE197" s="40" t="s">
        <v>172</v>
      </c>
      <c r="AF197" s="40" t="s">
        <v>140</v>
      </c>
      <c r="AG197" s="40" t="s">
        <v>144</v>
      </c>
      <c r="AH197" s="41" t="s">
        <v>150</v>
      </c>
      <c r="AI197" s="40" t="s">
        <v>156</v>
      </c>
      <c r="AJ197" s="40" t="s">
        <v>331</v>
      </c>
      <c r="AK197" s="41" t="s">
        <v>332</v>
      </c>
      <c r="AL197" s="40" t="s">
        <v>333</v>
      </c>
      <c r="AM197" s="40" t="s">
        <v>162</v>
      </c>
      <c r="AN197" s="40" t="s">
        <v>168</v>
      </c>
      <c r="AO197" s="40" t="s">
        <v>152</v>
      </c>
      <c r="AP197" s="40" t="s">
        <v>158</v>
      </c>
      <c r="AQ197" s="40" t="s">
        <v>164</v>
      </c>
      <c r="AR197" s="40" t="s">
        <v>170</v>
      </c>
      <c r="AS197" s="40" t="s">
        <v>334</v>
      </c>
      <c r="AT197" s="40" t="s">
        <v>206</v>
      </c>
      <c r="AU197" s="40" t="s">
        <v>207</v>
      </c>
      <c r="AV197" s="40" t="s">
        <v>208</v>
      </c>
      <c r="AW197" s="3" t="s">
        <v>209</v>
      </c>
      <c r="AX197" s="3" t="s">
        <v>202</v>
      </c>
      <c r="AY197" s="3" t="s">
        <v>131</v>
      </c>
      <c r="AZ197" s="3" t="s">
        <v>137</v>
      </c>
      <c r="BA197" s="3" t="s">
        <v>141</v>
      </c>
      <c r="BB197" s="3" t="s">
        <v>147</v>
      </c>
      <c r="BC197" s="3" t="s">
        <v>153</v>
      </c>
      <c r="BD197" s="3" t="s">
        <v>159</v>
      </c>
      <c r="BE197" s="3" t="s">
        <v>165</v>
      </c>
      <c r="BF197" s="3" t="s">
        <v>171</v>
      </c>
      <c r="BG197" s="3" t="s">
        <v>139</v>
      </c>
      <c r="BH197" s="3" t="s">
        <v>143</v>
      </c>
      <c r="BI197" s="3" t="s">
        <v>149</v>
      </c>
      <c r="BJ197" s="3" t="s">
        <v>155</v>
      </c>
      <c r="BK197" s="3" t="s">
        <v>335</v>
      </c>
      <c r="BL197" s="3" t="s">
        <v>336</v>
      </c>
      <c r="BM197" s="3" t="s">
        <v>337</v>
      </c>
      <c r="BN197" s="3" t="s">
        <v>161</v>
      </c>
      <c r="BO197" s="3" t="s">
        <v>167</v>
      </c>
      <c r="BP197" s="3" t="s">
        <v>151</v>
      </c>
      <c r="BQ197" s="3" t="s">
        <v>157</v>
      </c>
      <c r="BR197" s="3" t="s">
        <v>163</v>
      </c>
      <c r="BS197" s="3" t="s">
        <v>169</v>
      </c>
      <c r="BT197" s="3" t="s">
        <v>338</v>
      </c>
      <c r="BU197" s="3"/>
      <c r="BV197" s="3"/>
      <c r="BW197" s="3"/>
      <c r="BX197" s="3"/>
      <c r="BY197" s="3"/>
      <c r="BZ197" s="3"/>
      <c r="CA197" s="3"/>
      <c r="CB197" s="3"/>
      <c r="CC197" s="3"/>
      <c r="CD197" s="3"/>
      <c r="CE197" s="3"/>
      <c r="CF197" s="3"/>
      <c r="CG197" s="3"/>
      <c r="CH197" s="3"/>
      <c r="CI197" s="3"/>
      <c r="CJ197" s="3"/>
      <c r="CK197" s="3"/>
    </row>
    <row r="198" spans="1:89">
      <c r="C198" s="39" t="s">
        <v>18</v>
      </c>
      <c r="D198">
        <v>1</v>
      </c>
      <c r="Q198" s="20"/>
      <c r="S198" s="25">
        <v>627</v>
      </c>
      <c r="T198" s="40">
        <v>625</v>
      </c>
      <c r="U198" s="40">
        <v>621</v>
      </c>
      <c r="V198" s="40">
        <v>613</v>
      </c>
      <c r="W198" s="25">
        <v>598</v>
      </c>
      <c r="X198" s="40">
        <v>572</v>
      </c>
      <c r="Y198">
        <v>570</v>
      </c>
      <c r="Z198">
        <v>567</v>
      </c>
      <c r="AA198">
        <v>558</v>
      </c>
      <c r="AB198" s="40">
        <v>553</v>
      </c>
      <c r="AC198" s="25">
        <v>545</v>
      </c>
      <c r="AD198">
        <v>523</v>
      </c>
      <c r="AE198">
        <v>461</v>
      </c>
      <c r="AF198">
        <v>512</v>
      </c>
      <c r="AG198">
        <v>506</v>
      </c>
      <c r="AH198">
        <v>483</v>
      </c>
      <c r="AI198">
        <v>483</v>
      </c>
      <c r="AJ198">
        <v>451</v>
      </c>
      <c r="AK198">
        <v>463</v>
      </c>
      <c r="AL198" s="40">
        <v>444</v>
      </c>
      <c r="AM198" s="40">
        <v>472</v>
      </c>
      <c r="AN198" s="40">
        <v>456</v>
      </c>
      <c r="AO198" s="40">
        <v>433</v>
      </c>
      <c r="AP198" s="40">
        <v>430</v>
      </c>
      <c r="AQ198" s="40">
        <v>418</v>
      </c>
      <c r="AR198" s="40">
        <v>399</v>
      </c>
      <c r="AS198" s="40">
        <v>393</v>
      </c>
      <c r="AT198" s="40">
        <v>585</v>
      </c>
      <c r="AU198" s="40">
        <v>583</v>
      </c>
      <c r="AV198" s="40">
        <v>579</v>
      </c>
      <c r="AW198">
        <v>572</v>
      </c>
      <c r="AX198">
        <v>557</v>
      </c>
      <c r="AY198">
        <v>534</v>
      </c>
      <c r="AZ198">
        <v>532</v>
      </c>
      <c r="BA198">
        <v>529</v>
      </c>
      <c r="BB198">
        <v>520</v>
      </c>
      <c r="BC198">
        <v>515</v>
      </c>
      <c r="BD198">
        <v>508</v>
      </c>
      <c r="BE198">
        <v>487</v>
      </c>
      <c r="BF198">
        <v>430</v>
      </c>
      <c r="BG198">
        <v>477</v>
      </c>
      <c r="BH198">
        <v>472</v>
      </c>
      <c r="BI198">
        <v>451</v>
      </c>
      <c r="BJ198">
        <v>451</v>
      </c>
      <c r="BK198">
        <v>420</v>
      </c>
      <c r="BL198">
        <v>431</v>
      </c>
      <c r="BM198">
        <v>414</v>
      </c>
      <c r="BN198">
        <v>440</v>
      </c>
      <c r="BO198">
        <v>425</v>
      </c>
      <c r="BP198">
        <v>403</v>
      </c>
      <c r="BQ198">
        <v>401</v>
      </c>
      <c r="BR198">
        <v>389</v>
      </c>
      <c r="BS198">
        <v>372</v>
      </c>
      <c r="BT198">
        <v>366</v>
      </c>
    </row>
    <row r="199" spans="1:89">
      <c r="A199" s="40" t="s">
        <v>403</v>
      </c>
      <c r="B199" s="40" t="s">
        <v>130</v>
      </c>
      <c r="C199" s="82" t="s">
        <v>117</v>
      </c>
      <c r="D199">
        <v>1</v>
      </c>
      <c r="E199" s="26">
        <v>0.1</v>
      </c>
      <c r="F199" s="3">
        <v>1.2</v>
      </c>
      <c r="G199" s="24">
        <v>-2.641178171060584E-2</v>
      </c>
      <c r="H199" s="9">
        <v>-0.62850077179333441</v>
      </c>
      <c r="I199" s="9">
        <v>2.8317423111497129</v>
      </c>
      <c r="J199" s="9">
        <v>3.8795029306725806E-3</v>
      </c>
      <c r="K199" s="24">
        <v>0.39722130854374538</v>
      </c>
      <c r="L199" s="9">
        <v>-1.1197901956270608</v>
      </c>
      <c r="M199" s="9">
        <v>2.4771739175151342</v>
      </c>
      <c r="N199" s="9">
        <v>7.5709281845212137</v>
      </c>
      <c r="O199" s="30">
        <v>-2.7000000000000001E-3</v>
      </c>
      <c r="P199" s="8">
        <v>60</v>
      </c>
      <c r="Q199" s="20">
        <v>-3.1250000000000002E-3</v>
      </c>
      <c r="R199" s="3">
        <v>0</v>
      </c>
      <c r="S199" s="40" t="s">
        <v>144</v>
      </c>
      <c r="T199" s="40" t="s">
        <v>150</v>
      </c>
      <c r="U199" t="s">
        <v>156</v>
      </c>
      <c r="V199" s="40" t="s">
        <v>331</v>
      </c>
      <c r="W199" s="40" t="s">
        <v>333</v>
      </c>
      <c r="X199" s="40" t="s">
        <v>332</v>
      </c>
      <c r="Y199" s="40" t="s">
        <v>162</v>
      </c>
      <c r="Z199" s="40" t="s">
        <v>168</v>
      </c>
      <c r="AA199" s="40" t="s">
        <v>152</v>
      </c>
      <c r="AB199" s="40" t="s">
        <v>158</v>
      </c>
      <c r="AC199" s="40" t="s">
        <v>164</v>
      </c>
      <c r="AD199" s="40" t="s">
        <v>170</v>
      </c>
      <c r="AE199" s="40" t="s">
        <v>334</v>
      </c>
      <c r="AF199" s="40" t="s">
        <v>143</v>
      </c>
      <c r="AG199" s="40" t="s">
        <v>149</v>
      </c>
      <c r="AH199" s="41" t="s">
        <v>155</v>
      </c>
      <c r="AI199" s="40" t="s">
        <v>335</v>
      </c>
      <c r="AJ199" s="40" t="s">
        <v>337</v>
      </c>
      <c r="AK199" s="41" t="s">
        <v>336</v>
      </c>
      <c r="AL199" s="40" t="s">
        <v>161</v>
      </c>
      <c r="AM199" s="40" t="s">
        <v>167</v>
      </c>
      <c r="AN199" s="40" t="s">
        <v>151</v>
      </c>
      <c r="AO199" s="40" t="s">
        <v>157</v>
      </c>
      <c r="AP199" s="40" t="s">
        <v>163</v>
      </c>
      <c r="AQ199" s="40" t="s">
        <v>169</v>
      </c>
      <c r="AR199" s="40" t="s">
        <v>338</v>
      </c>
      <c r="AS199" s="40" t="s">
        <v>340</v>
      </c>
      <c r="AT199" s="40" t="s">
        <v>341</v>
      </c>
      <c r="AU199" s="40" t="s">
        <v>342</v>
      </c>
      <c r="AV199" s="40" t="s">
        <v>343</v>
      </c>
      <c r="AW199" s="3" t="s">
        <v>344</v>
      </c>
      <c r="AX199" s="3" t="s">
        <v>345</v>
      </c>
      <c r="AY199" s="3" t="s">
        <v>346</v>
      </c>
      <c r="AZ199" s="3" t="s">
        <v>347</v>
      </c>
      <c r="BA199" s="3" t="s">
        <v>348</v>
      </c>
      <c r="BB199" s="3" t="s">
        <v>349</v>
      </c>
      <c r="BC199" s="3" t="s">
        <v>350</v>
      </c>
      <c r="BD199" s="3" t="s">
        <v>351</v>
      </c>
      <c r="BE199" s="3" t="s">
        <v>352</v>
      </c>
      <c r="BF199" s="3" t="s">
        <v>353</v>
      </c>
      <c r="BG199" s="3" t="s">
        <v>354</v>
      </c>
      <c r="BH199" s="3" t="s">
        <v>355</v>
      </c>
      <c r="BI199" s="3"/>
      <c r="BJ199" s="3"/>
      <c r="BK199" s="3"/>
      <c r="BL199" s="3"/>
      <c r="BM199" s="3"/>
      <c r="BN199" s="3"/>
      <c r="BO199" s="3"/>
      <c r="BP199" s="3"/>
      <c r="BQ199" s="3"/>
      <c r="BR199" s="3"/>
      <c r="BS199" s="3"/>
      <c r="BT199" s="3"/>
      <c r="BU199" s="3"/>
      <c r="BV199" s="3"/>
      <c r="BW199" s="3"/>
      <c r="BX199" s="3"/>
      <c r="BY199" s="3"/>
      <c r="BZ199" s="3"/>
      <c r="CA199" s="3"/>
      <c r="CB199" s="3"/>
      <c r="CC199" s="3"/>
      <c r="CD199" s="3"/>
      <c r="CE199" s="3"/>
      <c r="CF199" s="3"/>
      <c r="CG199" s="3"/>
      <c r="CH199" s="3"/>
      <c r="CI199" s="3"/>
      <c r="CJ199" s="3"/>
      <c r="CK199" s="3"/>
    </row>
    <row r="200" spans="1:89">
      <c r="C200" s="39" t="s">
        <v>18</v>
      </c>
      <c r="D200">
        <v>1</v>
      </c>
      <c r="E200"/>
      <c r="G200"/>
      <c r="K200"/>
      <c r="O200"/>
      <c r="Q200" s="20"/>
      <c r="S200" s="25">
        <v>552</v>
      </c>
      <c r="T200" s="40">
        <v>558</v>
      </c>
      <c r="U200" s="40">
        <v>558</v>
      </c>
      <c r="V200" s="40">
        <v>516</v>
      </c>
      <c r="W200" s="25">
        <v>508</v>
      </c>
      <c r="X200" s="40">
        <v>529</v>
      </c>
      <c r="Y200">
        <v>545</v>
      </c>
      <c r="Z200">
        <v>526</v>
      </c>
      <c r="AA200">
        <v>524</v>
      </c>
      <c r="AB200" s="40">
        <v>531</v>
      </c>
      <c r="AC200" s="25">
        <v>524</v>
      </c>
      <c r="AD200">
        <v>501</v>
      </c>
      <c r="AE200">
        <v>494</v>
      </c>
      <c r="AF200">
        <v>513</v>
      </c>
      <c r="AG200">
        <v>519</v>
      </c>
      <c r="AH200">
        <v>519</v>
      </c>
      <c r="AI200">
        <v>480</v>
      </c>
      <c r="AJ200">
        <v>472</v>
      </c>
      <c r="AK200">
        <v>492</v>
      </c>
      <c r="AL200" s="40">
        <v>507</v>
      </c>
      <c r="AM200" s="40">
        <v>489</v>
      </c>
      <c r="AN200" s="40">
        <v>488</v>
      </c>
      <c r="AO200" s="40">
        <v>494</v>
      </c>
      <c r="AP200" s="40">
        <v>488</v>
      </c>
      <c r="AQ200" s="40">
        <v>466</v>
      </c>
      <c r="AR200" s="40">
        <v>459</v>
      </c>
      <c r="AS200" s="40">
        <v>536</v>
      </c>
      <c r="AT200" s="40">
        <v>536</v>
      </c>
      <c r="AU200" s="40">
        <v>534</v>
      </c>
      <c r="AV200" s="40">
        <v>515</v>
      </c>
      <c r="AW200">
        <v>477</v>
      </c>
      <c r="AX200">
        <v>478</v>
      </c>
      <c r="AY200">
        <v>482</v>
      </c>
      <c r="AZ200">
        <v>461</v>
      </c>
      <c r="BA200">
        <v>498</v>
      </c>
      <c r="BB200">
        <v>498</v>
      </c>
      <c r="BC200">
        <v>497</v>
      </c>
      <c r="BD200">
        <v>479</v>
      </c>
      <c r="BE200">
        <v>443</v>
      </c>
      <c r="BF200">
        <v>444</v>
      </c>
      <c r="BG200">
        <v>448</v>
      </c>
      <c r="BH200">
        <v>429</v>
      </c>
    </row>
    <row r="201" spans="1:89">
      <c r="A201" s="40" t="s">
        <v>404</v>
      </c>
      <c r="B201" s="40" t="s">
        <v>130</v>
      </c>
      <c r="C201" s="82" t="s">
        <v>117</v>
      </c>
      <c r="D201">
        <v>1</v>
      </c>
      <c r="E201" s="26">
        <v>0.05</v>
      </c>
      <c r="F201" s="3">
        <v>0.6</v>
      </c>
      <c r="G201" s="24">
        <v>-0.21129425368480698</v>
      </c>
      <c r="H201" s="9">
        <v>-2.5140030871733754</v>
      </c>
      <c r="I201" s="9">
        <v>5.6634846222994346</v>
      </c>
      <c r="J201" s="9">
        <v>3.8795029306723603E-3</v>
      </c>
      <c r="K201" s="24">
        <v>6.3555409366998719</v>
      </c>
      <c r="L201" s="9">
        <v>-8.9583215650164334</v>
      </c>
      <c r="M201" s="9">
        <v>9.9086956700605242</v>
      </c>
      <c r="N201" s="9">
        <v>15.141856369042427</v>
      </c>
      <c r="O201" s="30">
        <v>-2.7000000000000001E-3</v>
      </c>
      <c r="P201" s="8">
        <v>60</v>
      </c>
      <c r="Q201" s="20">
        <v>-6.2500000000000003E-3</v>
      </c>
      <c r="R201" s="3">
        <v>0</v>
      </c>
      <c r="S201" s="40" t="s">
        <v>144</v>
      </c>
      <c r="T201" s="40" t="s">
        <v>150</v>
      </c>
      <c r="U201" t="s">
        <v>156</v>
      </c>
      <c r="V201" s="40" t="s">
        <v>331</v>
      </c>
      <c r="W201" s="40" t="s">
        <v>333</v>
      </c>
      <c r="X201" s="40" t="s">
        <v>332</v>
      </c>
      <c r="Y201" s="40" t="s">
        <v>162</v>
      </c>
      <c r="Z201" s="40" t="s">
        <v>168</v>
      </c>
      <c r="AA201" s="40" t="s">
        <v>152</v>
      </c>
      <c r="AB201" s="40" t="s">
        <v>158</v>
      </c>
      <c r="AC201" s="40" t="s">
        <v>164</v>
      </c>
      <c r="AD201" s="40" t="s">
        <v>170</v>
      </c>
      <c r="AE201" s="40" t="s">
        <v>334</v>
      </c>
      <c r="AF201" s="40" t="s">
        <v>143</v>
      </c>
      <c r="AG201" s="40" t="s">
        <v>149</v>
      </c>
      <c r="AH201" s="41" t="s">
        <v>155</v>
      </c>
      <c r="AI201" s="40" t="s">
        <v>335</v>
      </c>
      <c r="AJ201" s="40" t="s">
        <v>337</v>
      </c>
      <c r="AK201" s="41" t="s">
        <v>336</v>
      </c>
      <c r="AL201" s="40" t="s">
        <v>161</v>
      </c>
      <c r="AM201" s="40" t="s">
        <v>167</v>
      </c>
      <c r="AN201" s="40" t="s">
        <v>151</v>
      </c>
      <c r="AO201" s="40" t="s">
        <v>157</v>
      </c>
      <c r="AP201" s="40" t="s">
        <v>163</v>
      </c>
      <c r="AQ201" s="40" t="s">
        <v>169</v>
      </c>
      <c r="AR201" s="40" t="s">
        <v>338</v>
      </c>
      <c r="AS201" s="40" t="s">
        <v>340</v>
      </c>
      <c r="AT201" s="40" t="s">
        <v>341</v>
      </c>
      <c r="AU201" s="40" t="s">
        <v>342</v>
      </c>
      <c r="AV201" s="40" t="s">
        <v>343</v>
      </c>
      <c r="AW201" s="3" t="s">
        <v>344</v>
      </c>
      <c r="AX201" s="3" t="s">
        <v>345</v>
      </c>
      <c r="AY201" s="3" t="s">
        <v>346</v>
      </c>
      <c r="AZ201" s="3" t="s">
        <v>347</v>
      </c>
      <c r="BA201" s="3" t="s">
        <v>348</v>
      </c>
      <c r="BB201" s="3" t="s">
        <v>349</v>
      </c>
      <c r="BC201" s="3" t="s">
        <v>350</v>
      </c>
      <c r="BD201" s="3" t="s">
        <v>351</v>
      </c>
      <c r="BE201" s="3" t="s">
        <v>352</v>
      </c>
      <c r="BF201" s="3" t="s">
        <v>353</v>
      </c>
      <c r="BG201" s="3" t="s">
        <v>354</v>
      </c>
      <c r="BH201" s="3" t="s">
        <v>355</v>
      </c>
      <c r="BI201" s="3"/>
      <c r="BJ201" s="3"/>
      <c r="BK201" s="3"/>
      <c r="BL201" s="3"/>
      <c r="BM201" s="3"/>
      <c r="BN201" s="3"/>
      <c r="BO201" s="3"/>
      <c r="BP201" s="3"/>
      <c r="BQ201" s="3"/>
      <c r="BR201" s="3"/>
      <c r="BS201" s="3"/>
      <c r="BT201" s="3"/>
      <c r="BU201" s="3"/>
      <c r="BV201" s="3"/>
      <c r="BW201" s="3"/>
      <c r="BX201" s="3"/>
      <c r="BY201" s="3"/>
      <c r="BZ201" s="3"/>
      <c r="CA201" s="3"/>
      <c r="CB201" s="3"/>
      <c r="CC201" s="3"/>
      <c r="CD201" s="3"/>
      <c r="CE201" s="3"/>
      <c r="CF201" s="3"/>
      <c r="CG201" s="3"/>
      <c r="CH201" s="3"/>
      <c r="CI201" s="3"/>
      <c r="CJ201" s="3"/>
      <c r="CK201" s="3"/>
    </row>
    <row r="202" spans="1:89">
      <c r="C202" s="39" t="s">
        <v>18</v>
      </c>
      <c r="D202">
        <v>1</v>
      </c>
      <c r="E202"/>
      <c r="G202"/>
      <c r="K202"/>
      <c r="O202"/>
      <c r="Q202" s="20"/>
      <c r="S202" s="25">
        <v>552</v>
      </c>
      <c r="T202" s="40">
        <v>558</v>
      </c>
      <c r="U202" s="40">
        <v>558</v>
      </c>
      <c r="V202" s="40">
        <v>516</v>
      </c>
      <c r="W202" s="25">
        <v>508</v>
      </c>
      <c r="X202" s="40">
        <v>529</v>
      </c>
      <c r="Y202">
        <v>545</v>
      </c>
      <c r="Z202">
        <v>526</v>
      </c>
      <c r="AA202">
        <v>524</v>
      </c>
      <c r="AB202" s="40">
        <v>531</v>
      </c>
      <c r="AC202" s="25">
        <v>524</v>
      </c>
      <c r="AD202">
        <v>501</v>
      </c>
      <c r="AE202">
        <v>494</v>
      </c>
      <c r="AF202">
        <v>513</v>
      </c>
      <c r="AG202">
        <v>519</v>
      </c>
      <c r="AH202">
        <v>519</v>
      </c>
      <c r="AI202">
        <v>480</v>
      </c>
      <c r="AJ202">
        <v>472</v>
      </c>
      <c r="AK202">
        <v>492</v>
      </c>
      <c r="AL202" s="40">
        <v>507</v>
      </c>
      <c r="AM202" s="40">
        <v>489</v>
      </c>
      <c r="AN202" s="40">
        <v>488</v>
      </c>
      <c r="AO202" s="40">
        <v>494</v>
      </c>
      <c r="AP202" s="40">
        <v>488</v>
      </c>
      <c r="AQ202" s="40">
        <v>466</v>
      </c>
      <c r="AR202" s="40">
        <v>459</v>
      </c>
      <c r="AS202" s="40">
        <v>536</v>
      </c>
      <c r="AT202" s="40">
        <v>536</v>
      </c>
      <c r="AU202" s="40">
        <v>534</v>
      </c>
      <c r="AV202" s="40">
        <v>515</v>
      </c>
      <c r="AW202">
        <v>477</v>
      </c>
      <c r="AX202">
        <v>478</v>
      </c>
      <c r="AY202">
        <v>482</v>
      </c>
      <c r="AZ202">
        <v>461</v>
      </c>
      <c r="BA202">
        <v>498</v>
      </c>
      <c r="BB202">
        <v>498</v>
      </c>
      <c r="BC202">
        <v>497</v>
      </c>
      <c r="BD202">
        <v>479</v>
      </c>
      <c r="BE202">
        <v>443</v>
      </c>
      <c r="BF202">
        <v>444</v>
      </c>
      <c r="BG202">
        <v>448</v>
      </c>
      <c r="BH202">
        <v>429</v>
      </c>
    </row>
    <row r="203" spans="1:89">
      <c r="A203" s="40" t="s">
        <v>405</v>
      </c>
      <c r="B203" s="40" t="s">
        <v>130</v>
      </c>
      <c r="C203" s="82" t="s">
        <v>117</v>
      </c>
      <c r="D203">
        <v>1</v>
      </c>
      <c r="E203" s="26">
        <v>2.5000000000000001E-2</v>
      </c>
      <c r="F203" s="3">
        <v>0.3</v>
      </c>
      <c r="G203" s="24">
        <v>-1.6903540294784558</v>
      </c>
      <c r="H203" s="9">
        <v>-10.056012348693502</v>
      </c>
      <c r="I203" s="9">
        <v>11.326969244598869</v>
      </c>
      <c r="J203" s="9">
        <v>3.8795029306723603E-3</v>
      </c>
      <c r="K203" s="24">
        <v>101.68865498719795</v>
      </c>
      <c r="L203" s="9">
        <v>-71.666572520131467</v>
      </c>
      <c r="M203" s="9">
        <v>39.634782680242097</v>
      </c>
      <c r="N203" s="9">
        <v>30.283712738084855</v>
      </c>
      <c r="O203" s="30">
        <v>-2.7000000000000001E-3</v>
      </c>
      <c r="P203" s="8">
        <v>60</v>
      </c>
      <c r="Q203" s="20">
        <v>-1.2500000000000001E-2</v>
      </c>
      <c r="R203" s="3">
        <v>0</v>
      </c>
      <c r="S203" s="40" t="s">
        <v>144</v>
      </c>
      <c r="T203" s="40" t="s">
        <v>150</v>
      </c>
      <c r="U203" t="s">
        <v>156</v>
      </c>
      <c r="V203" s="40" t="s">
        <v>331</v>
      </c>
      <c r="W203" s="40" t="s">
        <v>333</v>
      </c>
      <c r="X203" s="40" t="s">
        <v>332</v>
      </c>
      <c r="Y203" s="40" t="s">
        <v>162</v>
      </c>
      <c r="Z203" s="40" t="s">
        <v>168</v>
      </c>
      <c r="AA203" s="40" t="s">
        <v>152</v>
      </c>
      <c r="AB203" s="40" t="s">
        <v>158</v>
      </c>
      <c r="AC203" s="40" t="s">
        <v>164</v>
      </c>
      <c r="AD203" s="40" t="s">
        <v>170</v>
      </c>
      <c r="AE203" s="40" t="s">
        <v>334</v>
      </c>
      <c r="AF203" s="40" t="s">
        <v>143</v>
      </c>
      <c r="AG203" s="40" t="s">
        <v>149</v>
      </c>
      <c r="AH203" s="41" t="s">
        <v>155</v>
      </c>
      <c r="AI203" s="40" t="s">
        <v>335</v>
      </c>
      <c r="AJ203" s="40" t="s">
        <v>337</v>
      </c>
      <c r="AK203" s="41" t="s">
        <v>336</v>
      </c>
      <c r="AL203" s="40" t="s">
        <v>161</v>
      </c>
      <c r="AM203" s="40" t="s">
        <v>167</v>
      </c>
      <c r="AN203" s="40" t="s">
        <v>151</v>
      </c>
      <c r="AO203" s="40" t="s">
        <v>157</v>
      </c>
      <c r="AP203" s="40" t="s">
        <v>163</v>
      </c>
      <c r="AQ203" s="40" t="s">
        <v>169</v>
      </c>
      <c r="AR203" s="40" t="s">
        <v>338</v>
      </c>
      <c r="AS203" s="40" t="s">
        <v>340</v>
      </c>
      <c r="AT203" s="40" t="s">
        <v>341</v>
      </c>
      <c r="AU203" s="40" t="s">
        <v>342</v>
      </c>
      <c r="AV203" s="40" t="s">
        <v>343</v>
      </c>
      <c r="AW203" s="3" t="s">
        <v>344</v>
      </c>
      <c r="AX203" s="3" t="s">
        <v>345</v>
      </c>
      <c r="AY203" s="3" t="s">
        <v>346</v>
      </c>
      <c r="AZ203" s="3" t="s">
        <v>347</v>
      </c>
      <c r="BA203" s="3" t="s">
        <v>348</v>
      </c>
      <c r="BB203" s="3" t="s">
        <v>349</v>
      </c>
      <c r="BC203" s="3" t="s">
        <v>350</v>
      </c>
      <c r="BD203" s="3" t="s">
        <v>351</v>
      </c>
      <c r="BE203" s="3" t="s">
        <v>352</v>
      </c>
      <c r="BF203" s="3" t="s">
        <v>353</v>
      </c>
      <c r="BG203" s="3" t="s">
        <v>354</v>
      </c>
      <c r="BH203" s="3" t="s">
        <v>355</v>
      </c>
      <c r="BI203" s="3"/>
      <c r="BJ203" s="3"/>
      <c r="BK203" s="3"/>
      <c r="BL203" s="3"/>
      <c r="BM203" s="3"/>
      <c r="BN203" s="3"/>
      <c r="BO203" s="3"/>
      <c r="BP203" s="3"/>
      <c r="BQ203" s="3"/>
      <c r="BR203" s="3"/>
      <c r="BS203" s="3"/>
      <c r="BT203" s="3"/>
      <c r="BU203" s="3"/>
      <c r="BV203" s="3"/>
      <c r="BW203" s="3"/>
      <c r="BX203" s="3"/>
      <c r="BY203" s="3"/>
      <c r="BZ203" s="3"/>
      <c r="CA203" s="3"/>
      <c r="CB203" s="3"/>
      <c r="CC203" s="3"/>
      <c r="CD203" s="3"/>
      <c r="CE203" s="3"/>
      <c r="CF203" s="3"/>
      <c r="CG203" s="3"/>
      <c r="CH203" s="3"/>
      <c r="CI203" s="3"/>
      <c r="CJ203" s="3"/>
      <c r="CK203" s="3"/>
    </row>
    <row r="204" spans="1:89">
      <c r="C204" s="39" t="s">
        <v>18</v>
      </c>
      <c r="D204">
        <v>1</v>
      </c>
      <c r="E204"/>
      <c r="G204"/>
      <c r="K204"/>
      <c r="O204"/>
      <c r="Q204" s="20"/>
      <c r="S204" s="25">
        <v>552</v>
      </c>
      <c r="T204" s="40">
        <v>558</v>
      </c>
      <c r="U204" s="40">
        <v>558</v>
      </c>
      <c r="V204" s="40">
        <v>516</v>
      </c>
      <c r="W204" s="25">
        <v>508</v>
      </c>
      <c r="X204" s="40">
        <v>529</v>
      </c>
      <c r="Y204">
        <v>545</v>
      </c>
      <c r="Z204">
        <v>526</v>
      </c>
      <c r="AA204">
        <v>524</v>
      </c>
      <c r="AB204" s="40">
        <v>531</v>
      </c>
      <c r="AC204" s="25">
        <v>524</v>
      </c>
      <c r="AD204">
        <v>501</v>
      </c>
      <c r="AE204">
        <v>494</v>
      </c>
      <c r="AF204">
        <v>513</v>
      </c>
      <c r="AG204">
        <v>519</v>
      </c>
      <c r="AH204">
        <v>519</v>
      </c>
      <c r="AI204">
        <v>480</v>
      </c>
      <c r="AJ204">
        <v>472</v>
      </c>
      <c r="AK204">
        <v>492</v>
      </c>
      <c r="AL204" s="40">
        <v>507</v>
      </c>
      <c r="AM204" s="40">
        <v>489</v>
      </c>
      <c r="AN204" s="40">
        <v>488</v>
      </c>
      <c r="AO204" s="40">
        <v>494</v>
      </c>
      <c r="AP204" s="40">
        <v>488</v>
      </c>
      <c r="AQ204" s="40">
        <v>466</v>
      </c>
      <c r="AR204" s="40">
        <v>459</v>
      </c>
      <c r="AS204" s="40">
        <v>536</v>
      </c>
      <c r="AT204" s="40">
        <v>536</v>
      </c>
      <c r="AU204" s="40">
        <v>534</v>
      </c>
      <c r="AV204" s="40">
        <v>515</v>
      </c>
      <c r="AW204">
        <v>477</v>
      </c>
      <c r="AX204">
        <v>478</v>
      </c>
      <c r="AY204">
        <v>482</v>
      </c>
      <c r="AZ204">
        <v>461</v>
      </c>
      <c r="BA204">
        <v>498</v>
      </c>
      <c r="BB204">
        <v>498</v>
      </c>
      <c r="BC204">
        <v>497</v>
      </c>
      <c r="BD204">
        <v>479</v>
      </c>
      <c r="BE204">
        <v>443</v>
      </c>
      <c r="BF204">
        <v>444</v>
      </c>
      <c r="BG204">
        <v>448</v>
      </c>
      <c r="BH204">
        <v>429</v>
      </c>
    </row>
    <row r="205" spans="1:89">
      <c r="A205" s="40" t="s">
        <v>406</v>
      </c>
      <c r="B205" s="40" t="s">
        <v>130</v>
      </c>
      <c r="C205" s="82" t="s">
        <v>117</v>
      </c>
      <c r="D205">
        <v>1</v>
      </c>
      <c r="E205" s="26">
        <v>0.2</v>
      </c>
      <c r="F205" s="3">
        <v>1.2</v>
      </c>
      <c r="G205" s="24">
        <v>1.2505375833336224E-2</v>
      </c>
      <c r="H205" s="9">
        <v>-0.60065979466667274</v>
      </c>
      <c r="I205" s="9">
        <v>2.6808596123000035</v>
      </c>
      <c r="J205" s="9">
        <v>2.1854737919999839E-2</v>
      </c>
      <c r="K205" s="24">
        <v>0.54476281979165631</v>
      </c>
      <c r="L205" s="9">
        <v>-1.6860236015624765</v>
      </c>
      <c r="M205" s="9">
        <v>4.6767336271458158</v>
      </c>
      <c r="N205" s="9">
        <v>15.074649153175001</v>
      </c>
      <c r="O205" s="30">
        <v>-2.2000000000000001E-3</v>
      </c>
      <c r="P205" s="8">
        <v>75</v>
      </c>
      <c r="Q205" s="20">
        <v>-5.7999999999999996E-3</v>
      </c>
      <c r="R205" s="3">
        <v>0</v>
      </c>
      <c r="S205" s="40" t="s">
        <v>188</v>
      </c>
      <c r="T205" s="40" t="s">
        <v>189</v>
      </c>
      <c r="U205" t="s">
        <v>190</v>
      </c>
      <c r="V205" s="40" t="s">
        <v>191</v>
      </c>
      <c r="W205" s="40" t="s">
        <v>193</v>
      </c>
      <c r="X205" s="40" t="s">
        <v>132</v>
      </c>
      <c r="Y205" s="40" t="s">
        <v>138</v>
      </c>
      <c r="Z205" s="40" t="s">
        <v>142</v>
      </c>
      <c r="AA205" s="40" t="s">
        <v>148</v>
      </c>
      <c r="AB205" s="40" t="s">
        <v>154</v>
      </c>
      <c r="AC205" s="40" t="s">
        <v>160</v>
      </c>
      <c r="AD205" s="40" t="s">
        <v>166</v>
      </c>
      <c r="AE205" s="40" t="s">
        <v>172</v>
      </c>
      <c r="AF205" s="40" t="s">
        <v>140</v>
      </c>
      <c r="AG205" s="40" t="s">
        <v>144</v>
      </c>
      <c r="AH205" s="41" t="s">
        <v>150</v>
      </c>
      <c r="AI205" s="40" t="s">
        <v>156</v>
      </c>
      <c r="AJ205" s="40" t="s">
        <v>331</v>
      </c>
      <c r="AK205" s="41" t="s">
        <v>332</v>
      </c>
      <c r="AL205" s="40" t="s">
        <v>333</v>
      </c>
      <c r="AM205" s="40" t="s">
        <v>162</v>
      </c>
      <c r="AN205" s="40" t="s">
        <v>168</v>
      </c>
      <c r="AO205" s="40" t="s">
        <v>152</v>
      </c>
      <c r="AP205" s="40" t="s">
        <v>158</v>
      </c>
      <c r="AQ205" s="40" t="s">
        <v>164</v>
      </c>
      <c r="AR205" s="40" t="s">
        <v>170</v>
      </c>
      <c r="AS205" s="40" t="s">
        <v>334</v>
      </c>
      <c r="AT205" s="40" t="s">
        <v>206</v>
      </c>
      <c r="AU205" s="40" t="s">
        <v>207</v>
      </c>
      <c r="AV205" s="40" t="s">
        <v>208</v>
      </c>
      <c r="AW205" s="3" t="s">
        <v>209</v>
      </c>
      <c r="AX205" s="3" t="s">
        <v>202</v>
      </c>
      <c r="AY205" s="3" t="s">
        <v>131</v>
      </c>
      <c r="AZ205" s="3" t="s">
        <v>137</v>
      </c>
      <c r="BA205" s="3" t="s">
        <v>141</v>
      </c>
      <c r="BB205" s="3" t="s">
        <v>147</v>
      </c>
      <c r="BC205" s="3" t="s">
        <v>153</v>
      </c>
      <c r="BD205" s="3" t="s">
        <v>159</v>
      </c>
      <c r="BE205" s="3" t="s">
        <v>165</v>
      </c>
      <c r="BF205" s="3" t="s">
        <v>171</v>
      </c>
      <c r="BG205" s="3" t="s">
        <v>139</v>
      </c>
      <c r="BH205" s="3" t="s">
        <v>143</v>
      </c>
      <c r="BI205" s="3" t="s">
        <v>149</v>
      </c>
      <c r="BJ205" s="3" t="s">
        <v>155</v>
      </c>
      <c r="BK205" s="3" t="s">
        <v>335</v>
      </c>
      <c r="BL205" s="3" t="s">
        <v>336</v>
      </c>
      <c r="BM205" s="3" t="s">
        <v>337</v>
      </c>
      <c r="BN205" s="3" t="s">
        <v>161</v>
      </c>
      <c r="BO205" s="3" t="s">
        <v>167</v>
      </c>
      <c r="BP205" s="3" t="s">
        <v>151</v>
      </c>
      <c r="BQ205" s="3" t="s">
        <v>157</v>
      </c>
      <c r="BR205" s="3" t="s">
        <v>163</v>
      </c>
      <c r="BS205" s="3" t="s">
        <v>169</v>
      </c>
      <c r="BT205" s="3" t="s">
        <v>338</v>
      </c>
      <c r="BU205" s="3"/>
      <c r="BV205" s="3"/>
      <c r="BW205" s="3"/>
      <c r="BX205" s="3"/>
      <c r="BY205" s="3"/>
      <c r="BZ205" s="3"/>
      <c r="CA205" s="3"/>
      <c r="CB205" s="3"/>
      <c r="CC205" s="3"/>
      <c r="CD205" s="3"/>
      <c r="CE205" s="3"/>
      <c r="CF205" s="3"/>
      <c r="CG205" s="3"/>
      <c r="CH205" s="3"/>
      <c r="CI205" s="3"/>
      <c r="CJ205" s="3"/>
      <c r="CK205" s="3"/>
    </row>
    <row r="206" spans="1:89">
      <c r="C206" s="39" t="s">
        <v>18</v>
      </c>
      <c r="D206">
        <v>1</v>
      </c>
      <c r="Q206" s="20"/>
      <c r="S206" s="25">
        <v>1151</v>
      </c>
      <c r="T206" s="40">
        <v>1148</v>
      </c>
      <c r="U206" s="40">
        <v>1142</v>
      </c>
      <c r="V206" s="40">
        <v>1126</v>
      </c>
      <c r="W206" s="25">
        <v>1102</v>
      </c>
      <c r="X206" s="40">
        <v>1046</v>
      </c>
      <c r="Y206">
        <v>1044</v>
      </c>
      <c r="Z206">
        <v>1039</v>
      </c>
      <c r="AA206">
        <v>1024</v>
      </c>
      <c r="AB206" s="40">
        <v>1019</v>
      </c>
      <c r="AC206" s="25">
        <v>998</v>
      </c>
      <c r="AD206">
        <v>956</v>
      </c>
      <c r="AE206">
        <v>848</v>
      </c>
      <c r="AF206">
        <v>941</v>
      </c>
      <c r="AG206">
        <v>936</v>
      </c>
      <c r="AH206">
        <v>884</v>
      </c>
      <c r="AI206">
        <v>881</v>
      </c>
      <c r="AJ206">
        <v>829</v>
      </c>
      <c r="AK206">
        <v>851</v>
      </c>
      <c r="AL206" s="40">
        <v>816</v>
      </c>
      <c r="AM206" s="40">
        <v>868</v>
      </c>
      <c r="AN206" s="40">
        <v>837</v>
      </c>
      <c r="AO206" s="40">
        <v>795</v>
      </c>
      <c r="AP206" s="40">
        <v>791</v>
      </c>
      <c r="AQ206" s="40">
        <v>768</v>
      </c>
      <c r="AR206" s="40">
        <v>731</v>
      </c>
      <c r="AS206" s="40">
        <v>724</v>
      </c>
      <c r="AT206" s="40">
        <v>1073</v>
      </c>
      <c r="AU206" s="40">
        <v>1070</v>
      </c>
      <c r="AV206" s="40">
        <v>1065</v>
      </c>
      <c r="AW206">
        <v>1050</v>
      </c>
      <c r="AX206">
        <v>1027</v>
      </c>
      <c r="AY206">
        <v>975</v>
      </c>
      <c r="AZ206">
        <v>974</v>
      </c>
      <c r="BA206">
        <v>969</v>
      </c>
      <c r="BB206">
        <v>954</v>
      </c>
      <c r="BC206">
        <v>950</v>
      </c>
      <c r="BD206">
        <v>931</v>
      </c>
      <c r="BE206">
        <v>891</v>
      </c>
      <c r="BF206">
        <v>790</v>
      </c>
      <c r="BG206">
        <v>877</v>
      </c>
      <c r="BH206">
        <v>872</v>
      </c>
      <c r="BI206">
        <v>825</v>
      </c>
      <c r="BJ206">
        <v>822</v>
      </c>
      <c r="BK206">
        <v>773</v>
      </c>
      <c r="BL206">
        <v>793</v>
      </c>
      <c r="BM206">
        <v>761</v>
      </c>
      <c r="BN206">
        <v>809</v>
      </c>
      <c r="BO206">
        <v>781</v>
      </c>
      <c r="BP206">
        <v>741</v>
      </c>
      <c r="BQ206">
        <v>737</v>
      </c>
      <c r="BR206">
        <v>716</v>
      </c>
      <c r="BS206">
        <v>682</v>
      </c>
      <c r="BT206">
        <v>675</v>
      </c>
    </row>
    <row r="207" spans="1:89">
      <c r="A207" s="40" t="s">
        <v>407</v>
      </c>
      <c r="B207" s="40" t="s">
        <v>130</v>
      </c>
      <c r="C207" s="82" t="s">
        <v>117</v>
      </c>
      <c r="D207">
        <v>1</v>
      </c>
      <c r="E207" s="26">
        <v>0.1</v>
      </c>
      <c r="F207" s="3">
        <v>0.6</v>
      </c>
      <c r="G207" s="24">
        <v>0.10004300666663375</v>
      </c>
      <c r="H207" s="9">
        <v>-2.402639178666627</v>
      </c>
      <c r="I207" s="9">
        <v>5.3617192245999847</v>
      </c>
      <c r="J207" s="9">
        <v>2.185473792000199E-2</v>
      </c>
      <c r="K207" s="24">
        <v>8.716205116666659</v>
      </c>
      <c r="L207" s="9">
        <v>-13.488188812499969</v>
      </c>
      <c r="M207" s="9">
        <v>18.706934508583302</v>
      </c>
      <c r="N207" s="9">
        <v>30.149298306350001</v>
      </c>
      <c r="O207" s="30">
        <v>-2.2000000000000001E-3</v>
      </c>
      <c r="P207" s="8">
        <v>75</v>
      </c>
      <c r="Q207" s="20">
        <v>-1.1599999999999999E-2</v>
      </c>
      <c r="R207" s="3">
        <v>0</v>
      </c>
      <c r="S207" s="40" t="s">
        <v>188</v>
      </c>
      <c r="T207" s="40" t="s">
        <v>189</v>
      </c>
      <c r="U207" t="s">
        <v>190</v>
      </c>
      <c r="V207" s="40" t="s">
        <v>191</v>
      </c>
      <c r="W207" s="40" t="s">
        <v>193</v>
      </c>
      <c r="X207" s="40" t="s">
        <v>132</v>
      </c>
      <c r="Y207" s="40" t="s">
        <v>138</v>
      </c>
      <c r="Z207" s="40" t="s">
        <v>142</v>
      </c>
      <c r="AA207" s="40" t="s">
        <v>148</v>
      </c>
      <c r="AB207" s="40" t="s">
        <v>154</v>
      </c>
      <c r="AC207" s="40" t="s">
        <v>160</v>
      </c>
      <c r="AD207" s="40" t="s">
        <v>166</v>
      </c>
      <c r="AE207" s="40" t="s">
        <v>172</v>
      </c>
      <c r="AF207" s="40" t="s">
        <v>140</v>
      </c>
      <c r="AG207" s="40" t="s">
        <v>144</v>
      </c>
      <c r="AH207" s="41" t="s">
        <v>150</v>
      </c>
      <c r="AI207" s="40" t="s">
        <v>156</v>
      </c>
      <c r="AJ207" s="40" t="s">
        <v>331</v>
      </c>
      <c r="AK207" s="41" t="s">
        <v>332</v>
      </c>
      <c r="AL207" s="40" t="s">
        <v>333</v>
      </c>
      <c r="AM207" s="40" t="s">
        <v>162</v>
      </c>
      <c r="AN207" s="40" t="s">
        <v>168</v>
      </c>
      <c r="AO207" s="40" t="s">
        <v>152</v>
      </c>
      <c r="AP207" s="40" t="s">
        <v>158</v>
      </c>
      <c r="AQ207" s="40" t="s">
        <v>164</v>
      </c>
      <c r="AR207" s="40" t="s">
        <v>170</v>
      </c>
      <c r="AS207" s="40" t="s">
        <v>334</v>
      </c>
      <c r="AT207" s="40" t="s">
        <v>206</v>
      </c>
      <c r="AU207" s="40" t="s">
        <v>207</v>
      </c>
      <c r="AV207" s="40" t="s">
        <v>208</v>
      </c>
      <c r="AW207" s="3" t="s">
        <v>209</v>
      </c>
      <c r="AX207" s="3" t="s">
        <v>202</v>
      </c>
      <c r="AY207" s="3" t="s">
        <v>131</v>
      </c>
      <c r="AZ207" s="3" t="s">
        <v>137</v>
      </c>
      <c r="BA207" s="3" t="s">
        <v>141</v>
      </c>
      <c r="BB207" s="3" t="s">
        <v>147</v>
      </c>
      <c r="BC207" s="3" t="s">
        <v>153</v>
      </c>
      <c r="BD207" s="3" t="s">
        <v>159</v>
      </c>
      <c r="BE207" s="3" t="s">
        <v>165</v>
      </c>
      <c r="BF207" s="3" t="s">
        <v>171</v>
      </c>
      <c r="BG207" s="3" t="s">
        <v>139</v>
      </c>
      <c r="BH207" s="3" t="s">
        <v>143</v>
      </c>
      <c r="BI207" s="3" t="s">
        <v>149</v>
      </c>
      <c r="BJ207" s="3" t="s">
        <v>155</v>
      </c>
      <c r="BK207" s="3" t="s">
        <v>335</v>
      </c>
      <c r="BL207" s="3" t="s">
        <v>336</v>
      </c>
      <c r="BM207" s="3" t="s">
        <v>337</v>
      </c>
      <c r="BN207" s="3" t="s">
        <v>161</v>
      </c>
      <c r="BO207" s="3" t="s">
        <v>167</v>
      </c>
      <c r="BP207" s="3" t="s">
        <v>151</v>
      </c>
      <c r="BQ207" s="3" t="s">
        <v>157</v>
      </c>
      <c r="BR207" s="3" t="s">
        <v>163</v>
      </c>
      <c r="BS207" s="3" t="s">
        <v>169</v>
      </c>
      <c r="BT207" s="3" t="s">
        <v>338</v>
      </c>
      <c r="BU207" s="3"/>
      <c r="BV207" s="3"/>
      <c r="BW207" s="3"/>
      <c r="BX207" s="3"/>
      <c r="BY207" s="3"/>
      <c r="BZ207" s="3"/>
      <c r="CA207" s="3"/>
      <c r="CB207" s="3"/>
      <c r="CC207" s="3"/>
      <c r="CD207" s="3"/>
      <c r="CE207" s="3"/>
      <c r="CF207" s="3"/>
      <c r="CG207" s="3"/>
      <c r="CH207" s="3"/>
      <c r="CI207" s="3"/>
      <c r="CJ207" s="3"/>
      <c r="CK207" s="3"/>
    </row>
    <row r="208" spans="1:89">
      <c r="C208" s="39" t="s">
        <v>18</v>
      </c>
      <c r="D208">
        <v>1</v>
      </c>
      <c r="Q208" s="20"/>
      <c r="S208" s="25">
        <v>1151</v>
      </c>
      <c r="T208" s="40">
        <v>1148</v>
      </c>
      <c r="U208" s="40">
        <v>1142</v>
      </c>
      <c r="V208" s="40">
        <v>1126</v>
      </c>
      <c r="W208" s="25">
        <v>1102</v>
      </c>
      <c r="X208" s="40">
        <v>1046</v>
      </c>
      <c r="Y208">
        <v>1044</v>
      </c>
      <c r="Z208">
        <v>1039</v>
      </c>
      <c r="AA208">
        <v>1024</v>
      </c>
      <c r="AB208" s="40">
        <v>1019</v>
      </c>
      <c r="AC208" s="25">
        <v>998</v>
      </c>
      <c r="AD208">
        <v>956</v>
      </c>
      <c r="AE208">
        <v>848</v>
      </c>
      <c r="AF208">
        <v>941</v>
      </c>
      <c r="AG208">
        <v>936</v>
      </c>
      <c r="AH208">
        <v>884</v>
      </c>
      <c r="AI208">
        <v>881</v>
      </c>
      <c r="AJ208">
        <v>829</v>
      </c>
      <c r="AK208">
        <v>851</v>
      </c>
      <c r="AL208" s="40">
        <v>816</v>
      </c>
      <c r="AM208" s="40">
        <v>868</v>
      </c>
      <c r="AN208" s="40">
        <v>837</v>
      </c>
      <c r="AO208" s="40">
        <v>795</v>
      </c>
      <c r="AP208" s="40">
        <v>791</v>
      </c>
      <c r="AQ208" s="40">
        <v>768</v>
      </c>
      <c r="AR208" s="40">
        <v>731</v>
      </c>
      <c r="AS208" s="40">
        <v>724</v>
      </c>
      <c r="AT208" s="40">
        <v>1073</v>
      </c>
      <c r="AU208" s="40">
        <v>1070</v>
      </c>
      <c r="AV208" s="40">
        <v>1065</v>
      </c>
      <c r="AW208">
        <v>1050</v>
      </c>
      <c r="AX208">
        <v>1027</v>
      </c>
      <c r="AY208">
        <v>975</v>
      </c>
      <c r="AZ208">
        <v>974</v>
      </c>
      <c r="BA208">
        <v>969</v>
      </c>
      <c r="BB208">
        <v>954</v>
      </c>
      <c r="BC208">
        <v>950</v>
      </c>
      <c r="BD208">
        <v>931</v>
      </c>
      <c r="BE208">
        <v>891</v>
      </c>
      <c r="BF208">
        <v>790</v>
      </c>
      <c r="BG208">
        <v>877</v>
      </c>
      <c r="BH208">
        <v>872</v>
      </c>
      <c r="BI208">
        <v>825</v>
      </c>
      <c r="BJ208">
        <v>822</v>
      </c>
      <c r="BK208">
        <v>773</v>
      </c>
      <c r="BL208">
        <v>793</v>
      </c>
      <c r="BM208">
        <v>761</v>
      </c>
      <c r="BN208">
        <v>809</v>
      </c>
      <c r="BO208">
        <v>781</v>
      </c>
      <c r="BP208">
        <v>741</v>
      </c>
      <c r="BQ208">
        <v>737</v>
      </c>
      <c r="BR208">
        <v>716</v>
      </c>
      <c r="BS208">
        <v>682</v>
      </c>
      <c r="BT208">
        <v>675</v>
      </c>
    </row>
    <row r="209" spans="1:89">
      <c r="A209" s="40" t="s">
        <v>408</v>
      </c>
      <c r="B209" s="40" t="s">
        <v>130</v>
      </c>
      <c r="C209" s="82" t="s">
        <v>117</v>
      </c>
      <c r="D209">
        <v>1</v>
      </c>
      <c r="E209" s="26">
        <v>0.1</v>
      </c>
      <c r="F209" s="3">
        <v>1.2</v>
      </c>
      <c r="G209" s="24">
        <v>5.6067771843485836E-3</v>
      </c>
      <c r="H209" s="9">
        <v>-0.70446208851112213</v>
      </c>
      <c r="I209" s="9">
        <v>2.8657753641304855</v>
      </c>
      <c r="J209" s="9">
        <v>2.3812403468784584E-3</v>
      </c>
      <c r="K209" s="24">
        <v>0.77022302531564957</v>
      </c>
      <c r="L209" s="9">
        <v>-2.1677932413888823</v>
      </c>
      <c r="M209" s="9">
        <v>4.9095219720145202</v>
      </c>
      <c r="N209" s="9">
        <v>15.145645303437121</v>
      </c>
      <c r="O209" s="30">
        <v>-2.5999999999999999E-3</v>
      </c>
      <c r="P209" s="8">
        <v>60</v>
      </c>
      <c r="Q209" s="20">
        <v>-6.2500000000000003E-3</v>
      </c>
      <c r="R209" s="3">
        <v>0</v>
      </c>
      <c r="S209" s="40" t="s">
        <v>144</v>
      </c>
      <c r="T209" s="40" t="s">
        <v>150</v>
      </c>
      <c r="U209" t="s">
        <v>156</v>
      </c>
      <c r="V209" s="40" t="s">
        <v>331</v>
      </c>
      <c r="W209" s="40" t="s">
        <v>333</v>
      </c>
      <c r="X209" s="40" t="s">
        <v>332</v>
      </c>
      <c r="Y209" s="40" t="s">
        <v>162</v>
      </c>
      <c r="Z209" s="40" t="s">
        <v>168</v>
      </c>
      <c r="AA209" s="40" t="s">
        <v>152</v>
      </c>
      <c r="AB209" s="40" t="s">
        <v>158</v>
      </c>
      <c r="AC209" s="40" t="s">
        <v>164</v>
      </c>
      <c r="AD209" s="40" t="s">
        <v>170</v>
      </c>
      <c r="AE209" s="40" t="s">
        <v>334</v>
      </c>
      <c r="AF209" s="40" t="s">
        <v>143</v>
      </c>
      <c r="AG209" s="40" t="s">
        <v>149</v>
      </c>
      <c r="AH209" s="41" t="s">
        <v>155</v>
      </c>
      <c r="AI209" s="40" t="s">
        <v>335</v>
      </c>
      <c r="AJ209" s="40" t="s">
        <v>337</v>
      </c>
      <c r="AK209" s="41" t="s">
        <v>336</v>
      </c>
      <c r="AL209" s="40" t="s">
        <v>161</v>
      </c>
      <c r="AM209" s="40" t="s">
        <v>167</v>
      </c>
      <c r="AN209" s="40" t="s">
        <v>151</v>
      </c>
      <c r="AO209" s="40" t="s">
        <v>157</v>
      </c>
      <c r="AP209" s="40" t="s">
        <v>163</v>
      </c>
      <c r="AQ209" s="40" t="s">
        <v>169</v>
      </c>
      <c r="AR209" s="40" t="s">
        <v>338</v>
      </c>
      <c r="AS209" s="40" t="s">
        <v>340</v>
      </c>
      <c r="AT209" s="40" t="s">
        <v>341</v>
      </c>
      <c r="AU209" s="40" t="s">
        <v>342</v>
      </c>
      <c r="AV209" s="40" t="s">
        <v>343</v>
      </c>
      <c r="AW209" s="3" t="s">
        <v>344</v>
      </c>
      <c r="AX209" s="3" t="s">
        <v>345</v>
      </c>
      <c r="AY209" s="3" t="s">
        <v>346</v>
      </c>
      <c r="AZ209" s="3" t="s">
        <v>347</v>
      </c>
      <c r="BA209" s="3" t="s">
        <v>348</v>
      </c>
      <c r="BB209" s="3" t="s">
        <v>349</v>
      </c>
      <c r="BC209" s="3" t="s">
        <v>350</v>
      </c>
      <c r="BD209" s="3" t="s">
        <v>351</v>
      </c>
      <c r="BE209" s="3" t="s">
        <v>352</v>
      </c>
      <c r="BF209" s="3" t="s">
        <v>353</v>
      </c>
      <c r="BG209" s="3" t="s">
        <v>354</v>
      </c>
      <c r="BH209" s="3" t="s">
        <v>355</v>
      </c>
      <c r="BI209" s="3"/>
      <c r="BJ209" s="3"/>
      <c r="BK209" s="3"/>
      <c r="BL209" s="3"/>
      <c r="BM209" s="3"/>
      <c r="BN209" s="3"/>
      <c r="BO209" s="3"/>
      <c r="BP209" s="3"/>
      <c r="BQ209" s="3"/>
      <c r="BR209" s="3"/>
      <c r="BS209" s="3"/>
      <c r="BT209" s="3"/>
      <c r="BU209" s="3"/>
      <c r="BV209" s="3"/>
      <c r="BW209" s="3"/>
      <c r="BX209" s="3"/>
      <c r="BY209" s="3"/>
      <c r="BZ209" s="3"/>
      <c r="CA209" s="3"/>
      <c r="CB209" s="3"/>
      <c r="CC209" s="3"/>
      <c r="CD209" s="3"/>
      <c r="CE209" s="3"/>
      <c r="CF209" s="3"/>
      <c r="CG209" s="3"/>
      <c r="CH209" s="3"/>
      <c r="CI209" s="3"/>
      <c r="CJ209" s="3"/>
      <c r="CK209" s="3"/>
    </row>
    <row r="210" spans="1:89">
      <c r="C210" s="39" t="s">
        <v>18</v>
      </c>
      <c r="D210">
        <v>1</v>
      </c>
      <c r="Q210" s="20"/>
      <c r="S210" s="25">
        <v>1010</v>
      </c>
      <c r="T210" s="40">
        <v>1021</v>
      </c>
      <c r="U210" s="40">
        <v>1017</v>
      </c>
      <c r="V210" s="40">
        <v>948</v>
      </c>
      <c r="W210" s="25">
        <v>933</v>
      </c>
      <c r="X210" s="40">
        <v>973</v>
      </c>
      <c r="Y210">
        <v>1002</v>
      </c>
      <c r="Z210">
        <v>966</v>
      </c>
      <c r="AA210">
        <v>963</v>
      </c>
      <c r="AB210" s="40">
        <v>977</v>
      </c>
      <c r="AC210" s="25">
        <v>965</v>
      </c>
      <c r="AD210">
        <v>919</v>
      </c>
      <c r="AE210">
        <v>909</v>
      </c>
      <c r="AF210">
        <v>940</v>
      </c>
      <c r="AG210">
        <v>949</v>
      </c>
      <c r="AH210">
        <v>946</v>
      </c>
      <c r="AI210">
        <v>882</v>
      </c>
      <c r="AJ210">
        <v>868</v>
      </c>
      <c r="AK210">
        <v>905</v>
      </c>
      <c r="AL210" s="40">
        <v>932</v>
      </c>
      <c r="AM210" s="40">
        <v>899</v>
      </c>
      <c r="AN210" s="40">
        <v>896</v>
      </c>
      <c r="AO210" s="40">
        <v>909</v>
      </c>
      <c r="AP210" s="40">
        <v>897</v>
      </c>
      <c r="AQ210" s="40">
        <v>854</v>
      </c>
      <c r="AR210" s="40">
        <v>845</v>
      </c>
      <c r="AS210" s="40">
        <v>1011</v>
      </c>
      <c r="AT210" s="40">
        <v>1007</v>
      </c>
      <c r="AU210" s="40">
        <v>992</v>
      </c>
      <c r="AV210" s="40">
        <v>956</v>
      </c>
      <c r="AW210">
        <v>905</v>
      </c>
      <c r="AX210">
        <v>909</v>
      </c>
      <c r="AY210">
        <v>897</v>
      </c>
      <c r="AZ210">
        <v>855</v>
      </c>
      <c r="BA210">
        <v>940</v>
      </c>
      <c r="BB210">
        <v>936</v>
      </c>
      <c r="BC210">
        <v>923</v>
      </c>
      <c r="BD210">
        <v>889</v>
      </c>
      <c r="BE210">
        <v>842</v>
      </c>
      <c r="BF210">
        <v>845</v>
      </c>
      <c r="BG210">
        <v>835</v>
      </c>
      <c r="BH210">
        <v>795</v>
      </c>
    </row>
    <row r="211" spans="1:89">
      <c r="A211" s="40" t="s">
        <v>409</v>
      </c>
      <c r="B211" s="40" t="s">
        <v>130</v>
      </c>
      <c r="C211" s="82" t="s">
        <v>117</v>
      </c>
      <c r="D211">
        <v>1</v>
      </c>
      <c r="E211" s="26">
        <v>0.05</v>
      </c>
      <c r="F211" s="3">
        <v>0.6</v>
      </c>
      <c r="G211" s="24">
        <v>4.4854217474790098E-2</v>
      </c>
      <c r="H211" s="9">
        <v>-2.8178483540444899</v>
      </c>
      <c r="I211" s="9">
        <v>5.7315507282609719</v>
      </c>
      <c r="J211" s="9">
        <v>2.3812403468783088E-3</v>
      </c>
      <c r="K211" s="24">
        <v>12.323568405050622</v>
      </c>
      <c r="L211" s="9">
        <v>-17.342345931111279</v>
      </c>
      <c r="M211" s="9">
        <v>19.638087888058134</v>
      </c>
      <c r="N211" s="9">
        <v>30.291290606874242</v>
      </c>
      <c r="O211" s="30">
        <v>-2.5999999999999999E-3</v>
      </c>
      <c r="P211" s="8">
        <v>60</v>
      </c>
      <c r="Q211" s="20">
        <v>-1.2500000000000001E-2</v>
      </c>
      <c r="R211" s="3">
        <v>0</v>
      </c>
      <c r="S211" s="40" t="s">
        <v>144</v>
      </c>
      <c r="T211" s="40" t="s">
        <v>150</v>
      </c>
      <c r="U211" t="s">
        <v>156</v>
      </c>
      <c r="V211" s="40" t="s">
        <v>331</v>
      </c>
      <c r="W211" s="40" t="s">
        <v>333</v>
      </c>
      <c r="X211" s="40" t="s">
        <v>332</v>
      </c>
      <c r="Y211" s="40" t="s">
        <v>162</v>
      </c>
      <c r="Z211" s="40" t="s">
        <v>168</v>
      </c>
      <c r="AA211" s="40" t="s">
        <v>152</v>
      </c>
      <c r="AB211" s="40" t="s">
        <v>158</v>
      </c>
      <c r="AC211" s="40" t="s">
        <v>164</v>
      </c>
      <c r="AD211" s="40" t="s">
        <v>170</v>
      </c>
      <c r="AE211" s="40" t="s">
        <v>334</v>
      </c>
      <c r="AF211" s="40" t="s">
        <v>143</v>
      </c>
      <c r="AG211" s="40" t="s">
        <v>149</v>
      </c>
      <c r="AH211" s="41" t="s">
        <v>155</v>
      </c>
      <c r="AI211" s="40" t="s">
        <v>335</v>
      </c>
      <c r="AJ211" s="40" t="s">
        <v>337</v>
      </c>
      <c r="AK211" s="41" t="s">
        <v>336</v>
      </c>
      <c r="AL211" s="40" t="s">
        <v>161</v>
      </c>
      <c r="AM211" s="40" t="s">
        <v>167</v>
      </c>
      <c r="AN211" s="40" t="s">
        <v>151</v>
      </c>
      <c r="AO211" s="40" t="s">
        <v>157</v>
      </c>
      <c r="AP211" s="40" t="s">
        <v>163</v>
      </c>
      <c r="AQ211" s="40" t="s">
        <v>169</v>
      </c>
      <c r="AR211" s="40" t="s">
        <v>338</v>
      </c>
      <c r="AS211" s="40" t="s">
        <v>340</v>
      </c>
      <c r="AT211" s="40" t="s">
        <v>341</v>
      </c>
      <c r="AU211" s="40" t="s">
        <v>342</v>
      </c>
      <c r="AV211" s="40" t="s">
        <v>343</v>
      </c>
      <c r="AW211" s="3" t="s">
        <v>344</v>
      </c>
      <c r="AX211" s="3" t="s">
        <v>345</v>
      </c>
      <c r="AY211" s="3" t="s">
        <v>346</v>
      </c>
      <c r="AZ211" s="3" t="s">
        <v>347</v>
      </c>
      <c r="BA211" s="3" t="s">
        <v>348</v>
      </c>
      <c r="BB211" s="3" t="s">
        <v>349</v>
      </c>
      <c r="BC211" s="3" t="s">
        <v>350</v>
      </c>
      <c r="BD211" s="3" t="s">
        <v>351</v>
      </c>
      <c r="BE211" s="3" t="s">
        <v>352</v>
      </c>
      <c r="BF211" s="3" t="s">
        <v>353</v>
      </c>
      <c r="BG211" s="3" t="s">
        <v>354</v>
      </c>
      <c r="BH211" s="3" t="s">
        <v>355</v>
      </c>
      <c r="BI211" s="3"/>
      <c r="BJ211" s="3"/>
      <c r="BK211" s="3"/>
      <c r="BL211" s="3"/>
      <c r="BM211" s="3"/>
      <c r="BN211" s="3"/>
      <c r="BO211" s="3"/>
      <c r="BP211" s="3"/>
      <c r="BQ211" s="3"/>
      <c r="BR211" s="3"/>
      <c r="BS211" s="3"/>
      <c r="BT211" s="3"/>
      <c r="BU211" s="3"/>
      <c r="BV211" s="3"/>
      <c r="BW211" s="3"/>
      <c r="BX211" s="3"/>
      <c r="BY211" s="3"/>
      <c r="BZ211" s="3"/>
      <c r="CA211" s="3"/>
      <c r="CB211" s="3"/>
      <c r="CC211" s="3"/>
      <c r="CD211" s="3"/>
      <c r="CE211" s="3"/>
      <c r="CF211" s="3"/>
      <c r="CG211" s="3"/>
      <c r="CH211" s="3"/>
      <c r="CI211" s="3"/>
      <c r="CJ211" s="3"/>
      <c r="CK211" s="3"/>
    </row>
    <row r="212" spans="1:89">
      <c r="C212" s="39" t="s">
        <v>18</v>
      </c>
      <c r="D212">
        <v>1</v>
      </c>
      <c r="Q212" s="20"/>
      <c r="S212" s="25">
        <v>1010</v>
      </c>
      <c r="T212" s="40">
        <v>1021</v>
      </c>
      <c r="U212" s="40">
        <v>1017</v>
      </c>
      <c r="V212" s="40">
        <v>948</v>
      </c>
      <c r="W212" s="25">
        <v>933</v>
      </c>
      <c r="X212" s="40">
        <v>973</v>
      </c>
      <c r="Y212">
        <v>1002</v>
      </c>
      <c r="Z212">
        <v>966</v>
      </c>
      <c r="AA212">
        <v>963</v>
      </c>
      <c r="AB212" s="40">
        <v>977</v>
      </c>
      <c r="AC212" s="25">
        <v>965</v>
      </c>
      <c r="AD212">
        <v>919</v>
      </c>
      <c r="AE212">
        <v>909</v>
      </c>
      <c r="AF212">
        <v>940</v>
      </c>
      <c r="AG212">
        <v>949</v>
      </c>
      <c r="AH212">
        <v>946</v>
      </c>
      <c r="AI212">
        <v>882</v>
      </c>
      <c r="AJ212">
        <v>868</v>
      </c>
      <c r="AK212">
        <v>905</v>
      </c>
      <c r="AL212" s="40">
        <v>932</v>
      </c>
      <c r="AM212" s="40">
        <v>899</v>
      </c>
      <c r="AN212" s="40">
        <v>896</v>
      </c>
      <c r="AO212" s="40">
        <v>909</v>
      </c>
      <c r="AP212" s="40">
        <v>897</v>
      </c>
      <c r="AQ212" s="40">
        <v>854</v>
      </c>
      <c r="AR212" s="40">
        <v>845</v>
      </c>
      <c r="AS212" s="40">
        <v>1011</v>
      </c>
      <c r="AT212" s="40">
        <v>1007</v>
      </c>
      <c r="AU212" s="40">
        <v>992</v>
      </c>
      <c r="AV212" s="40">
        <v>956</v>
      </c>
      <c r="AW212">
        <v>905</v>
      </c>
      <c r="AX212">
        <v>909</v>
      </c>
      <c r="AY212">
        <v>897</v>
      </c>
      <c r="AZ212">
        <v>855</v>
      </c>
      <c r="BA212">
        <v>940</v>
      </c>
      <c r="BB212">
        <v>936</v>
      </c>
      <c r="BC212">
        <v>923</v>
      </c>
      <c r="BD212">
        <v>889</v>
      </c>
      <c r="BE212">
        <v>842</v>
      </c>
      <c r="BF212">
        <v>845</v>
      </c>
      <c r="BG212">
        <v>835</v>
      </c>
      <c r="BH212">
        <v>795</v>
      </c>
    </row>
    <row r="213" spans="1:89">
      <c r="A213" s="40" t="s">
        <v>410</v>
      </c>
      <c r="B213" s="40" t="s">
        <v>130</v>
      </c>
      <c r="C213" s="82" t="s">
        <v>117</v>
      </c>
      <c r="D213">
        <v>1</v>
      </c>
      <c r="E213" s="26">
        <v>0.2</v>
      </c>
      <c r="F213" s="3">
        <v>1.2</v>
      </c>
      <c r="G213" s="24">
        <v>0.11537121708332605</v>
      </c>
      <c r="H213" s="9">
        <v>-0.67654545487498585</v>
      </c>
      <c r="I213" s="9">
        <v>2.7519028991416592</v>
      </c>
      <c r="J213" s="9">
        <v>5.8910150300011399E-3</v>
      </c>
      <c r="K213" s="24">
        <v>0.50840234754689795</v>
      </c>
      <c r="L213" s="9">
        <v>-1.5578632418531586</v>
      </c>
      <c r="M213" s="9">
        <v>4.1803009736637575</v>
      </c>
      <c r="N213" s="9">
        <v>15.358893117611002</v>
      </c>
      <c r="O213" s="30">
        <v>-2E-3</v>
      </c>
      <c r="P213" s="8">
        <v>75</v>
      </c>
      <c r="Q213" s="20">
        <v>-6.0499999999999998E-3</v>
      </c>
      <c r="R213" s="3">
        <v>0</v>
      </c>
      <c r="S213" s="40" t="s">
        <v>188</v>
      </c>
      <c r="T213" s="40" t="s">
        <v>189</v>
      </c>
      <c r="U213" t="s">
        <v>190</v>
      </c>
      <c r="V213" s="40" t="s">
        <v>191</v>
      </c>
      <c r="W213" s="40" t="s">
        <v>193</v>
      </c>
      <c r="X213" s="40" t="s">
        <v>132</v>
      </c>
      <c r="Y213" s="40" t="s">
        <v>138</v>
      </c>
      <c r="Z213" s="40" t="s">
        <v>142</v>
      </c>
      <c r="AA213" s="40" t="s">
        <v>148</v>
      </c>
      <c r="AB213" s="40" t="s">
        <v>154</v>
      </c>
      <c r="AC213" s="40" t="s">
        <v>160</v>
      </c>
      <c r="AD213" s="40" t="s">
        <v>166</v>
      </c>
      <c r="AE213" s="40" t="s">
        <v>172</v>
      </c>
      <c r="AF213" s="40" t="s">
        <v>140</v>
      </c>
      <c r="AG213" s="40" t="s">
        <v>144</v>
      </c>
      <c r="AH213" s="41" t="s">
        <v>150</v>
      </c>
      <c r="AI213" s="40" t="s">
        <v>156</v>
      </c>
      <c r="AJ213" s="40" t="s">
        <v>331</v>
      </c>
      <c r="AK213" s="41" t="s">
        <v>332</v>
      </c>
      <c r="AL213" s="40" t="s">
        <v>333</v>
      </c>
      <c r="AM213" s="40" t="s">
        <v>162</v>
      </c>
      <c r="AN213" s="40" t="s">
        <v>168</v>
      </c>
      <c r="AO213" s="40" t="s">
        <v>152</v>
      </c>
      <c r="AP213" s="40" t="s">
        <v>158</v>
      </c>
      <c r="AQ213" s="40" t="s">
        <v>164</v>
      </c>
      <c r="AR213" s="40" t="s">
        <v>170</v>
      </c>
      <c r="AS213" s="40" t="s">
        <v>334</v>
      </c>
      <c r="AT213" s="40" t="s">
        <v>206</v>
      </c>
      <c r="AU213" s="40" t="s">
        <v>207</v>
      </c>
      <c r="AV213" s="40" t="s">
        <v>208</v>
      </c>
      <c r="AW213" s="3" t="s">
        <v>209</v>
      </c>
      <c r="AX213" s="3" t="s">
        <v>202</v>
      </c>
      <c r="AY213" s="3" t="s">
        <v>131</v>
      </c>
      <c r="AZ213" s="3" t="s">
        <v>137</v>
      </c>
      <c r="BA213" s="3" t="s">
        <v>141</v>
      </c>
      <c r="BB213" s="3" t="s">
        <v>147</v>
      </c>
      <c r="BC213" s="3" t="s">
        <v>153</v>
      </c>
      <c r="BD213" s="3" t="s">
        <v>159</v>
      </c>
      <c r="BE213" s="3" t="s">
        <v>165</v>
      </c>
      <c r="BF213" s="3" t="s">
        <v>171</v>
      </c>
      <c r="BG213" s="3" t="s">
        <v>139</v>
      </c>
      <c r="BH213" s="3" t="s">
        <v>143</v>
      </c>
      <c r="BI213" s="3" t="s">
        <v>149</v>
      </c>
      <c r="BJ213" s="3" t="s">
        <v>155</v>
      </c>
      <c r="BK213" s="3" t="s">
        <v>335</v>
      </c>
      <c r="BL213" s="3" t="s">
        <v>336</v>
      </c>
      <c r="BM213" s="3" t="s">
        <v>337</v>
      </c>
      <c r="BN213" s="3" t="s">
        <v>161</v>
      </c>
      <c r="BO213" s="3" t="s">
        <v>167</v>
      </c>
      <c r="BP213" s="3" t="s">
        <v>151</v>
      </c>
      <c r="BQ213" s="3" t="s">
        <v>157</v>
      </c>
      <c r="BR213" s="3" t="s">
        <v>163</v>
      </c>
      <c r="BS213" s="3" t="s">
        <v>169</v>
      </c>
      <c r="BT213" s="3" t="s">
        <v>338</v>
      </c>
      <c r="BU213" s="3"/>
      <c r="BV213" s="3"/>
      <c r="BW213" s="3"/>
      <c r="BX213" s="3"/>
      <c r="BY213" s="3"/>
      <c r="BZ213" s="3"/>
      <c r="CA213" s="3"/>
      <c r="CB213" s="3"/>
      <c r="CC213" s="3"/>
      <c r="CD213" s="3"/>
      <c r="CE213" s="3"/>
      <c r="CF213" s="3"/>
      <c r="CG213" s="3"/>
      <c r="CH213" s="3"/>
      <c r="CI213" s="3"/>
      <c r="CJ213" s="3"/>
      <c r="CK213" s="3"/>
    </row>
    <row r="214" spans="1:89">
      <c r="C214" s="39" t="s">
        <v>18</v>
      </c>
      <c r="D214">
        <v>1</v>
      </c>
      <c r="Q214" s="20"/>
      <c r="S214" s="25">
        <v>1275</v>
      </c>
      <c r="T214" s="40">
        <v>1272</v>
      </c>
      <c r="U214" s="40">
        <v>1266</v>
      </c>
      <c r="V214" s="40">
        <v>1248</v>
      </c>
      <c r="W214" s="25">
        <v>1221</v>
      </c>
      <c r="X214" s="40">
        <v>1159</v>
      </c>
      <c r="Y214">
        <v>1157</v>
      </c>
      <c r="Z214">
        <v>1151</v>
      </c>
      <c r="AA214">
        <v>1134</v>
      </c>
      <c r="AB214" s="40">
        <v>1129</v>
      </c>
      <c r="AC214" s="25">
        <v>1106</v>
      </c>
      <c r="AD214">
        <v>1060</v>
      </c>
      <c r="AE214">
        <v>939</v>
      </c>
      <c r="AF214">
        <v>1043</v>
      </c>
      <c r="AG214">
        <v>1037</v>
      </c>
      <c r="AH214">
        <v>980</v>
      </c>
      <c r="AI214">
        <v>977</v>
      </c>
      <c r="AJ214">
        <v>919</v>
      </c>
      <c r="AK214">
        <v>943</v>
      </c>
      <c r="AL214" s="40">
        <v>904</v>
      </c>
      <c r="AM214" s="40">
        <v>962</v>
      </c>
      <c r="AN214" s="40">
        <v>928</v>
      </c>
      <c r="AO214" s="40">
        <v>881</v>
      </c>
      <c r="AP214" s="40">
        <v>877</v>
      </c>
      <c r="AQ214" s="40">
        <v>851</v>
      </c>
      <c r="AR214" s="40">
        <v>810</v>
      </c>
      <c r="AS214" s="40">
        <v>802</v>
      </c>
      <c r="AT214" s="40">
        <v>1189</v>
      </c>
      <c r="AU214" s="40">
        <v>1186</v>
      </c>
      <c r="AV214" s="40">
        <v>1180</v>
      </c>
      <c r="AW214">
        <v>1163</v>
      </c>
      <c r="AX214">
        <v>1138</v>
      </c>
      <c r="AY214">
        <v>1081</v>
      </c>
      <c r="AZ214">
        <v>1079</v>
      </c>
      <c r="BA214">
        <v>1074</v>
      </c>
      <c r="BB214">
        <v>1058</v>
      </c>
      <c r="BC214">
        <v>1052</v>
      </c>
      <c r="BD214">
        <v>1031</v>
      </c>
      <c r="BE214">
        <v>988</v>
      </c>
      <c r="BF214">
        <v>876</v>
      </c>
      <c r="BG214">
        <v>972</v>
      </c>
      <c r="BH214">
        <v>967</v>
      </c>
      <c r="BI214">
        <v>914</v>
      </c>
      <c r="BJ214">
        <v>911</v>
      </c>
      <c r="BK214">
        <v>857</v>
      </c>
      <c r="BL214">
        <v>879</v>
      </c>
      <c r="BM214">
        <v>843</v>
      </c>
      <c r="BN214">
        <v>897</v>
      </c>
      <c r="BO214">
        <v>865</v>
      </c>
      <c r="BP214">
        <v>821</v>
      </c>
      <c r="BQ214">
        <v>817</v>
      </c>
      <c r="BR214">
        <v>793</v>
      </c>
      <c r="BS214">
        <v>756</v>
      </c>
      <c r="BT214">
        <v>748</v>
      </c>
    </row>
    <row r="215" spans="1:89">
      <c r="A215" s="40" t="s">
        <v>411</v>
      </c>
      <c r="B215" s="40" t="s">
        <v>130</v>
      </c>
      <c r="C215" s="82" t="s">
        <v>117</v>
      </c>
      <c r="D215">
        <v>1</v>
      </c>
      <c r="E215" s="26">
        <v>0.1</v>
      </c>
      <c r="F215" s="3">
        <v>0.6</v>
      </c>
      <c r="G215" s="24">
        <v>0.92296973666665882</v>
      </c>
      <c r="H215" s="9">
        <v>-2.7061818194999949</v>
      </c>
      <c r="I215" s="9">
        <v>5.5038057982833335</v>
      </c>
      <c r="J215" s="9">
        <v>5.891015029999766E-3</v>
      </c>
      <c r="K215" s="24">
        <v>8.1344375607505999</v>
      </c>
      <c r="L215" s="9">
        <v>-12.462905934825537</v>
      </c>
      <c r="M215" s="9">
        <v>16.721203894655112</v>
      </c>
      <c r="N215" s="9">
        <v>30.717786235221993</v>
      </c>
      <c r="O215" s="30">
        <v>-2E-3</v>
      </c>
      <c r="P215" s="8">
        <v>75</v>
      </c>
      <c r="Q215" s="20">
        <v>-1.21E-2</v>
      </c>
      <c r="R215" s="3">
        <v>0</v>
      </c>
      <c r="S215" s="40" t="s">
        <v>188</v>
      </c>
      <c r="T215" s="40" t="s">
        <v>189</v>
      </c>
      <c r="U215" t="s">
        <v>190</v>
      </c>
      <c r="V215" s="40" t="s">
        <v>191</v>
      </c>
      <c r="W215" s="40" t="s">
        <v>193</v>
      </c>
      <c r="X215" s="40" t="s">
        <v>132</v>
      </c>
      <c r="Y215" s="40" t="s">
        <v>138</v>
      </c>
      <c r="Z215" s="40" t="s">
        <v>142</v>
      </c>
      <c r="AA215" s="40" t="s">
        <v>148</v>
      </c>
      <c r="AB215" s="40" t="s">
        <v>154</v>
      </c>
      <c r="AC215" s="40" t="s">
        <v>160</v>
      </c>
      <c r="AD215" s="40" t="s">
        <v>166</v>
      </c>
      <c r="AE215" s="40" t="s">
        <v>172</v>
      </c>
      <c r="AF215" s="40" t="s">
        <v>140</v>
      </c>
      <c r="AG215" s="40" t="s">
        <v>144</v>
      </c>
      <c r="AH215" s="41" t="s">
        <v>150</v>
      </c>
      <c r="AI215" s="40" t="s">
        <v>156</v>
      </c>
      <c r="AJ215" s="40" t="s">
        <v>331</v>
      </c>
      <c r="AK215" s="41" t="s">
        <v>332</v>
      </c>
      <c r="AL215" s="40" t="s">
        <v>333</v>
      </c>
      <c r="AM215" s="40" t="s">
        <v>162</v>
      </c>
      <c r="AN215" s="40" t="s">
        <v>168</v>
      </c>
      <c r="AO215" s="40" t="s">
        <v>152</v>
      </c>
      <c r="AP215" s="40" t="s">
        <v>158</v>
      </c>
      <c r="AQ215" s="40" t="s">
        <v>164</v>
      </c>
      <c r="AR215" s="40" t="s">
        <v>170</v>
      </c>
      <c r="AS215" s="40" t="s">
        <v>334</v>
      </c>
      <c r="AT215" s="40" t="s">
        <v>206</v>
      </c>
      <c r="AU215" s="40" t="s">
        <v>207</v>
      </c>
      <c r="AV215" s="40" t="s">
        <v>208</v>
      </c>
      <c r="AW215" s="3" t="s">
        <v>209</v>
      </c>
      <c r="AX215" s="3" t="s">
        <v>202</v>
      </c>
      <c r="AY215" s="3" t="s">
        <v>131</v>
      </c>
      <c r="AZ215" s="3" t="s">
        <v>137</v>
      </c>
      <c r="BA215" s="3" t="s">
        <v>141</v>
      </c>
      <c r="BB215" s="3" t="s">
        <v>147</v>
      </c>
      <c r="BC215" s="3" t="s">
        <v>153</v>
      </c>
      <c r="BD215" s="3" t="s">
        <v>159</v>
      </c>
      <c r="BE215" s="3" t="s">
        <v>165</v>
      </c>
      <c r="BF215" s="3" t="s">
        <v>171</v>
      </c>
      <c r="BG215" s="3" t="s">
        <v>139</v>
      </c>
      <c r="BH215" s="3" t="s">
        <v>143</v>
      </c>
      <c r="BI215" s="3" t="s">
        <v>149</v>
      </c>
      <c r="BJ215" s="3" t="s">
        <v>155</v>
      </c>
      <c r="BK215" s="3" t="s">
        <v>335</v>
      </c>
      <c r="BL215" s="3" t="s">
        <v>336</v>
      </c>
      <c r="BM215" s="3" t="s">
        <v>337</v>
      </c>
      <c r="BN215" s="3" t="s">
        <v>161</v>
      </c>
      <c r="BO215" s="3" t="s">
        <v>167</v>
      </c>
      <c r="BP215" s="3" t="s">
        <v>151</v>
      </c>
      <c r="BQ215" s="3" t="s">
        <v>157</v>
      </c>
      <c r="BR215" s="3" t="s">
        <v>163</v>
      </c>
      <c r="BS215" s="3" t="s">
        <v>169</v>
      </c>
      <c r="BT215" s="3" t="s">
        <v>338</v>
      </c>
      <c r="BU215" s="3"/>
      <c r="BV215" s="3"/>
      <c r="BW215" s="3"/>
      <c r="BX215" s="3"/>
      <c r="BY215" s="3"/>
      <c r="BZ215" s="3"/>
      <c r="CA215" s="3"/>
      <c r="CB215" s="3"/>
      <c r="CC215" s="3"/>
      <c r="CD215" s="3"/>
      <c r="CE215" s="3"/>
      <c r="CF215" s="3"/>
      <c r="CG215" s="3"/>
      <c r="CH215" s="3"/>
      <c r="CI215" s="3"/>
      <c r="CJ215" s="3"/>
      <c r="CK215" s="3"/>
    </row>
    <row r="216" spans="1:89">
      <c r="C216" s="39" t="s">
        <v>18</v>
      </c>
      <c r="D216">
        <v>1</v>
      </c>
      <c r="Q216" s="20"/>
      <c r="S216" s="25">
        <v>1275</v>
      </c>
      <c r="T216" s="40">
        <v>1272</v>
      </c>
      <c r="U216" s="40">
        <v>1266</v>
      </c>
      <c r="V216" s="40">
        <v>1248</v>
      </c>
      <c r="W216" s="25">
        <v>1221</v>
      </c>
      <c r="X216" s="40">
        <v>1159</v>
      </c>
      <c r="Y216">
        <v>1157</v>
      </c>
      <c r="Z216">
        <v>1151</v>
      </c>
      <c r="AA216">
        <v>1134</v>
      </c>
      <c r="AB216" s="40">
        <v>1129</v>
      </c>
      <c r="AC216" s="25">
        <v>1106</v>
      </c>
      <c r="AD216">
        <v>1060</v>
      </c>
      <c r="AE216">
        <v>939</v>
      </c>
      <c r="AF216">
        <v>1043</v>
      </c>
      <c r="AG216">
        <v>1037</v>
      </c>
      <c r="AH216">
        <v>980</v>
      </c>
      <c r="AI216">
        <v>977</v>
      </c>
      <c r="AJ216">
        <v>919</v>
      </c>
      <c r="AK216">
        <v>943</v>
      </c>
      <c r="AL216" s="40">
        <v>904</v>
      </c>
      <c r="AM216" s="40">
        <v>962</v>
      </c>
      <c r="AN216" s="40">
        <v>928</v>
      </c>
      <c r="AO216" s="40">
        <v>881</v>
      </c>
      <c r="AP216" s="40">
        <v>877</v>
      </c>
      <c r="AQ216" s="40">
        <v>851</v>
      </c>
      <c r="AR216" s="40">
        <v>810</v>
      </c>
      <c r="AS216" s="40">
        <v>802</v>
      </c>
      <c r="AT216" s="40">
        <v>1189</v>
      </c>
      <c r="AU216" s="40">
        <v>1186</v>
      </c>
      <c r="AV216" s="40">
        <v>1180</v>
      </c>
      <c r="AW216">
        <v>1163</v>
      </c>
      <c r="AX216">
        <v>1138</v>
      </c>
      <c r="AY216">
        <v>1081</v>
      </c>
      <c r="AZ216">
        <v>1079</v>
      </c>
      <c r="BA216">
        <v>1074</v>
      </c>
      <c r="BB216">
        <v>1058</v>
      </c>
      <c r="BC216">
        <v>1052</v>
      </c>
      <c r="BD216">
        <v>1031</v>
      </c>
      <c r="BE216">
        <v>988</v>
      </c>
      <c r="BF216">
        <v>876</v>
      </c>
      <c r="BG216">
        <v>972</v>
      </c>
      <c r="BH216">
        <v>967</v>
      </c>
      <c r="BI216">
        <v>914</v>
      </c>
      <c r="BJ216">
        <v>911</v>
      </c>
      <c r="BK216">
        <v>857</v>
      </c>
      <c r="BL216">
        <v>879</v>
      </c>
      <c r="BM216">
        <v>843</v>
      </c>
      <c r="BN216">
        <v>897</v>
      </c>
      <c r="BO216">
        <v>865</v>
      </c>
      <c r="BP216">
        <v>821</v>
      </c>
      <c r="BQ216">
        <v>817</v>
      </c>
      <c r="BR216">
        <v>793</v>
      </c>
      <c r="BS216">
        <v>756</v>
      </c>
      <c r="BT216">
        <v>748</v>
      </c>
    </row>
    <row r="217" spans="1:89">
      <c r="A217" s="40" t="s">
        <v>412</v>
      </c>
      <c r="B217" s="40" t="s">
        <v>130</v>
      </c>
      <c r="C217" s="82" t="s">
        <v>117</v>
      </c>
      <c r="D217">
        <v>1</v>
      </c>
      <c r="E217" s="26">
        <v>0.2</v>
      </c>
      <c r="F217" s="3">
        <v>1.2</v>
      </c>
      <c r="G217" s="24">
        <v>-8.2451581289607528E-2</v>
      </c>
      <c r="H217" s="9">
        <v>-0.57001365550005179</v>
      </c>
      <c r="I217" s="9">
        <v>2.8157964998961278</v>
      </c>
      <c r="J217" s="9">
        <v>6.562385131629947E-4</v>
      </c>
      <c r="K217" s="24">
        <v>0.71771236647500625</v>
      </c>
      <c r="L217" s="9">
        <v>-2.1117274823087695</v>
      </c>
      <c r="M217" s="9">
        <v>4.8065474694827168</v>
      </c>
      <c r="N217" s="9">
        <v>15.237116269876557</v>
      </c>
      <c r="O217" s="30">
        <v>-2.3999999999999998E-3</v>
      </c>
      <c r="P217" s="8">
        <v>60</v>
      </c>
      <c r="Q217" s="20">
        <v>-5.45E-3</v>
      </c>
      <c r="R217" s="3">
        <v>0</v>
      </c>
      <c r="S217" s="40" t="s">
        <v>144</v>
      </c>
      <c r="T217" s="40" t="s">
        <v>150</v>
      </c>
      <c r="U217" t="s">
        <v>156</v>
      </c>
      <c r="V217" s="40" t="s">
        <v>331</v>
      </c>
      <c r="W217" s="40" t="s">
        <v>333</v>
      </c>
      <c r="X217" s="40" t="s">
        <v>332</v>
      </c>
      <c r="Y217" s="40" t="s">
        <v>162</v>
      </c>
      <c r="Z217" s="40" t="s">
        <v>168</v>
      </c>
      <c r="AA217" s="40" t="s">
        <v>152</v>
      </c>
      <c r="AB217" s="40" t="s">
        <v>158</v>
      </c>
      <c r="AC217" s="40" t="s">
        <v>164</v>
      </c>
      <c r="AD217" s="40" t="s">
        <v>170</v>
      </c>
      <c r="AE217" s="40" t="s">
        <v>334</v>
      </c>
      <c r="AF217" s="40" t="s">
        <v>143</v>
      </c>
      <c r="AG217" s="40" t="s">
        <v>149</v>
      </c>
      <c r="AH217" s="41" t="s">
        <v>155</v>
      </c>
      <c r="AI217" s="40" t="s">
        <v>335</v>
      </c>
      <c r="AJ217" s="40" t="s">
        <v>337</v>
      </c>
      <c r="AK217" s="41" t="s">
        <v>336</v>
      </c>
      <c r="AL217" s="40" t="s">
        <v>161</v>
      </c>
      <c r="AM217" s="40" t="s">
        <v>167</v>
      </c>
      <c r="AN217" s="40" t="s">
        <v>151</v>
      </c>
      <c r="AO217" s="40" t="s">
        <v>157</v>
      </c>
      <c r="AP217" s="40" t="s">
        <v>163</v>
      </c>
      <c r="AQ217" s="40" t="s">
        <v>169</v>
      </c>
      <c r="AR217" s="40" t="s">
        <v>338</v>
      </c>
      <c r="AS217" s="40" t="s">
        <v>340</v>
      </c>
      <c r="AT217" s="40" t="s">
        <v>341</v>
      </c>
      <c r="AU217" s="40" t="s">
        <v>342</v>
      </c>
      <c r="AV217" s="40" t="s">
        <v>343</v>
      </c>
      <c r="AW217" s="3" t="s">
        <v>344</v>
      </c>
      <c r="AX217" s="3" t="s">
        <v>345</v>
      </c>
      <c r="AY217" s="3" t="s">
        <v>346</v>
      </c>
      <c r="AZ217" s="3" t="s">
        <v>347</v>
      </c>
      <c r="BA217" s="3" t="s">
        <v>348</v>
      </c>
      <c r="BB217" s="3" t="s">
        <v>349</v>
      </c>
      <c r="BC217" s="3" t="s">
        <v>350</v>
      </c>
      <c r="BD217" s="3" t="s">
        <v>351</v>
      </c>
      <c r="BE217" s="3" t="s">
        <v>352</v>
      </c>
      <c r="BF217" s="3" t="s">
        <v>353</v>
      </c>
      <c r="BG217" s="3" t="s">
        <v>354</v>
      </c>
      <c r="BH217" s="3" t="s">
        <v>355</v>
      </c>
      <c r="BI217" s="3"/>
      <c r="BJ217" s="3"/>
      <c r="BK217" s="3"/>
      <c r="BL217" s="3"/>
      <c r="BM217" s="3"/>
      <c r="BN217" s="3"/>
      <c r="BO217" s="3"/>
      <c r="BP217" s="3"/>
      <c r="BQ217" s="3"/>
      <c r="BR217" s="3"/>
      <c r="BS217" s="3"/>
      <c r="BT217" s="3"/>
      <c r="BU217" s="3"/>
      <c r="BV217" s="3"/>
      <c r="BW217" s="3"/>
      <c r="BX217" s="3"/>
      <c r="BY217" s="3"/>
      <c r="BZ217" s="3"/>
      <c r="CA217" s="3"/>
      <c r="CB217" s="3"/>
      <c r="CC217" s="3"/>
      <c r="CD217" s="3"/>
      <c r="CE217" s="3"/>
      <c r="CF217" s="3"/>
      <c r="CG217" s="3"/>
      <c r="CH217" s="3"/>
      <c r="CI217" s="3"/>
      <c r="CJ217" s="3"/>
      <c r="CK217" s="3"/>
    </row>
    <row r="218" spans="1:89">
      <c r="C218" s="39" t="s">
        <v>18</v>
      </c>
      <c r="D218">
        <v>1</v>
      </c>
      <c r="Q218" s="20"/>
      <c r="S218" s="25">
        <v>1120</v>
      </c>
      <c r="T218" s="40">
        <v>1131</v>
      </c>
      <c r="U218" s="40">
        <v>1127</v>
      </c>
      <c r="V218" s="40">
        <v>1051</v>
      </c>
      <c r="W218" s="25">
        <v>1034</v>
      </c>
      <c r="X218" s="40">
        <v>1078</v>
      </c>
      <c r="Y218">
        <v>1110</v>
      </c>
      <c r="Z218">
        <v>1071</v>
      </c>
      <c r="AA218">
        <v>1067</v>
      </c>
      <c r="AB218" s="40">
        <v>1083</v>
      </c>
      <c r="AC218" s="25">
        <v>1069</v>
      </c>
      <c r="AD218">
        <v>1018</v>
      </c>
      <c r="AE218">
        <v>935</v>
      </c>
      <c r="AF218">
        <v>1041</v>
      </c>
      <c r="AG218">
        <v>1052</v>
      </c>
      <c r="AH218">
        <v>1048</v>
      </c>
      <c r="AI218">
        <v>977</v>
      </c>
      <c r="AJ218">
        <v>962</v>
      </c>
      <c r="AK218">
        <v>1003</v>
      </c>
      <c r="AL218" s="40">
        <v>1032</v>
      </c>
      <c r="AM218" s="40">
        <v>996</v>
      </c>
      <c r="AN218" s="40">
        <v>993</v>
      </c>
      <c r="AO218" s="40">
        <v>1007</v>
      </c>
      <c r="AP218" s="40">
        <v>994</v>
      </c>
      <c r="AQ218" s="40">
        <v>947</v>
      </c>
      <c r="AR218" s="40">
        <v>871</v>
      </c>
      <c r="AS218" s="40">
        <v>1074</v>
      </c>
      <c r="AT218" s="40">
        <v>1071</v>
      </c>
      <c r="AU218" s="40">
        <v>1055</v>
      </c>
      <c r="AV218" s="40">
        <v>1017</v>
      </c>
      <c r="AW218">
        <v>960</v>
      </c>
      <c r="AX218">
        <v>964</v>
      </c>
      <c r="AY218">
        <v>951</v>
      </c>
      <c r="AZ218">
        <v>906</v>
      </c>
      <c r="BA218">
        <v>999</v>
      </c>
      <c r="BB218">
        <v>996</v>
      </c>
      <c r="BC218">
        <v>981</v>
      </c>
      <c r="BD218">
        <v>946</v>
      </c>
      <c r="BE218">
        <v>893</v>
      </c>
      <c r="BF218">
        <v>896</v>
      </c>
      <c r="BG218">
        <v>885</v>
      </c>
      <c r="BH218">
        <v>843</v>
      </c>
    </row>
    <row r="219" spans="1:89">
      <c r="A219" s="40" t="s">
        <v>413</v>
      </c>
      <c r="B219" s="40" t="s">
        <v>130</v>
      </c>
      <c r="C219" s="82" t="s">
        <v>117</v>
      </c>
      <c r="D219">
        <v>1</v>
      </c>
      <c r="E219" s="26">
        <v>0.1</v>
      </c>
      <c r="F219" s="3">
        <v>0.6</v>
      </c>
      <c r="G219" s="24">
        <v>-0.6596126503168469</v>
      </c>
      <c r="H219" s="9">
        <v>-2.2800546220002254</v>
      </c>
      <c r="I219" s="9">
        <v>5.6315929997922627</v>
      </c>
      <c r="J219" s="9">
        <v>6.5623851316242571E-4</v>
      </c>
      <c r="K219" s="24">
        <v>11.483397863599947</v>
      </c>
      <c r="L219" s="9">
        <v>-16.893819858470003</v>
      </c>
      <c r="M219" s="9">
        <v>19.226189877930832</v>
      </c>
      <c r="N219" s="9">
        <v>30.474232539753118</v>
      </c>
      <c r="O219" s="30">
        <v>-2.3999999999999998E-3</v>
      </c>
      <c r="P219" s="8">
        <v>60</v>
      </c>
      <c r="Q219" s="20">
        <v>-1.09E-2</v>
      </c>
      <c r="R219" s="3">
        <v>0</v>
      </c>
      <c r="S219" s="40" t="s">
        <v>144</v>
      </c>
      <c r="T219" s="40" t="s">
        <v>150</v>
      </c>
      <c r="U219" t="s">
        <v>156</v>
      </c>
      <c r="V219" s="40" t="s">
        <v>331</v>
      </c>
      <c r="W219" s="40" t="s">
        <v>333</v>
      </c>
      <c r="X219" s="40" t="s">
        <v>332</v>
      </c>
      <c r="Y219" s="40" t="s">
        <v>162</v>
      </c>
      <c r="Z219" s="40" t="s">
        <v>168</v>
      </c>
      <c r="AA219" s="40" t="s">
        <v>152</v>
      </c>
      <c r="AB219" s="40" t="s">
        <v>158</v>
      </c>
      <c r="AC219" s="40" t="s">
        <v>164</v>
      </c>
      <c r="AD219" s="40" t="s">
        <v>170</v>
      </c>
      <c r="AE219" s="40" t="s">
        <v>334</v>
      </c>
      <c r="AF219" s="40" t="s">
        <v>143</v>
      </c>
      <c r="AG219" s="40" t="s">
        <v>149</v>
      </c>
      <c r="AH219" s="41" t="s">
        <v>155</v>
      </c>
      <c r="AI219" s="40" t="s">
        <v>335</v>
      </c>
      <c r="AJ219" s="40" t="s">
        <v>337</v>
      </c>
      <c r="AK219" s="41" t="s">
        <v>336</v>
      </c>
      <c r="AL219" s="40" t="s">
        <v>161</v>
      </c>
      <c r="AM219" s="40" t="s">
        <v>167</v>
      </c>
      <c r="AN219" s="40" t="s">
        <v>151</v>
      </c>
      <c r="AO219" s="40" t="s">
        <v>157</v>
      </c>
      <c r="AP219" s="40" t="s">
        <v>163</v>
      </c>
      <c r="AQ219" s="40" t="s">
        <v>169</v>
      </c>
      <c r="AR219" s="40" t="s">
        <v>338</v>
      </c>
      <c r="AS219" s="40" t="s">
        <v>340</v>
      </c>
      <c r="AT219" s="40" t="s">
        <v>341</v>
      </c>
      <c r="AU219" s="40" t="s">
        <v>342</v>
      </c>
      <c r="AV219" s="40" t="s">
        <v>343</v>
      </c>
      <c r="AW219" s="3" t="s">
        <v>344</v>
      </c>
      <c r="AX219" s="3" t="s">
        <v>345</v>
      </c>
      <c r="AY219" s="3" t="s">
        <v>346</v>
      </c>
      <c r="AZ219" s="3" t="s">
        <v>347</v>
      </c>
      <c r="BA219" s="3" t="s">
        <v>348</v>
      </c>
      <c r="BB219" s="3" t="s">
        <v>349</v>
      </c>
      <c r="BC219" s="3" t="s">
        <v>350</v>
      </c>
      <c r="BD219" s="3" t="s">
        <v>351</v>
      </c>
      <c r="BE219" s="3" t="s">
        <v>352</v>
      </c>
      <c r="BF219" s="3" t="s">
        <v>353</v>
      </c>
      <c r="BG219" s="3" t="s">
        <v>354</v>
      </c>
      <c r="BH219" s="3" t="s">
        <v>355</v>
      </c>
      <c r="BI219" s="3"/>
      <c r="BJ219" s="3"/>
      <c r="BK219" s="3"/>
      <c r="BL219" s="3"/>
      <c r="BM219" s="3"/>
      <c r="BN219" s="3"/>
      <c r="BO219" s="3"/>
      <c r="BP219" s="3"/>
      <c r="BQ219" s="3"/>
      <c r="BR219" s="3"/>
      <c r="BS219" s="3"/>
      <c r="BT219" s="3"/>
      <c r="BU219" s="3"/>
      <c r="BV219" s="3"/>
      <c r="BW219" s="3"/>
      <c r="BX219" s="3"/>
      <c r="BY219" s="3"/>
      <c r="BZ219" s="3"/>
      <c r="CA219" s="3"/>
      <c r="CB219" s="3"/>
      <c r="CC219" s="3"/>
      <c r="CD219" s="3"/>
      <c r="CE219" s="3"/>
      <c r="CF219" s="3"/>
      <c r="CG219" s="3"/>
      <c r="CH219" s="3"/>
      <c r="CI219" s="3"/>
      <c r="CJ219" s="3"/>
      <c r="CK219" s="3"/>
    </row>
    <row r="220" spans="1:89">
      <c r="C220" s="39" t="s">
        <v>18</v>
      </c>
      <c r="D220">
        <v>1</v>
      </c>
      <c r="Q220" s="20"/>
      <c r="S220" s="25">
        <v>1120</v>
      </c>
      <c r="T220" s="40">
        <v>1131</v>
      </c>
      <c r="U220" s="40">
        <v>1127</v>
      </c>
      <c r="V220" s="40">
        <v>1051</v>
      </c>
      <c r="W220" s="25">
        <v>1034</v>
      </c>
      <c r="X220" s="40">
        <v>1078</v>
      </c>
      <c r="Y220">
        <v>1110</v>
      </c>
      <c r="Z220">
        <v>1071</v>
      </c>
      <c r="AA220">
        <v>1067</v>
      </c>
      <c r="AB220" s="40">
        <v>1083</v>
      </c>
      <c r="AC220" s="25">
        <v>1069</v>
      </c>
      <c r="AD220">
        <v>1018</v>
      </c>
      <c r="AE220">
        <v>935</v>
      </c>
      <c r="AF220">
        <v>1041</v>
      </c>
      <c r="AG220">
        <v>1052</v>
      </c>
      <c r="AH220">
        <v>1048</v>
      </c>
      <c r="AI220">
        <v>977</v>
      </c>
      <c r="AJ220">
        <v>962</v>
      </c>
      <c r="AK220">
        <v>1003</v>
      </c>
      <c r="AL220" s="40">
        <v>1032</v>
      </c>
      <c r="AM220" s="40">
        <v>996</v>
      </c>
      <c r="AN220" s="40">
        <v>993</v>
      </c>
      <c r="AO220" s="40">
        <v>1007</v>
      </c>
      <c r="AP220" s="40">
        <v>994</v>
      </c>
      <c r="AQ220" s="40">
        <v>947</v>
      </c>
      <c r="AR220" s="40">
        <v>871</v>
      </c>
      <c r="AS220" s="40">
        <v>1074</v>
      </c>
      <c r="AT220" s="40">
        <v>1071</v>
      </c>
      <c r="AU220" s="40">
        <v>1055</v>
      </c>
      <c r="AV220" s="40">
        <v>1017</v>
      </c>
      <c r="AW220">
        <v>960</v>
      </c>
      <c r="AX220">
        <v>964</v>
      </c>
      <c r="AY220">
        <v>951</v>
      </c>
      <c r="AZ220">
        <v>906</v>
      </c>
      <c r="BA220">
        <v>999</v>
      </c>
      <c r="BB220">
        <v>996</v>
      </c>
      <c r="BC220">
        <v>981</v>
      </c>
      <c r="BD220">
        <v>946</v>
      </c>
      <c r="BE220">
        <v>893</v>
      </c>
      <c r="BF220">
        <v>896</v>
      </c>
      <c r="BG220">
        <v>885</v>
      </c>
      <c r="BH220">
        <v>843</v>
      </c>
    </row>
    <row r="221" spans="1:89">
      <c r="A221" s="40" t="s">
        <v>414</v>
      </c>
      <c r="B221" s="40" t="s">
        <v>130</v>
      </c>
      <c r="C221" s="82" t="s">
        <v>117</v>
      </c>
      <c r="D221">
        <v>1</v>
      </c>
      <c r="E221" s="26">
        <v>0.2</v>
      </c>
      <c r="F221" s="3">
        <v>1.8</v>
      </c>
      <c r="G221" s="24">
        <v>3.2566289694940735E-2</v>
      </c>
      <c r="H221" s="9">
        <v>-0.2870146139285718</v>
      </c>
      <c r="I221" s="9">
        <v>1.6135726222425597</v>
      </c>
      <c r="J221" s="9">
        <v>2.3397197910710252E-3</v>
      </c>
      <c r="K221" s="24">
        <v>0.19919964630303777</v>
      </c>
      <c r="L221" s="9">
        <v>-0.87126611533638798</v>
      </c>
      <c r="M221" s="9">
        <v>2.9671484603797169</v>
      </c>
      <c r="N221" s="9">
        <v>15.350450332367089</v>
      </c>
      <c r="O221" s="30">
        <v>-2E-3</v>
      </c>
      <c r="P221" s="8">
        <v>75</v>
      </c>
      <c r="Q221" s="20">
        <v>-6.1500000000000001E-3</v>
      </c>
      <c r="R221" s="3">
        <v>0</v>
      </c>
      <c r="S221" s="40" t="s">
        <v>188</v>
      </c>
      <c r="T221" s="40" t="s">
        <v>189</v>
      </c>
      <c r="U221" t="s">
        <v>190</v>
      </c>
      <c r="V221" s="40" t="s">
        <v>191</v>
      </c>
      <c r="W221" s="40" t="s">
        <v>193</v>
      </c>
      <c r="X221" s="40" t="s">
        <v>132</v>
      </c>
      <c r="Y221" s="40" t="s">
        <v>138</v>
      </c>
      <c r="Z221" s="40" t="s">
        <v>142</v>
      </c>
      <c r="AA221" s="40" t="s">
        <v>148</v>
      </c>
      <c r="AB221" s="40" t="s">
        <v>154</v>
      </c>
      <c r="AC221" s="40" t="s">
        <v>160</v>
      </c>
      <c r="AD221" s="40" t="s">
        <v>166</v>
      </c>
      <c r="AE221" s="40" t="s">
        <v>172</v>
      </c>
      <c r="AF221" s="40" t="s">
        <v>140</v>
      </c>
      <c r="AG221" s="40" t="s">
        <v>144</v>
      </c>
      <c r="AH221" s="41" t="s">
        <v>150</v>
      </c>
      <c r="AI221" s="40" t="s">
        <v>156</v>
      </c>
      <c r="AJ221" s="40" t="s">
        <v>331</v>
      </c>
      <c r="AK221" s="41" t="s">
        <v>332</v>
      </c>
      <c r="AL221" s="40" t="s">
        <v>333</v>
      </c>
      <c r="AM221" s="40" t="s">
        <v>162</v>
      </c>
      <c r="AN221" s="40" t="s">
        <v>168</v>
      </c>
      <c r="AO221" s="40" t="s">
        <v>152</v>
      </c>
      <c r="AP221" s="40" t="s">
        <v>158</v>
      </c>
      <c r="AQ221" s="40" t="s">
        <v>164</v>
      </c>
      <c r="AR221" s="40" t="s">
        <v>170</v>
      </c>
      <c r="AS221" s="40" t="s">
        <v>334</v>
      </c>
      <c r="AT221" s="40" t="s">
        <v>206</v>
      </c>
      <c r="AU221" s="40" t="s">
        <v>207</v>
      </c>
      <c r="AV221" s="40" t="s">
        <v>208</v>
      </c>
      <c r="AW221" s="3" t="s">
        <v>209</v>
      </c>
      <c r="AX221" s="3" t="s">
        <v>202</v>
      </c>
      <c r="AY221" s="3" t="s">
        <v>131</v>
      </c>
      <c r="AZ221" s="3" t="s">
        <v>137</v>
      </c>
      <c r="BA221" s="3" t="s">
        <v>141</v>
      </c>
      <c r="BB221" s="3" t="s">
        <v>147</v>
      </c>
      <c r="BC221" s="3" t="s">
        <v>153</v>
      </c>
      <c r="BD221" s="3" t="s">
        <v>159</v>
      </c>
      <c r="BE221" s="3" t="s">
        <v>165</v>
      </c>
      <c r="BF221" s="3" t="s">
        <v>171</v>
      </c>
      <c r="BG221" s="3" t="s">
        <v>139</v>
      </c>
      <c r="BH221" s="3" t="s">
        <v>143</v>
      </c>
      <c r="BI221" s="3" t="s">
        <v>149</v>
      </c>
      <c r="BJ221" s="3" t="s">
        <v>155</v>
      </c>
      <c r="BK221" s="3" t="s">
        <v>335</v>
      </c>
      <c r="BL221" s="3" t="s">
        <v>336</v>
      </c>
      <c r="BM221" s="3" t="s">
        <v>337</v>
      </c>
      <c r="BN221" s="3" t="s">
        <v>161</v>
      </c>
      <c r="BO221" s="3" t="s">
        <v>167</v>
      </c>
      <c r="BP221" s="3" t="s">
        <v>151</v>
      </c>
      <c r="BQ221" s="3" t="s">
        <v>157</v>
      </c>
      <c r="BR221" s="3" t="s">
        <v>163</v>
      </c>
      <c r="BS221" s="3" t="s">
        <v>169</v>
      </c>
      <c r="BT221" s="3" t="s">
        <v>338</v>
      </c>
      <c r="BU221" s="3"/>
      <c r="BV221" s="3"/>
      <c r="BW221" s="3"/>
      <c r="BX221" s="3"/>
      <c r="BY221" s="3"/>
      <c r="BZ221" s="3"/>
      <c r="CA221" s="3"/>
      <c r="CB221" s="3"/>
      <c r="CC221" s="3"/>
      <c r="CD221" s="3"/>
      <c r="CE221" s="3"/>
      <c r="CF221" s="3"/>
      <c r="CG221" s="3"/>
      <c r="CH221" s="3"/>
      <c r="CI221" s="3"/>
      <c r="CJ221" s="3"/>
      <c r="CK221" s="3"/>
    </row>
    <row r="222" spans="1:89">
      <c r="C222" s="39" t="s">
        <v>18</v>
      </c>
      <c r="D222">
        <v>1</v>
      </c>
      <c r="Q222" s="20"/>
      <c r="S222" s="25">
        <v>2108</v>
      </c>
      <c r="T222" s="40">
        <v>2100</v>
      </c>
      <c r="U222" s="40">
        <v>2088</v>
      </c>
      <c r="V222" s="40">
        <v>2065</v>
      </c>
      <c r="W222" s="25">
        <v>2015</v>
      </c>
      <c r="X222" s="40">
        <v>1904</v>
      </c>
      <c r="Y222">
        <v>1897</v>
      </c>
      <c r="Z222">
        <v>1885</v>
      </c>
      <c r="AA222">
        <v>1865</v>
      </c>
      <c r="AB222" s="40">
        <v>1846</v>
      </c>
      <c r="AC222" s="25">
        <v>1874</v>
      </c>
      <c r="AD222">
        <v>1742</v>
      </c>
      <c r="AE222">
        <v>1545</v>
      </c>
      <c r="AF222">
        <v>1641</v>
      </c>
      <c r="AG222">
        <v>1629</v>
      </c>
      <c r="AH222">
        <v>1605</v>
      </c>
      <c r="AI222">
        <v>1601</v>
      </c>
      <c r="AJ222">
        <v>1512</v>
      </c>
      <c r="AK222">
        <v>1551</v>
      </c>
      <c r="AL222" s="40">
        <v>1488</v>
      </c>
      <c r="AM222" s="40">
        <v>1583</v>
      </c>
      <c r="AN222" s="40">
        <v>1520</v>
      </c>
      <c r="AO222" s="40">
        <v>1447</v>
      </c>
      <c r="AP222" s="40">
        <v>1441</v>
      </c>
      <c r="AQ222" s="40">
        <v>1399</v>
      </c>
      <c r="AR222" s="40">
        <v>1334</v>
      </c>
      <c r="AS222" s="40">
        <v>1317</v>
      </c>
      <c r="AT222" s="40">
        <v>1965</v>
      </c>
      <c r="AU222" s="40">
        <v>1958</v>
      </c>
      <c r="AV222" s="40">
        <v>1946</v>
      </c>
      <c r="AW222">
        <v>1925</v>
      </c>
      <c r="AX222">
        <v>1879</v>
      </c>
      <c r="AY222">
        <v>1775</v>
      </c>
      <c r="AZ222">
        <v>1768</v>
      </c>
      <c r="BA222">
        <v>1758</v>
      </c>
      <c r="BB222">
        <v>1739</v>
      </c>
      <c r="BC222">
        <v>1721</v>
      </c>
      <c r="BD222">
        <v>1748</v>
      </c>
      <c r="BE222">
        <v>1624</v>
      </c>
      <c r="BF222">
        <v>1440</v>
      </c>
      <c r="BG222">
        <v>1530</v>
      </c>
      <c r="BH222">
        <v>1518</v>
      </c>
      <c r="BI222">
        <v>1496</v>
      </c>
      <c r="BJ222">
        <v>1492</v>
      </c>
      <c r="BK222">
        <v>1409</v>
      </c>
      <c r="BL222">
        <v>1446</v>
      </c>
      <c r="BM222">
        <v>1387</v>
      </c>
      <c r="BN222">
        <v>1476</v>
      </c>
      <c r="BO222">
        <v>1417</v>
      </c>
      <c r="BP222">
        <v>1349</v>
      </c>
      <c r="BQ222">
        <v>1343</v>
      </c>
      <c r="BR222">
        <v>1304</v>
      </c>
      <c r="BS222">
        <v>1243</v>
      </c>
      <c r="BT222">
        <v>1228</v>
      </c>
    </row>
    <row r="223" spans="1:89">
      <c r="A223" s="40" t="s">
        <v>415</v>
      </c>
      <c r="B223" s="40" t="s">
        <v>130</v>
      </c>
      <c r="C223" s="82" t="s">
        <v>117</v>
      </c>
      <c r="D223">
        <v>1</v>
      </c>
      <c r="E223" s="26">
        <v>0.1</v>
      </c>
      <c r="F223" s="3">
        <v>0.9</v>
      </c>
      <c r="G223" s="24">
        <v>0.26053031755953671</v>
      </c>
      <c r="H223" s="9">
        <v>-1.1480584557143059</v>
      </c>
      <c r="I223" s="9">
        <v>3.2271452444851279</v>
      </c>
      <c r="J223" s="9">
        <v>2.3397197910703035E-3</v>
      </c>
      <c r="K223" s="24">
        <v>3.1871943408486434</v>
      </c>
      <c r="L223" s="9">
        <v>-6.9701289226911678</v>
      </c>
      <c r="M223" s="9">
        <v>11.868593841518894</v>
      </c>
      <c r="N223" s="9">
        <v>30.700900664734178</v>
      </c>
      <c r="O223" s="30">
        <v>-2E-3</v>
      </c>
      <c r="P223" s="8">
        <v>75</v>
      </c>
      <c r="Q223" s="20">
        <v>-1.23E-2</v>
      </c>
      <c r="R223" s="3">
        <v>0</v>
      </c>
      <c r="S223" s="40" t="s">
        <v>188</v>
      </c>
      <c r="T223" s="40" t="s">
        <v>189</v>
      </c>
      <c r="U223" t="s">
        <v>190</v>
      </c>
      <c r="V223" s="40" t="s">
        <v>191</v>
      </c>
      <c r="W223" s="40" t="s">
        <v>193</v>
      </c>
      <c r="X223" s="40" t="s">
        <v>132</v>
      </c>
      <c r="Y223" s="40" t="s">
        <v>138</v>
      </c>
      <c r="Z223" s="40" t="s">
        <v>142</v>
      </c>
      <c r="AA223" s="40" t="s">
        <v>148</v>
      </c>
      <c r="AB223" s="40" t="s">
        <v>154</v>
      </c>
      <c r="AC223" s="40" t="s">
        <v>160</v>
      </c>
      <c r="AD223" s="40" t="s">
        <v>166</v>
      </c>
      <c r="AE223" s="40" t="s">
        <v>172</v>
      </c>
      <c r="AF223" s="40" t="s">
        <v>140</v>
      </c>
      <c r="AG223" s="40" t="s">
        <v>144</v>
      </c>
      <c r="AH223" s="41" t="s">
        <v>150</v>
      </c>
      <c r="AI223" s="40" t="s">
        <v>156</v>
      </c>
      <c r="AJ223" s="40" t="s">
        <v>331</v>
      </c>
      <c r="AK223" s="41" t="s">
        <v>332</v>
      </c>
      <c r="AL223" s="40" t="s">
        <v>333</v>
      </c>
      <c r="AM223" s="40" t="s">
        <v>162</v>
      </c>
      <c r="AN223" s="40" t="s">
        <v>168</v>
      </c>
      <c r="AO223" s="40" t="s">
        <v>152</v>
      </c>
      <c r="AP223" s="40" t="s">
        <v>158</v>
      </c>
      <c r="AQ223" s="40" t="s">
        <v>164</v>
      </c>
      <c r="AR223" s="40" t="s">
        <v>170</v>
      </c>
      <c r="AS223" s="40" t="s">
        <v>334</v>
      </c>
      <c r="AT223" s="40" t="s">
        <v>206</v>
      </c>
      <c r="AU223" s="40" t="s">
        <v>207</v>
      </c>
      <c r="AV223" s="40" t="s">
        <v>208</v>
      </c>
      <c r="AW223" s="3" t="s">
        <v>209</v>
      </c>
      <c r="AX223" s="3" t="s">
        <v>202</v>
      </c>
      <c r="AY223" s="3" t="s">
        <v>131</v>
      </c>
      <c r="AZ223" s="3" t="s">
        <v>137</v>
      </c>
      <c r="BA223" s="3" t="s">
        <v>141</v>
      </c>
      <c r="BB223" s="3" t="s">
        <v>147</v>
      </c>
      <c r="BC223" s="3" t="s">
        <v>153</v>
      </c>
      <c r="BD223" s="3" t="s">
        <v>159</v>
      </c>
      <c r="BE223" s="3" t="s">
        <v>165</v>
      </c>
      <c r="BF223" s="3" t="s">
        <v>171</v>
      </c>
      <c r="BG223" s="3" t="s">
        <v>139</v>
      </c>
      <c r="BH223" s="3" t="s">
        <v>143</v>
      </c>
      <c r="BI223" s="3" t="s">
        <v>149</v>
      </c>
      <c r="BJ223" s="3" t="s">
        <v>155</v>
      </c>
      <c r="BK223" s="3" t="s">
        <v>335</v>
      </c>
      <c r="BL223" s="3" t="s">
        <v>336</v>
      </c>
      <c r="BM223" s="3" t="s">
        <v>337</v>
      </c>
      <c r="BN223" s="3" t="s">
        <v>161</v>
      </c>
      <c r="BO223" s="3" t="s">
        <v>167</v>
      </c>
      <c r="BP223" s="3" t="s">
        <v>151</v>
      </c>
      <c r="BQ223" s="3" t="s">
        <v>157</v>
      </c>
      <c r="BR223" s="3" t="s">
        <v>163</v>
      </c>
      <c r="BS223" s="3" t="s">
        <v>169</v>
      </c>
      <c r="BT223" s="3" t="s">
        <v>338</v>
      </c>
      <c r="BU223" s="3"/>
      <c r="BV223" s="3"/>
      <c r="BW223" s="3"/>
      <c r="BX223" s="3"/>
      <c r="BY223" s="3"/>
      <c r="BZ223" s="3"/>
      <c r="CA223" s="3"/>
      <c r="CB223" s="3"/>
      <c r="CC223" s="3"/>
      <c r="CD223" s="3"/>
      <c r="CE223" s="3"/>
      <c r="CF223" s="3"/>
      <c r="CG223" s="3"/>
      <c r="CH223" s="3"/>
      <c r="CI223" s="3"/>
      <c r="CJ223" s="3"/>
      <c r="CK223" s="3"/>
    </row>
    <row r="224" spans="1:89">
      <c r="C224" s="39" t="s">
        <v>18</v>
      </c>
      <c r="D224">
        <v>1</v>
      </c>
      <c r="Q224" s="20"/>
      <c r="S224" s="25">
        <v>2108</v>
      </c>
      <c r="T224" s="40">
        <v>2100</v>
      </c>
      <c r="U224" s="40">
        <v>2088</v>
      </c>
      <c r="V224" s="40">
        <v>2065</v>
      </c>
      <c r="W224" s="25">
        <v>2015</v>
      </c>
      <c r="X224" s="40">
        <v>1904</v>
      </c>
      <c r="Y224">
        <v>1897</v>
      </c>
      <c r="Z224">
        <v>1885</v>
      </c>
      <c r="AA224">
        <v>1865</v>
      </c>
      <c r="AB224" s="40">
        <v>1846</v>
      </c>
      <c r="AC224" s="25">
        <v>1874</v>
      </c>
      <c r="AD224">
        <v>1742</v>
      </c>
      <c r="AE224">
        <v>1545</v>
      </c>
      <c r="AF224">
        <v>1641</v>
      </c>
      <c r="AG224">
        <v>1629</v>
      </c>
      <c r="AH224">
        <v>1605</v>
      </c>
      <c r="AI224">
        <v>1601</v>
      </c>
      <c r="AJ224">
        <v>1512</v>
      </c>
      <c r="AK224">
        <v>1551</v>
      </c>
      <c r="AL224" s="40">
        <v>1488</v>
      </c>
      <c r="AM224" s="40">
        <v>1583</v>
      </c>
      <c r="AN224" s="40">
        <v>1520</v>
      </c>
      <c r="AO224" s="40">
        <v>1447</v>
      </c>
      <c r="AP224" s="40">
        <v>1441</v>
      </c>
      <c r="AQ224" s="40">
        <v>1399</v>
      </c>
      <c r="AR224" s="40">
        <v>1334</v>
      </c>
      <c r="AS224" s="40">
        <v>1317</v>
      </c>
      <c r="AT224" s="40">
        <v>1965</v>
      </c>
      <c r="AU224" s="40">
        <v>1958</v>
      </c>
      <c r="AV224" s="40">
        <v>1946</v>
      </c>
      <c r="AW224">
        <v>1925</v>
      </c>
      <c r="AX224">
        <v>1879</v>
      </c>
      <c r="AY224">
        <v>1775</v>
      </c>
      <c r="AZ224">
        <v>1768</v>
      </c>
      <c r="BA224">
        <v>1758</v>
      </c>
      <c r="BB224">
        <v>1739</v>
      </c>
      <c r="BC224">
        <v>1721</v>
      </c>
      <c r="BD224">
        <v>1748</v>
      </c>
      <c r="BE224">
        <v>1624</v>
      </c>
      <c r="BF224">
        <v>1440</v>
      </c>
      <c r="BG224">
        <v>1530</v>
      </c>
      <c r="BH224">
        <v>1518</v>
      </c>
      <c r="BI224">
        <v>1496</v>
      </c>
      <c r="BJ224">
        <v>1492</v>
      </c>
      <c r="BK224">
        <v>1409</v>
      </c>
      <c r="BL224">
        <v>1446</v>
      </c>
      <c r="BM224">
        <v>1387</v>
      </c>
      <c r="BN224">
        <v>1476</v>
      </c>
      <c r="BO224">
        <v>1417</v>
      </c>
      <c r="BP224">
        <v>1349</v>
      </c>
      <c r="BQ224">
        <v>1343</v>
      </c>
      <c r="BR224">
        <v>1304</v>
      </c>
      <c r="BS224">
        <v>1243</v>
      </c>
      <c r="BT224">
        <v>1228</v>
      </c>
    </row>
    <row r="225" spans="1:89">
      <c r="A225" s="40" t="s">
        <v>416</v>
      </c>
      <c r="B225" s="40" t="s">
        <v>130</v>
      </c>
      <c r="C225" s="82" t="s">
        <v>117</v>
      </c>
      <c r="D225">
        <v>1</v>
      </c>
      <c r="E225" s="26">
        <v>0.2</v>
      </c>
      <c r="F225" s="3">
        <v>1.8</v>
      </c>
      <c r="G225" s="24">
        <v>-1.1999540023732011E-2</v>
      </c>
      <c r="H225" s="9">
        <v>-0.23081371609218385</v>
      </c>
      <c r="I225" s="9">
        <v>1.6043179155421885</v>
      </c>
      <c r="J225" s="9">
        <v>1.6993853931414095E-3</v>
      </c>
      <c r="K225" s="24">
        <v>0.29299589426067402</v>
      </c>
      <c r="L225" s="9">
        <v>-1.2306088528370982</v>
      </c>
      <c r="M225" s="9">
        <v>3.4765247262295729</v>
      </c>
      <c r="N225" s="9">
        <v>15.200517183150717</v>
      </c>
      <c r="O225" s="30">
        <v>-2.3999999999999998E-3</v>
      </c>
      <c r="P225" s="8">
        <v>68</v>
      </c>
      <c r="Q225" s="20">
        <v>-5.4999999999999997E-3</v>
      </c>
      <c r="R225" s="3">
        <v>0</v>
      </c>
      <c r="S225" s="40" t="s">
        <v>144</v>
      </c>
      <c r="T225" s="40" t="s">
        <v>150</v>
      </c>
      <c r="U225" t="s">
        <v>156</v>
      </c>
      <c r="V225" s="40" t="s">
        <v>331</v>
      </c>
      <c r="W225" s="40" t="s">
        <v>333</v>
      </c>
      <c r="X225" s="40" t="s">
        <v>332</v>
      </c>
      <c r="Y225" s="40" t="s">
        <v>162</v>
      </c>
      <c r="Z225" s="40" t="s">
        <v>168</v>
      </c>
      <c r="AA225" s="40" t="s">
        <v>152</v>
      </c>
      <c r="AB225" s="40" t="s">
        <v>158</v>
      </c>
      <c r="AC225" s="40" t="s">
        <v>164</v>
      </c>
      <c r="AD225" s="40" t="s">
        <v>170</v>
      </c>
      <c r="AE225" s="40" t="s">
        <v>334</v>
      </c>
      <c r="AF225" s="40" t="s">
        <v>143</v>
      </c>
      <c r="AG225" s="40" t="s">
        <v>149</v>
      </c>
      <c r="AH225" s="41" t="s">
        <v>155</v>
      </c>
      <c r="AI225" s="40" t="s">
        <v>335</v>
      </c>
      <c r="AJ225" s="40" t="s">
        <v>337</v>
      </c>
      <c r="AK225" s="41" t="s">
        <v>336</v>
      </c>
      <c r="AL225" s="40" t="s">
        <v>161</v>
      </c>
      <c r="AM225" s="40" t="s">
        <v>167</v>
      </c>
      <c r="AN225" s="40" t="s">
        <v>151</v>
      </c>
      <c r="AO225" s="40" t="s">
        <v>157</v>
      </c>
      <c r="AP225" s="40" t="s">
        <v>163</v>
      </c>
      <c r="AQ225" s="40" t="s">
        <v>169</v>
      </c>
      <c r="AR225" s="40" t="s">
        <v>338</v>
      </c>
      <c r="AS225" s="40" t="s">
        <v>340</v>
      </c>
      <c r="AT225" s="40" t="s">
        <v>341</v>
      </c>
      <c r="AU225" s="40" t="s">
        <v>342</v>
      </c>
      <c r="AV225" s="40" t="s">
        <v>343</v>
      </c>
      <c r="AW225" s="3" t="s">
        <v>344</v>
      </c>
      <c r="AX225" s="3" t="s">
        <v>345</v>
      </c>
      <c r="AY225" s="3" t="s">
        <v>346</v>
      </c>
      <c r="AZ225" s="3" t="s">
        <v>347</v>
      </c>
      <c r="BA225" s="3" t="s">
        <v>348</v>
      </c>
      <c r="BB225" s="3" t="s">
        <v>349</v>
      </c>
      <c r="BC225" s="3" t="s">
        <v>350</v>
      </c>
      <c r="BD225" s="3" t="s">
        <v>351</v>
      </c>
      <c r="BE225" s="3" t="s">
        <v>352</v>
      </c>
      <c r="BF225" s="3" t="s">
        <v>353</v>
      </c>
      <c r="BG225" s="3" t="s">
        <v>354</v>
      </c>
      <c r="BH225" s="3" t="s">
        <v>355</v>
      </c>
      <c r="BI225" s="3"/>
      <c r="BJ225" s="3"/>
      <c r="BK225" s="3"/>
      <c r="BL225" s="3"/>
      <c r="BM225" s="3"/>
      <c r="BN225" s="3"/>
      <c r="BO225" s="3"/>
      <c r="BP225" s="3"/>
      <c r="BQ225" s="3"/>
      <c r="BR225" s="3"/>
      <c r="BS225" s="3"/>
      <c r="BT225" s="3"/>
      <c r="BU225" s="3"/>
      <c r="BV225" s="3"/>
      <c r="BW225" s="3"/>
      <c r="BX225" s="3"/>
      <c r="BY225" s="3"/>
      <c r="BZ225" s="3"/>
      <c r="CA225" s="3"/>
      <c r="CB225" s="3"/>
      <c r="CC225" s="3"/>
      <c r="CD225" s="3"/>
      <c r="CE225" s="3"/>
      <c r="CF225" s="3"/>
      <c r="CG225" s="3"/>
      <c r="CH225" s="3"/>
      <c r="CI225" s="3"/>
      <c r="CJ225" s="3"/>
      <c r="CK225" s="3"/>
    </row>
    <row r="226" spans="1:89">
      <c r="C226" s="39" t="s">
        <v>18</v>
      </c>
      <c r="D226">
        <v>1</v>
      </c>
      <c r="Q226" s="20"/>
      <c r="S226" s="25">
        <v>1833</v>
      </c>
      <c r="T226" s="40">
        <v>1851</v>
      </c>
      <c r="U226" s="40">
        <v>1847</v>
      </c>
      <c r="V226" s="40">
        <v>1729</v>
      </c>
      <c r="W226" s="25">
        <v>1702</v>
      </c>
      <c r="X226" s="40">
        <v>1774</v>
      </c>
      <c r="Y226">
        <v>1827</v>
      </c>
      <c r="Z226">
        <v>1754</v>
      </c>
      <c r="AA226">
        <v>1753</v>
      </c>
      <c r="AB226" s="40">
        <v>1780</v>
      </c>
      <c r="AC226" s="25">
        <v>1757</v>
      </c>
      <c r="AD226">
        <v>1675</v>
      </c>
      <c r="AE226">
        <v>1655</v>
      </c>
      <c r="AF226">
        <v>1705</v>
      </c>
      <c r="AG226">
        <v>1722</v>
      </c>
      <c r="AH226">
        <v>1718</v>
      </c>
      <c r="AI226">
        <v>1608</v>
      </c>
      <c r="AJ226">
        <v>1583</v>
      </c>
      <c r="AK226">
        <v>1650</v>
      </c>
      <c r="AL226" s="40">
        <v>1699</v>
      </c>
      <c r="AM226" s="40">
        <v>1631</v>
      </c>
      <c r="AN226" s="40">
        <v>1630</v>
      </c>
      <c r="AO226" s="40">
        <v>1655</v>
      </c>
      <c r="AP226" s="40">
        <v>1634</v>
      </c>
      <c r="AQ226" s="40">
        <v>1558</v>
      </c>
      <c r="AR226" s="40">
        <v>1539</v>
      </c>
      <c r="AS226" s="40">
        <v>1832</v>
      </c>
      <c r="AT226" s="40">
        <v>1829</v>
      </c>
      <c r="AU226" s="40">
        <v>1809</v>
      </c>
      <c r="AV226" s="40">
        <v>1736</v>
      </c>
      <c r="AW226">
        <v>1648</v>
      </c>
      <c r="AX226">
        <v>1655</v>
      </c>
      <c r="AY226">
        <v>1634</v>
      </c>
      <c r="AZ226">
        <v>1558</v>
      </c>
      <c r="BA226">
        <v>1704</v>
      </c>
      <c r="BB226">
        <v>1701</v>
      </c>
      <c r="BC226">
        <v>1682</v>
      </c>
      <c r="BD226">
        <v>1615</v>
      </c>
      <c r="BE226">
        <v>1532</v>
      </c>
      <c r="BF226">
        <v>1540</v>
      </c>
      <c r="BG226">
        <v>1520</v>
      </c>
      <c r="BH226">
        <v>1449</v>
      </c>
    </row>
    <row r="227" spans="1:89">
      <c r="A227" s="40" t="s">
        <v>417</v>
      </c>
      <c r="B227" s="40" t="s">
        <v>130</v>
      </c>
      <c r="C227" s="82" t="s">
        <v>117</v>
      </c>
      <c r="D227">
        <v>1</v>
      </c>
      <c r="E227" s="26">
        <v>0.1</v>
      </c>
      <c r="F227" s="3">
        <v>0.9</v>
      </c>
      <c r="G227" s="24">
        <v>-9.5996320189848799E-2</v>
      </c>
      <c r="H227" s="9">
        <v>-0.92325486436874427</v>
      </c>
      <c r="I227" s="9">
        <v>3.2086358310843797</v>
      </c>
      <c r="J227" s="9">
        <v>1.6993853931412777E-3</v>
      </c>
      <c r="K227" s="24">
        <v>4.6879343081708056</v>
      </c>
      <c r="L227" s="9">
        <v>-9.8448708226968247</v>
      </c>
      <c r="M227" s="9">
        <v>13.906098904918311</v>
      </c>
      <c r="N227" s="9">
        <v>30.401034366301435</v>
      </c>
      <c r="O227" s="30">
        <v>-2.3999999999999998E-3</v>
      </c>
      <c r="P227" s="8">
        <v>68</v>
      </c>
      <c r="Q227" s="20">
        <v>-1.0999999999999999E-2</v>
      </c>
      <c r="R227" s="3">
        <v>0</v>
      </c>
      <c r="S227" s="40" t="s">
        <v>144</v>
      </c>
      <c r="T227" s="40" t="s">
        <v>150</v>
      </c>
      <c r="U227" t="s">
        <v>156</v>
      </c>
      <c r="V227" s="40" t="s">
        <v>331</v>
      </c>
      <c r="W227" s="40" t="s">
        <v>333</v>
      </c>
      <c r="X227" s="40" t="s">
        <v>332</v>
      </c>
      <c r="Y227" s="40" t="s">
        <v>162</v>
      </c>
      <c r="Z227" s="40" t="s">
        <v>168</v>
      </c>
      <c r="AA227" s="40" t="s">
        <v>152</v>
      </c>
      <c r="AB227" s="40" t="s">
        <v>158</v>
      </c>
      <c r="AC227" s="40" t="s">
        <v>164</v>
      </c>
      <c r="AD227" s="40" t="s">
        <v>170</v>
      </c>
      <c r="AE227" s="40" t="s">
        <v>334</v>
      </c>
      <c r="AF227" s="40" t="s">
        <v>143</v>
      </c>
      <c r="AG227" s="40" t="s">
        <v>149</v>
      </c>
      <c r="AH227" s="41" t="s">
        <v>155</v>
      </c>
      <c r="AI227" s="40" t="s">
        <v>335</v>
      </c>
      <c r="AJ227" s="40" t="s">
        <v>337</v>
      </c>
      <c r="AK227" s="41" t="s">
        <v>336</v>
      </c>
      <c r="AL227" s="40" t="s">
        <v>161</v>
      </c>
      <c r="AM227" s="40" t="s">
        <v>167</v>
      </c>
      <c r="AN227" s="40" t="s">
        <v>151</v>
      </c>
      <c r="AO227" s="40" t="s">
        <v>157</v>
      </c>
      <c r="AP227" s="40" t="s">
        <v>163</v>
      </c>
      <c r="AQ227" s="40" t="s">
        <v>169</v>
      </c>
      <c r="AR227" s="40" t="s">
        <v>338</v>
      </c>
      <c r="AS227" s="40" t="s">
        <v>340</v>
      </c>
      <c r="AT227" s="40" t="s">
        <v>341</v>
      </c>
      <c r="AU227" s="40" t="s">
        <v>342</v>
      </c>
      <c r="AV227" s="40" t="s">
        <v>343</v>
      </c>
      <c r="AW227" s="3" t="s">
        <v>344</v>
      </c>
      <c r="AX227" s="3" t="s">
        <v>345</v>
      </c>
      <c r="AY227" s="3" t="s">
        <v>346</v>
      </c>
      <c r="AZ227" s="3" t="s">
        <v>347</v>
      </c>
      <c r="BA227" s="3" t="s">
        <v>348</v>
      </c>
      <c r="BB227" s="3" t="s">
        <v>349</v>
      </c>
      <c r="BC227" s="3" t="s">
        <v>350</v>
      </c>
      <c r="BD227" s="3" t="s">
        <v>351</v>
      </c>
      <c r="BE227" s="3" t="s">
        <v>352</v>
      </c>
      <c r="BF227" s="3" t="s">
        <v>353</v>
      </c>
      <c r="BG227" s="3" t="s">
        <v>354</v>
      </c>
      <c r="BH227" s="3" t="s">
        <v>355</v>
      </c>
      <c r="BI227" s="3"/>
      <c r="BJ227" s="3"/>
      <c r="BK227" s="3"/>
      <c r="BL227" s="3"/>
      <c r="BM227" s="3"/>
      <c r="BN227" s="3"/>
      <c r="BO227" s="3"/>
      <c r="BP227" s="3"/>
      <c r="BQ227" s="3"/>
      <c r="BR227" s="3"/>
      <c r="BS227" s="3"/>
      <c r="BT227" s="3"/>
      <c r="BU227" s="3"/>
      <c r="BV227" s="3"/>
      <c r="BW227" s="3"/>
      <c r="BX227" s="3"/>
      <c r="BY227" s="3"/>
      <c r="BZ227" s="3"/>
      <c r="CA227" s="3"/>
      <c r="CB227" s="3"/>
      <c r="CC227" s="3"/>
      <c r="CD227" s="3"/>
      <c r="CE227" s="3"/>
      <c r="CF227" s="3"/>
      <c r="CG227" s="3"/>
      <c r="CH227" s="3"/>
      <c r="CI227" s="3"/>
      <c r="CJ227" s="3"/>
      <c r="CK227" s="3"/>
    </row>
    <row r="228" spans="1:89">
      <c r="C228" s="39" t="s">
        <v>18</v>
      </c>
      <c r="D228">
        <v>1</v>
      </c>
      <c r="Q228" s="20"/>
      <c r="S228" s="25">
        <v>1833</v>
      </c>
      <c r="T228" s="40">
        <v>1851</v>
      </c>
      <c r="U228" s="40">
        <v>1847</v>
      </c>
      <c r="V228" s="40">
        <v>1729</v>
      </c>
      <c r="W228" s="25">
        <v>1702</v>
      </c>
      <c r="X228" s="40">
        <v>1774</v>
      </c>
      <c r="Y228">
        <v>1827</v>
      </c>
      <c r="Z228">
        <v>1754</v>
      </c>
      <c r="AA228">
        <v>1753</v>
      </c>
      <c r="AB228" s="40">
        <v>1780</v>
      </c>
      <c r="AC228" s="25">
        <v>1757</v>
      </c>
      <c r="AD228">
        <v>1675</v>
      </c>
      <c r="AE228">
        <v>1655</v>
      </c>
      <c r="AF228">
        <v>1705</v>
      </c>
      <c r="AG228">
        <v>1722</v>
      </c>
      <c r="AH228">
        <v>1718</v>
      </c>
      <c r="AI228">
        <v>1608</v>
      </c>
      <c r="AJ228">
        <v>1583</v>
      </c>
      <c r="AK228">
        <v>1650</v>
      </c>
      <c r="AL228" s="40">
        <v>1699</v>
      </c>
      <c r="AM228" s="40">
        <v>1631</v>
      </c>
      <c r="AN228" s="40">
        <v>1630</v>
      </c>
      <c r="AO228" s="40">
        <v>1655</v>
      </c>
      <c r="AP228" s="40">
        <v>1634</v>
      </c>
      <c r="AQ228" s="40">
        <v>1558</v>
      </c>
      <c r="AR228" s="40">
        <v>1539</v>
      </c>
      <c r="AS228" s="40">
        <v>1832</v>
      </c>
      <c r="AT228" s="40">
        <v>1829</v>
      </c>
      <c r="AU228" s="40">
        <v>1809</v>
      </c>
      <c r="AV228" s="40">
        <v>1736</v>
      </c>
      <c r="AW228">
        <v>1648</v>
      </c>
      <c r="AX228">
        <v>1655</v>
      </c>
      <c r="AY228">
        <v>1634</v>
      </c>
      <c r="AZ228">
        <v>1558</v>
      </c>
      <c r="BA228">
        <v>1704</v>
      </c>
      <c r="BB228">
        <v>1701</v>
      </c>
      <c r="BC228">
        <v>1682</v>
      </c>
      <c r="BD228">
        <v>1615</v>
      </c>
      <c r="BE228">
        <v>1532</v>
      </c>
      <c r="BF228">
        <v>1540</v>
      </c>
      <c r="BG228">
        <v>1520</v>
      </c>
      <c r="BH228">
        <v>1449</v>
      </c>
    </row>
    <row r="229" spans="1:89">
      <c r="A229" s="40" t="s">
        <v>418</v>
      </c>
      <c r="B229" s="40" t="s">
        <v>130</v>
      </c>
      <c r="C229" s="82" t="s">
        <v>117</v>
      </c>
      <c r="D229">
        <v>1</v>
      </c>
      <c r="E229" s="26">
        <v>0.2</v>
      </c>
      <c r="F229" s="3">
        <v>1.2</v>
      </c>
      <c r="G229" s="24">
        <v>0.11609216196078949</v>
      </c>
      <c r="H229" s="9">
        <v>-0.75320618817647877</v>
      </c>
      <c r="I229" s="9">
        <v>2.5847640951745126</v>
      </c>
      <c r="J229" s="9">
        <v>-1.6184270903529793E-2</v>
      </c>
      <c r="K229" s="24">
        <v>0.97651232799160248</v>
      </c>
      <c r="L229" s="9">
        <v>-3.1192906972378083</v>
      </c>
      <c r="M229" s="9">
        <v>8.6919459359873787</v>
      </c>
      <c r="N229" s="9">
        <v>30.750063510068109</v>
      </c>
      <c r="O229" s="30">
        <v>-2.0999999999999999E-3</v>
      </c>
      <c r="P229" s="8">
        <v>75</v>
      </c>
      <c r="Q229" s="20">
        <v>-1.12E-2</v>
      </c>
      <c r="R229" s="3">
        <v>0</v>
      </c>
      <c r="S229" s="40" t="s">
        <v>188</v>
      </c>
      <c r="T229" s="40" t="s">
        <v>189</v>
      </c>
      <c r="U229" t="s">
        <v>190</v>
      </c>
      <c r="V229" s="40" t="s">
        <v>191</v>
      </c>
      <c r="W229" s="40" t="s">
        <v>193</v>
      </c>
      <c r="X229" s="40" t="s">
        <v>132</v>
      </c>
      <c r="Y229" s="40" t="s">
        <v>138</v>
      </c>
      <c r="Z229" s="40" t="s">
        <v>142</v>
      </c>
      <c r="AA229" s="40" t="s">
        <v>148</v>
      </c>
      <c r="AB229" s="40" t="s">
        <v>154</v>
      </c>
      <c r="AC229" s="40" t="s">
        <v>160</v>
      </c>
      <c r="AD229" s="40" t="s">
        <v>166</v>
      </c>
      <c r="AE229" s="40" t="s">
        <v>172</v>
      </c>
      <c r="AF229" s="40" t="s">
        <v>140</v>
      </c>
      <c r="AG229" s="40" t="s">
        <v>144</v>
      </c>
      <c r="AH229" s="41" t="s">
        <v>150</v>
      </c>
      <c r="AI229" s="40" t="s">
        <v>156</v>
      </c>
      <c r="AJ229" s="40" t="s">
        <v>331</v>
      </c>
      <c r="AK229" s="41" t="s">
        <v>332</v>
      </c>
      <c r="AL229" s="40" t="s">
        <v>333</v>
      </c>
      <c r="AM229" s="40" t="s">
        <v>162</v>
      </c>
      <c r="AN229" s="40" t="s">
        <v>168</v>
      </c>
      <c r="AO229" s="40" t="s">
        <v>152</v>
      </c>
      <c r="AP229" s="40" t="s">
        <v>158</v>
      </c>
      <c r="AQ229" s="40" t="s">
        <v>164</v>
      </c>
      <c r="AR229" s="40" t="s">
        <v>170</v>
      </c>
      <c r="AS229" s="40" t="s">
        <v>334</v>
      </c>
      <c r="AT229" s="40" t="s">
        <v>206</v>
      </c>
      <c r="AU229" s="40" t="s">
        <v>207</v>
      </c>
      <c r="AV229" s="40" t="s">
        <v>208</v>
      </c>
      <c r="AW229" s="3" t="s">
        <v>209</v>
      </c>
      <c r="AX229" s="3" t="s">
        <v>202</v>
      </c>
      <c r="AY229" s="3" t="s">
        <v>131</v>
      </c>
      <c r="AZ229" s="3" t="s">
        <v>137</v>
      </c>
      <c r="BA229" s="3" t="s">
        <v>141</v>
      </c>
      <c r="BB229" s="3" t="s">
        <v>147</v>
      </c>
      <c r="BC229" s="3" t="s">
        <v>153</v>
      </c>
      <c r="BD229" s="3" t="s">
        <v>159</v>
      </c>
      <c r="BE229" s="3" t="s">
        <v>165</v>
      </c>
      <c r="BF229" s="3" t="s">
        <v>171</v>
      </c>
      <c r="BG229" s="3" t="s">
        <v>139</v>
      </c>
      <c r="BH229" s="3" t="s">
        <v>143</v>
      </c>
      <c r="BI229" s="3" t="s">
        <v>149</v>
      </c>
      <c r="BJ229" s="3" t="s">
        <v>155</v>
      </c>
      <c r="BK229" s="3" t="s">
        <v>335</v>
      </c>
      <c r="BL229" s="3" t="s">
        <v>336</v>
      </c>
      <c r="BM229" s="3" t="s">
        <v>337</v>
      </c>
      <c r="BN229" s="3" t="s">
        <v>161</v>
      </c>
      <c r="BO229" s="3" t="s">
        <v>167</v>
      </c>
      <c r="BP229" s="3" t="s">
        <v>151</v>
      </c>
      <c r="BQ229" s="3" t="s">
        <v>157</v>
      </c>
      <c r="BR229" s="3" t="s">
        <v>163</v>
      </c>
      <c r="BS229" s="3" t="s">
        <v>169</v>
      </c>
      <c r="BT229" s="3" t="s">
        <v>338</v>
      </c>
      <c r="BU229" s="3"/>
      <c r="BV229" s="3"/>
      <c r="BW229" s="3"/>
      <c r="BX229" s="3"/>
      <c r="BY229" s="3"/>
      <c r="BZ229" s="3"/>
      <c r="CA229" s="3"/>
      <c r="CB229" s="3"/>
      <c r="CC229" s="3"/>
      <c r="CD229" s="3"/>
      <c r="CE229" s="3"/>
      <c r="CF229" s="3"/>
      <c r="CG229" s="3"/>
      <c r="CH229" s="3"/>
      <c r="CI229" s="3"/>
      <c r="CJ229" s="3"/>
      <c r="CK229" s="3"/>
    </row>
    <row r="230" spans="1:89">
      <c r="C230" s="39" t="s">
        <v>18</v>
      </c>
      <c r="D230">
        <v>1</v>
      </c>
      <c r="Q230" s="20"/>
      <c r="S230" s="25">
        <v>2800</v>
      </c>
      <c r="T230" s="40">
        <v>2796</v>
      </c>
      <c r="U230" s="40">
        <v>2777</v>
      </c>
      <c r="V230" s="40">
        <v>2746</v>
      </c>
      <c r="W230" s="25">
        <v>2674</v>
      </c>
      <c r="X230" s="40">
        <v>2529</v>
      </c>
      <c r="Y230">
        <v>2525</v>
      </c>
      <c r="Z230">
        <v>2508</v>
      </c>
      <c r="AA230">
        <v>2480</v>
      </c>
      <c r="AB230" s="40">
        <v>2461</v>
      </c>
      <c r="AC230" s="25">
        <v>2416</v>
      </c>
      <c r="AD230">
        <v>2318</v>
      </c>
      <c r="AE230">
        <v>2046</v>
      </c>
      <c r="AF230">
        <v>2201</v>
      </c>
      <c r="AG230">
        <v>2169</v>
      </c>
      <c r="AH230">
        <v>2136</v>
      </c>
      <c r="AI230">
        <v>2129</v>
      </c>
      <c r="AJ230">
        <v>2009</v>
      </c>
      <c r="AK230">
        <v>2061</v>
      </c>
      <c r="AL230" s="40">
        <v>1977</v>
      </c>
      <c r="AM230" s="40">
        <v>2103</v>
      </c>
      <c r="AN230" s="40">
        <v>2020</v>
      </c>
      <c r="AO230" s="40">
        <v>1929</v>
      </c>
      <c r="AP230" s="40">
        <v>1919</v>
      </c>
      <c r="AQ230" s="40">
        <v>1863</v>
      </c>
      <c r="AR230" s="40">
        <v>1772</v>
      </c>
      <c r="AS230" s="40">
        <v>1755</v>
      </c>
      <c r="AT230" s="40">
        <v>2611</v>
      </c>
      <c r="AU230" s="40">
        <v>2607</v>
      </c>
      <c r="AV230" s="40">
        <v>2589</v>
      </c>
      <c r="AW230">
        <v>2560</v>
      </c>
      <c r="AX230">
        <v>2493</v>
      </c>
      <c r="AY230">
        <v>2358</v>
      </c>
      <c r="AZ230">
        <v>2354</v>
      </c>
      <c r="BA230">
        <v>2339</v>
      </c>
      <c r="BB230">
        <v>2312</v>
      </c>
      <c r="BC230">
        <v>2294</v>
      </c>
      <c r="BD230">
        <v>2253</v>
      </c>
      <c r="BE230">
        <v>2161</v>
      </c>
      <c r="BF230">
        <v>1907</v>
      </c>
      <c r="BG230">
        <v>2052</v>
      </c>
      <c r="BH230">
        <v>2022</v>
      </c>
      <c r="BI230">
        <v>1991</v>
      </c>
      <c r="BJ230">
        <v>1985</v>
      </c>
      <c r="BK230">
        <v>1873</v>
      </c>
      <c r="BL230">
        <v>1922</v>
      </c>
      <c r="BM230">
        <v>1843</v>
      </c>
      <c r="BN230">
        <v>1961</v>
      </c>
      <c r="BO230">
        <v>1883</v>
      </c>
      <c r="BP230">
        <v>1798</v>
      </c>
      <c r="BQ230">
        <v>1789</v>
      </c>
      <c r="BR230">
        <v>1737</v>
      </c>
      <c r="BS230">
        <v>1652</v>
      </c>
      <c r="BT230">
        <v>1636</v>
      </c>
    </row>
    <row r="231" spans="1:89">
      <c r="A231" s="40" t="s">
        <v>419</v>
      </c>
      <c r="B231" s="40" t="s">
        <v>130</v>
      </c>
      <c r="C231" s="82" t="s">
        <v>117</v>
      </c>
      <c r="D231">
        <v>1</v>
      </c>
      <c r="E231" s="26">
        <v>0.1</v>
      </c>
      <c r="F231" s="3">
        <v>1.2</v>
      </c>
      <c r="G231" s="24">
        <v>-7.2312869237664487E-2</v>
      </c>
      <c r="H231" s="9">
        <v>-0.47824092252480171</v>
      </c>
      <c r="I231" s="9">
        <v>2.4607226500435573</v>
      </c>
      <c r="J231" s="9">
        <v>5.0842747641300298E-3</v>
      </c>
      <c r="K231" s="24">
        <v>0.98956213019491734</v>
      </c>
      <c r="L231" s="9">
        <v>-3.1552656637339718</v>
      </c>
      <c r="M231" s="9">
        <v>8.6087194566299612</v>
      </c>
      <c r="N231" s="9">
        <v>30.847804372844152</v>
      </c>
      <c r="O231" s="30">
        <v>-2.7000000000000001E-3</v>
      </c>
      <c r="P231" s="8">
        <v>68</v>
      </c>
      <c r="Q231" s="20">
        <v>-1.17E-2</v>
      </c>
      <c r="R231" s="3">
        <v>0</v>
      </c>
      <c r="S231" s="40" t="s">
        <v>144</v>
      </c>
      <c r="T231" s="40" t="s">
        <v>150</v>
      </c>
      <c r="U231" t="s">
        <v>156</v>
      </c>
      <c r="V231" s="40" t="s">
        <v>331</v>
      </c>
      <c r="W231" s="40" t="s">
        <v>333</v>
      </c>
      <c r="X231" s="40" t="s">
        <v>332</v>
      </c>
      <c r="Y231" s="40" t="s">
        <v>162</v>
      </c>
      <c r="Z231" s="40" t="s">
        <v>168</v>
      </c>
      <c r="AA231" s="40" t="s">
        <v>152</v>
      </c>
      <c r="AB231" s="40" t="s">
        <v>158</v>
      </c>
      <c r="AC231" s="40" t="s">
        <v>164</v>
      </c>
      <c r="AD231" s="40" t="s">
        <v>170</v>
      </c>
      <c r="AE231" s="40" t="s">
        <v>334</v>
      </c>
      <c r="AF231" s="40" t="s">
        <v>143</v>
      </c>
      <c r="AG231" s="40" t="s">
        <v>149</v>
      </c>
      <c r="AH231" s="41" t="s">
        <v>155</v>
      </c>
      <c r="AI231" s="40" t="s">
        <v>335</v>
      </c>
      <c r="AJ231" s="40" t="s">
        <v>337</v>
      </c>
      <c r="AK231" s="41" t="s">
        <v>336</v>
      </c>
      <c r="AL231" s="40" t="s">
        <v>161</v>
      </c>
      <c r="AM231" s="40" t="s">
        <v>167</v>
      </c>
      <c r="AN231" s="40" t="s">
        <v>151</v>
      </c>
      <c r="AO231" s="40" t="s">
        <v>157</v>
      </c>
      <c r="AP231" s="40" t="s">
        <v>163</v>
      </c>
      <c r="AQ231" s="40" t="s">
        <v>169</v>
      </c>
      <c r="AR231" s="40" t="s">
        <v>338</v>
      </c>
      <c r="AS231" s="40" t="s">
        <v>340</v>
      </c>
      <c r="AT231" s="40" t="s">
        <v>341</v>
      </c>
      <c r="AU231" s="40" t="s">
        <v>342</v>
      </c>
      <c r="AV231" s="40" t="s">
        <v>343</v>
      </c>
      <c r="AW231" s="3" t="s">
        <v>344</v>
      </c>
      <c r="AX231" s="3" t="s">
        <v>345</v>
      </c>
      <c r="AY231" s="3" t="s">
        <v>346</v>
      </c>
      <c r="AZ231" s="3" t="s">
        <v>347</v>
      </c>
      <c r="BA231" s="3" t="s">
        <v>348</v>
      </c>
      <c r="BB231" s="3" t="s">
        <v>349</v>
      </c>
      <c r="BC231" s="3" t="s">
        <v>350</v>
      </c>
      <c r="BD231" s="3" t="s">
        <v>351</v>
      </c>
      <c r="BE231" s="3" t="s">
        <v>352</v>
      </c>
      <c r="BF231" s="3" t="s">
        <v>353</v>
      </c>
      <c r="BG231" s="3" t="s">
        <v>354</v>
      </c>
      <c r="BH231" s="3" t="s">
        <v>355</v>
      </c>
      <c r="BI231" s="3"/>
      <c r="BJ231" s="3"/>
      <c r="BK231" s="3"/>
      <c r="BL231" s="3"/>
      <c r="BM231" s="3"/>
      <c r="BN231" s="3"/>
      <c r="BO231" s="3"/>
      <c r="BP231" s="3"/>
      <c r="BQ231" s="3"/>
      <c r="BR231" s="3"/>
      <c r="BS231" s="3"/>
      <c r="BT231" s="3"/>
      <c r="BU231" s="3"/>
      <c r="BV231" s="3"/>
      <c r="BW231" s="3"/>
      <c r="BX231" s="3"/>
      <c r="BY231" s="3"/>
      <c r="BZ231" s="3"/>
      <c r="CA231" s="3"/>
      <c r="CB231" s="3"/>
      <c r="CC231" s="3"/>
      <c r="CD231" s="3"/>
      <c r="CE231" s="3"/>
      <c r="CF231" s="3"/>
      <c r="CG231" s="3"/>
      <c r="CH231" s="3"/>
      <c r="CI231" s="3"/>
      <c r="CJ231" s="3"/>
      <c r="CK231" s="3"/>
    </row>
    <row r="232" spans="1:89">
      <c r="C232" s="39" t="s">
        <v>18</v>
      </c>
      <c r="D232">
        <v>1</v>
      </c>
      <c r="Q232" s="20"/>
      <c r="S232" s="25">
        <v>2440</v>
      </c>
      <c r="T232" s="40">
        <v>2464</v>
      </c>
      <c r="U232" s="40">
        <v>2457</v>
      </c>
      <c r="V232" s="40">
        <v>2297</v>
      </c>
      <c r="W232" s="25">
        <v>2261</v>
      </c>
      <c r="X232" s="40">
        <v>2357</v>
      </c>
      <c r="Y232">
        <v>2427</v>
      </c>
      <c r="Z232">
        <v>2331</v>
      </c>
      <c r="AA232">
        <v>2338</v>
      </c>
      <c r="AB232" s="40">
        <v>2371</v>
      </c>
      <c r="AC232" s="25">
        <v>2340</v>
      </c>
      <c r="AD232">
        <v>2226</v>
      </c>
      <c r="AE232">
        <v>2204</v>
      </c>
      <c r="AF232">
        <v>2269</v>
      </c>
      <c r="AG232">
        <v>2292</v>
      </c>
      <c r="AH232">
        <v>2285</v>
      </c>
      <c r="AI232">
        <v>2137</v>
      </c>
      <c r="AJ232">
        <v>2103</v>
      </c>
      <c r="AK232">
        <v>2192</v>
      </c>
      <c r="AL232" s="40">
        <v>2257</v>
      </c>
      <c r="AM232" s="40">
        <v>2167</v>
      </c>
      <c r="AN232" s="40">
        <v>2174</v>
      </c>
      <c r="AO232" s="40">
        <v>2205</v>
      </c>
      <c r="AP232" s="40">
        <v>2176</v>
      </c>
      <c r="AQ232" s="40">
        <v>2070</v>
      </c>
      <c r="AR232" s="40">
        <v>2050</v>
      </c>
      <c r="AS232" s="40">
        <v>2365</v>
      </c>
      <c r="AT232" s="40">
        <v>2359</v>
      </c>
      <c r="AU232" s="40">
        <v>2378</v>
      </c>
      <c r="AV232" s="40">
        <v>2284</v>
      </c>
      <c r="AW232">
        <v>2128</v>
      </c>
      <c r="AX232">
        <v>2134</v>
      </c>
      <c r="AY232">
        <v>2153</v>
      </c>
      <c r="AZ232">
        <v>2048</v>
      </c>
      <c r="BA232">
        <v>2200</v>
      </c>
      <c r="BB232">
        <v>2194</v>
      </c>
      <c r="BC232">
        <v>2212</v>
      </c>
      <c r="BD232">
        <v>2124</v>
      </c>
      <c r="BE232">
        <v>1979</v>
      </c>
      <c r="BF232">
        <v>1985</v>
      </c>
      <c r="BG232">
        <v>2002</v>
      </c>
      <c r="BH232">
        <v>1905</v>
      </c>
    </row>
    <row r="233" spans="1:89">
      <c r="A233" s="40" t="s">
        <v>420</v>
      </c>
      <c r="B233" s="40" t="s">
        <v>130</v>
      </c>
      <c r="C233" s="82" t="s">
        <v>117</v>
      </c>
      <c r="D233">
        <v>1</v>
      </c>
      <c r="E233" s="26">
        <v>0.3</v>
      </c>
      <c r="F233" s="3">
        <v>1.5</v>
      </c>
      <c r="G233" s="24">
        <v>6.3025796206250886E-2</v>
      </c>
      <c r="H233" s="9">
        <v>-0.49259642252765545</v>
      </c>
      <c r="I233" s="9">
        <v>2.2482538424728982</v>
      </c>
      <c r="J233" s="9">
        <v>-2.7377546182195608E-3</v>
      </c>
      <c r="K233" s="24">
        <v>0.78771174923472642</v>
      </c>
      <c r="L233" s="9">
        <v>-2.8108947007143414</v>
      </c>
      <c r="M233" s="9">
        <v>7.4412388694158302</v>
      </c>
      <c r="N233" s="9">
        <v>30.493237156316329</v>
      </c>
      <c r="O233" s="30">
        <v>-2E-3</v>
      </c>
      <c r="P233" s="8">
        <v>75</v>
      </c>
      <c r="Q233" s="20">
        <v>-1.14E-2</v>
      </c>
      <c r="R233" s="3">
        <v>0</v>
      </c>
      <c r="S233" s="40" t="s">
        <v>188</v>
      </c>
      <c r="T233" s="40" t="s">
        <v>189</v>
      </c>
      <c r="U233" t="s">
        <v>190</v>
      </c>
      <c r="V233" s="40" t="s">
        <v>191</v>
      </c>
      <c r="W233" s="40" t="s">
        <v>193</v>
      </c>
      <c r="X233" s="40" t="s">
        <v>132</v>
      </c>
      <c r="Y233" s="40" t="s">
        <v>138</v>
      </c>
      <c r="Z233" s="40" t="s">
        <v>142</v>
      </c>
      <c r="AA233" s="40" t="s">
        <v>148</v>
      </c>
      <c r="AB233" s="40" t="s">
        <v>154</v>
      </c>
      <c r="AC233" s="40" t="s">
        <v>160</v>
      </c>
      <c r="AD233" s="40" t="s">
        <v>166</v>
      </c>
      <c r="AE233" s="40" t="s">
        <v>172</v>
      </c>
      <c r="AF233" s="40" t="s">
        <v>140</v>
      </c>
      <c r="AG233" s="40" t="s">
        <v>144</v>
      </c>
      <c r="AH233" s="41" t="s">
        <v>150</v>
      </c>
      <c r="AI233" s="40" t="s">
        <v>156</v>
      </c>
      <c r="AJ233" s="40" t="s">
        <v>331</v>
      </c>
      <c r="AK233" s="41" t="s">
        <v>332</v>
      </c>
      <c r="AL233" s="40" t="s">
        <v>333</v>
      </c>
      <c r="AM233" s="40" t="s">
        <v>162</v>
      </c>
      <c r="AN233" s="40" t="s">
        <v>168</v>
      </c>
      <c r="AO233" s="40" t="s">
        <v>152</v>
      </c>
      <c r="AP233" s="40" t="s">
        <v>158</v>
      </c>
      <c r="AQ233" s="40" t="s">
        <v>164</v>
      </c>
      <c r="AR233" s="40" t="s">
        <v>170</v>
      </c>
      <c r="AS233" s="40" t="s">
        <v>334</v>
      </c>
      <c r="AT233" s="40" t="s">
        <v>206</v>
      </c>
      <c r="AU233" s="40" t="s">
        <v>207</v>
      </c>
      <c r="AV233" s="40" t="s">
        <v>208</v>
      </c>
      <c r="AW233" s="3" t="s">
        <v>209</v>
      </c>
      <c r="AX233" s="3" t="s">
        <v>202</v>
      </c>
      <c r="AY233" s="3" t="s">
        <v>131</v>
      </c>
      <c r="AZ233" s="3" t="s">
        <v>137</v>
      </c>
      <c r="BA233" s="3" t="s">
        <v>141</v>
      </c>
      <c r="BB233" s="3" t="s">
        <v>147</v>
      </c>
      <c r="BC233" s="3" t="s">
        <v>153</v>
      </c>
      <c r="BD233" s="3" t="s">
        <v>159</v>
      </c>
      <c r="BE233" s="3" t="s">
        <v>165</v>
      </c>
      <c r="BF233" s="3" t="s">
        <v>171</v>
      </c>
      <c r="BG233" s="3" t="s">
        <v>139</v>
      </c>
      <c r="BH233" s="3" t="s">
        <v>143</v>
      </c>
      <c r="BI233" s="3" t="s">
        <v>149</v>
      </c>
      <c r="BJ233" s="3" t="s">
        <v>155</v>
      </c>
      <c r="BK233" s="3" t="s">
        <v>335</v>
      </c>
      <c r="BL233" s="3" t="s">
        <v>336</v>
      </c>
      <c r="BM233" s="3" t="s">
        <v>337</v>
      </c>
      <c r="BN233" s="3" t="s">
        <v>161</v>
      </c>
      <c r="BO233" s="3" t="s">
        <v>167</v>
      </c>
      <c r="BP233" s="3" t="s">
        <v>151</v>
      </c>
      <c r="BQ233" s="3" t="s">
        <v>157</v>
      </c>
      <c r="BR233" s="3" t="s">
        <v>163</v>
      </c>
      <c r="BS233" s="3" t="s">
        <v>169</v>
      </c>
      <c r="BT233" s="3" t="s">
        <v>338</v>
      </c>
      <c r="BU233" s="3"/>
      <c r="BV233" s="3"/>
      <c r="BW233" s="3"/>
      <c r="BX233" s="3"/>
      <c r="BY233" s="3"/>
      <c r="BZ233" s="3"/>
      <c r="CA233" s="3"/>
      <c r="CB233" s="3"/>
      <c r="CC233" s="3"/>
      <c r="CD233" s="3"/>
      <c r="CE233" s="3"/>
      <c r="CF233" s="3"/>
      <c r="CG233" s="3"/>
      <c r="CH233" s="3"/>
      <c r="CI233" s="3"/>
      <c r="CJ233" s="3"/>
      <c r="CK233" s="3"/>
    </row>
    <row r="234" spans="1:89">
      <c r="C234" s="39" t="s">
        <v>18</v>
      </c>
      <c r="D234">
        <v>1</v>
      </c>
      <c r="Q234" s="20"/>
      <c r="S234" s="25">
        <v>3075</v>
      </c>
      <c r="T234" s="40">
        <v>3070</v>
      </c>
      <c r="U234" s="40">
        <v>3051</v>
      </c>
      <c r="V234" s="40">
        <v>3015</v>
      </c>
      <c r="W234" s="25">
        <v>2942</v>
      </c>
      <c r="X234" s="40">
        <v>2831</v>
      </c>
      <c r="Y234">
        <v>2825</v>
      </c>
      <c r="Z234">
        <v>2808</v>
      </c>
      <c r="AA234">
        <v>2775</v>
      </c>
      <c r="AB234" s="40">
        <v>2753</v>
      </c>
      <c r="AC234" s="25">
        <v>2762</v>
      </c>
      <c r="AD234">
        <v>2597</v>
      </c>
      <c r="AE234">
        <v>2291</v>
      </c>
      <c r="AF234">
        <v>2435</v>
      </c>
      <c r="AG234">
        <v>2402</v>
      </c>
      <c r="AH234">
        <v>2390</v>
      </c>
      <c r="AI234">
        <v>2385</v>
      </c>
      <c r="AJ234">
        <v>2251</v>
      </c>
      <c r="AK234">
        <v>2310</v>
      </c>
      <c r="AL234" s="40">
        <v>2216</v>
      </c>
      <c r="AM234" s="40">
        <v>2357</v>
      </c>
      <c r="AN234" s="40">
        <v>2262</v>
      </c>
      <c r="AO234" s="40">
        <v>2158</v>
      </c>
      <c r="AP234" s="40">
        <v>2147</v>
      </c>
      <c r="AQ234" s="40">
        <v>2085</v>
      </c>
      <c r="AR234" s="40">
        <v>1985</v>
      </c>
      <c r="AS234" s="40">
        <v>1964</v>
      </c>
      <c r="AT234" s="40">
        <v>2867</v>
      </c>
      <c r="AU234" s="40">
        <v>2862</v>
      </c>
      <c r="AV234" s="40">
        <v>2845</v>
      </c>
      <c r="AW234">
        <v>2811</v>
      </c>
      <c r="AX234">
        <v>2743</v>
      </c>
      <c r="AY234">
        <v>2639</v>
      </c>
      <c r="AZ234">
        <v>2634</v>
      </c>
      <c r="BA234">
        <v>2618</v>
      </c>
      <c r="BB234">
        <v>2587</v>
      </c>
      <c r="BC234">
        <v>2567</v>
      </c>
      <c r="BD234">
        <v>2575</v>
      </c>
      <c r="BE234">
        <v>2421</v>
      </c>
      <c r="BF234">
        <v>2136</v>
      </c>
      <c r="BG234">
        <v>2271</v>
      </c>
      <c r="BH234">
        <v>2240</v>
      </c>
      <c r="BI234">
        <v>2228</v>
      </c>
      <c r="BJ234">
        <v>2223</v>
      </c>
      <c r="BK234">
        <v>2099</v>
      </c>
      <c r="BL234">
        <v>2154</v>
      </c>
      <c r="BM234">
        <v>2066</v>
      </c>
      <c r="BN234">
        <v>2198</v>
      </c>
      <c r="BO234">
        <v>2109</v>
      </c>
      <c r="BP234">
        <v>2012</v>
      </c>
      <c r="BQ234">
        <v>2002</v>
      </c>
      <c r="BR234">
        <v>1943</v>
      </c>
      <c r="BS234">
        <v>1850</v>
      </c>
      <c r="BT234">
        <v>1831</v>
      </c>
    </row>
    <row r="235" spans="1:89">
      <c r="A235" s="40" t="s">
        <v>421</v>
      </c>
      <c r="B235" s="40" t="s">
        <v>130</v>
      </c>
      <c r="C235" s="82" t="s">
        <v>117</v>
      </c>
      <c r="D235">
        <v>1</v>
      </c>
      <c r="E235" s="26">
        <v>0.2</v>
      </c>
      <c r="F235" s="3">
        <v>1.5</v>
      </c>
      <c r="G235" s="24">
        <v>1.1194599780502528E-2</v>
      </c>
      <c r="H235" s="9">
        <v>-0.45623456789522754</v>
      </c>
      <c r="I235" s="9">
        <v>2.256495655363199</v>
      </c>
      <c r="J235" s="9">
        <v>1.8623312762667439E-3</v>
      </c>
      <c r="K235" s="24">
        <v>0.85125058542758847</v>
      </c>
      <c r="L235" s="9">
        <v>-2.9675763411178058</v>
      </c>
      <c r="M235" s="9">
        <v>8.0254911433939249</v>
      </c>
      <c r="N235" s="9">
        <v>30.351109466606061</v>
      </c>
      <c r="O235" s="30">
        <v>-2.7000000000000001E-3</v>
      </c>
      <c r="P235" s="8">
        <v>68</v>
      </c>
      <c r="Q235" s="20">
        <v>-1.2500000000000001E-2</v>
      </c>
      <c r="R235" s="3">
        <v>0</v>
      </c>
      <c r="S235" s="40" t="s">
        <v>144</v>
      </c>
      <c r="T235" s="40" t="s">
        <v>150</v>
      </c>
      <c r="U235" t="s">
        <v>156</v>
      </c>
      <c r="V235" s="40" t="s">
        <v>331</v>
      </c>
      <c r="W235" s="40" t="s">
        <v>333</v>
      </c>
      <c r="X235" s="40" t="s">
        <v>332</v>
      </c>
      <c r="Y235" s="40" t="s">
        <v>162</v>
      </c>
      <c r="Z235" s="40" t="s">
        <v>168</v>
      </c>
      <c r="AA235" s="40" t="s">
        <v>152</v>
      </c>
      <c r="AB235" s="40" t="s">
        <v>158</v>
      </c>
      <c r="AC235" s="40" t="s">
        <v>164</v>
      </c>
      <c r="AD235" s="40" t="s">
        <v>170</v>
      </c>
      <c r="AE235" s="40" t="s">
        <v>334</v>
      </c>
      <c r="AF235" s="40" t="s">
        <v>143</v>
      </c>
      <c r="AG235" s="40" t="s">
        <v>149</v>
      </c>
      <c r="AH235" s="41" t="s">
        <v>155</v>
      </c>
      <c r="AI235" s="40" t="s">
        <v>335</v>
      </c>
      <c r="AJ235" s="40" t="s">
        <v>337</v>
      </c>
      <c r="AK235" s="41" t="s">
        <v>336</v>
      </c>
      <c r="AL235" s="40" t="s">
        <v>161</v>
      </c>
      <c r="AM235" s="40" t="s">
        <v>167</v>
      </c>
      <c r="AN235" s="40" t="s">
        <v>151</v>
      </c>
      <c r="AO235" s="40" t="s">
        <v>157</v>
      </c>
      <c r="AP235" s="40" t="s">
        <v>163</v>
      </c>
      <c r="AQ235" s="40" t="s">
        <v>169</v>
      </c>
      <c r="AR235" s="40" t="s">
        <v>338</v>
      </c>
      <c r="AS235" s="40" t="s">
        <v>340</v>
      </c>
      <c r="AT235" s="40" t="s">
        <v>341</v>
      </c>
      <c r="AU235" s="40" t="s">
        <v>342</v>
      </c>
      <c r="AV235" s="40" t="s">
        <v>343</v>
      </c>
      <c r="AW235" s="3" t="s">
        <v>344</v>
      </c>
      <c r="AX235" s="3" t="s">
        <v>345</v>
      </c>
      <c r="AY235" s="3" t="s">
        <v>346</v>
      </c>
      <c r="AZ235" s="3" t="s">
        <v>347</v>
      </c>
      <c r="BA235" s="3" t="s">
        <v>348</v>
      </c>
      <c r="BB235" s="3" t="s">
        <v>349</v>
      </c>
      <c r="BC235" s="3" t="s">
        <v>350</v>
      </c>
      <c r="BD235" s="3" t="s">
        <v>351</v>
      </c>
      <c r="BE235" s="3" t="s">
        <v>352</v>
      </c>
      <c r="BF235" s="3" t="s">
        <v>353</v>
      </c>
      <c r="BG235" s="3" t="s">
        <v>354</v>
      </c>
      <c r="BH235" s="3" t="s">
        <v>355</v>
      </c>
      <c r="BI235" s="3"/>
      <c r="BJ235" s="3"/>
      <c r="BK235" s="3"/>
      <c r="BL235" s="3"/>
      <c r="BM235" s="3"/>
      <c r="BN235" s="3"/>
      <c r="BO235" s="3"/>
      <c r="BP235" s="3"/>
      <c r="BQ235" s="3"/>
      <c r="BR235" s="3"/>
      <c r="BS235" s="3"/>
      <c r="BT235" s="3"/>
      <c r="BU235" s="3"/>
      <c r="BV235" s="3"/>
      <c r="BW235" s="3"/>
      <c r="BX235" s="3"/>
      <c r="BY235" s="3"/>
      <c r="BZ235" s="3"/>
      <c r="CA235" s="3"/>
      <c r="CB235" s="3"/>
      <c r="CC235" s="3"/>
      <c r="CD235" s="3"/>
      <c r="CE235" s="3"/>
      <c r="CF235" s="3"/>
      <c r="CG235" s="3"/>
      <c r="CH235" s="3"/>
      <c r="CI235" s="3"/>
      <c r="CJ235" s="3"/>
      <c r="CK235" s="3"/>
    </row>
    <row r="236" spans="1:89">
      <c r="C236" s="39" t="s">
        <v>18</v>
      </c>
      <c r="D236">
        <v>1</v>
      </c>
      <c r="Q236" s="20"/>
      <c r="S236" s="25">
        <v>2730</v>
      </c>
      <c r="T236" s="40">
        <v>2758</v>
      </c>
      <c r="U236" s="40">
        <v>2752</v>
      </c>
      <c r="V236" s="40">
        <v>2574</v>
      </c>
      <c r="W236" s="25">
        <v>2534</v>
      </c>
      <c r="X236" s="40">
        <v>2642</v>
      </c>
      <c r="Y236">
        <v>2720</v>
      </c>
      <c r="Z236">
        <v>2610</v>
      </c>
      <c r="AA236">
        <v>2615</v>
      </c>
      <c r="AB236" s="40">
        <v>2653</v>
      </c>
      <c r="AC236" s="25">
        <v>2618</v>
      </c>
      <c r="AD236">
        <v>2493</v>
      </c>
      <c r="AE236">
        <v>2467</v>
      </c>
      <c r="AF236">
        <v>2539</v>
      </c>
      <c r="AG236">
        <v>2565</v>
      </c>
      <c r="AH236">
        <v>2559</v>
      </c>
      <c r="AI236">
        <v>2394</v>
      </c>
      <c r="AJ236">
        <v>2357</v>
      </c>
      <c r="AK236">
        <v>2457</v>
      </c>
      <c r="AL236" s="40">
        <v>2529</v>
      </c>
      <c r="AM236" s="40">
        <v>2428</v>
      </c>
      <c r="AN236" s="40">
        <v>2432</v>
      </c>
      <c r="AO236" s="40">
        <v>2467</v>
      </c>
      <c r="AP236" s="40">
        <v>2435</v>
      </c>
      <c r="AQ236" s="40">
        <v>2318</v>
      </c>
      <c r="AR236" s="40">
        <v>2294</v>
      </c>
      <c r="AS236" s="40">
        <v>2730</v>
      </c>
      <c r="AT236" s="40">
        <v>2724</v>
      </c>
      <c r="AU236" s="40">
        <v>2693</v>
      </c>
      <c r="AV236" s="40">
        <v>2584</v>
      </c>
      <c r="AW236">
        <v>2458</v>
      </c>
      <c r="AX236">
        <v>2467</v>
      </c>
      <c r="AY236">
        <v>2435</v>
      </c>
      <c r="AZ236">
        <v>2318</v>
      </c>
      <c r="BA236">
        <v>2539</v>
      </c>
      <c r="BB236">
        <v>2534</v>
      </c>
      <c r="BC236">
        <v>2504</v>
      </c>
      <c r="BD236">
        <v>2403</v>
      </c>
      <c r="BE236">
        <v>2286</v>
      </c>
      <c r="BF236">
        <v>2295</v>
      </c>
      <c r="BG236">
        <v>2264</v>
      </c>
      <c r="BH236">
        <v>2156</v>
      </c>
    </row>
    <row r="237" spans="1:89">
      <c r="A237" s="40" t="s">
        <v>422</v>
      </c>
      <c r="B237" s="40" t="s">
        <v>130</v>
      </c>
      <c r="C237" s="82" t="s">
        <v>117</v>
      </c>
      <c r="D237">
        <v>1</v>
      </c>
      <c r="E237" s="26">
        <v>0.35</v>
      </c>
      <c r="F237" s="3">
        <v>1.8</v>
      </c>
      <c r="G237" s="24">
        <v>2.7186356991671899E-2</v>
      </c>
      <c r="H237" s="9">
        <v>-0.2884949938263412</v>
      </c>
      <c r="I237" s="9">
        <v>1.6152396422994524</v>
      </c>
      <c r="J237" s="9">
        <v>4.2344636829003274E-3</v>
      </c>
      <c r="K237" s="24">
        <v>0.23654768555413497</v>
      </c>
      <c r="L237" s="9">
        <v>-1.1955171912130793</v>
      </c>
      <c r="M237" s="9">
        <v>5.3873743011539243</v>
      </c>
      <c r="N237" s="9">
        <v>30.843690372901587</v>
      </c>
      <c r="O237" s="30">
        <v>-2E-3</v>
      </c>
      <c r="P237" s="8">
        <v>75</v>
      </c>
      <c r="Q237" s="20">
        <v>-1.18E-2</v>
      </c>
      <c r="R237" s="3">
        <v>0</v>
      </c>
      <c r="S237" s="40" t="s">
        <v>188</v>
      </c>
      <c r="T237" s="40" t="s">
        <v>189</v>
      </c>
      <c r="U237" t="s">
        <v>190</v>
      </c>
      <c r="V237" s="40" t="s">
        <v>191</v>
      </c>
      <c r="W237" s="40" t="s">
        <v>193</v>
      </c>
      <c r="X237" s="40" t="s">
        <v>132</v>
      </c>
      <c r="Y237" s="40" t="s">
        <v>138</v>
      </c>
      <c r="Z237" s="40" t="s">
        <v>142</v>
      </c>
      <c r="AA237" s="40" t="s">
        <v>148</v>
      </c>
      <c r="AB237" s="40" t="s">
        <v>154</v>
      </c>
      <c r="AC237" s="40" t="s">
        <v>160</v>
      </c>
      <c r="AD237" s="40" t="s">
        <v>166</v>
      </c>
      <c r="AE237" s="40" t="s">
        <v>172</v>
      </c>
      <c r="AF237" s="40" t="s">
        <v>140</v>
      </c>
      <c r="AG237" s="40" t="s">
        <v>144</v>
      </c>
      <c r="AH237" s="41" t="s">
        <v>150</v>
      </c>
      <c r="AI237" s="40" t="s">
        <v>156</v>
      </c>
      <c r="AJ237" s="40" t="s">
        <v>331</v>
      </c>
      <c r="AK237" s="41" t="s">
        <v>332</v>
      </c>
      <c r="AL237" s="40" t="s">
        <v>333</v>
      </c>
      <c r="AM237" s="40" t="s">
        <v>162</v>
      </c>
      <c r="AN237" s="40" t="s">
        <v>168</v>
      </c>
      <c r="AO237" s="40" t="s">
        <v>152</v>
      </c>
      <c r="AP237" s="40" t="s">
        <v>158</v>
      </c>
      <c r="AQ237" s="40" t="s">
        <v>164</v>
      </c>
      <c r="AR237" s="40" t="s">
        <v>170</v>
      </c>
      <c r="AS237" s="40" t="s">
        <v>334</v>
      </c>
      <c r="AT237" s="40" t="s">
        <v>206</v>
      </c>
      <c r="AU237" s="40" t="s">
        <v>207</v>
      </c>
      <c r="AV237" s="40" t="s">
        <v>208</v>
      </c>
      <c r="AW237" s="3" t="s">
        <v>209</v>
      </c>
      <c r="AX237" s="3" t="s">
        <v>202</v>
      </c>
      <c r="AY237" s="3" t="s">
        <v>131</v>
      </c>
      <c r="AZ237" s="3" t="s">
        <v>137</v>
      </c>
      <c r="BA237" s="3" t="s">
        <v>141</v>
      </c>
      <c r="BB237" s="3" t="s">
        <v>147</v>
      </c>
      <c r="BC237" s="3" t="s">
        <v>153</v>
      </c>
      <c r="BD237" s="3" t="s">
        <v>159</v>
      </c>
      <c r="BE237" s="3" t="s">
        <v>165</v>
      </c>
      <c r="BF237" s="3" t="s">
        <v>171</v>
      </c>
      <c r="BG237" s="3" t="s">
        <v>139</v>
      </c>
      <c r="BH237" s="3" t="s">
        <v>143</v>
      </c>
      <c r="BI237" s="3" t="s">
        <v>149</v>
      </c>
      <c r="BJ237" s="3" t="s">
        <v>155</v>
      </c>
      <c r="BK237" s="3" t="s">
        <v>335</v>
      </c>
      <c r="BL237" s="3" t="s">
        <v>336</v>
      </c>
      <c r="BM237" s="3" t="s">
        <v>337</v>
      </c>
      <c r="BN237" s="3" t="s">
        <v>161</v>
      </c>
      <c r="BO237" s="3" t="s">
        <v>167</v>
      </c>
      <c r="BP237" s="3" t="s">
        <v>151</v>
      </c>
      <c r="BQ237" s="3" t="s">
        <v>157</v>
      </c>
      <c r="BR237" s="3" t="s">
        <v>163</v>
      </c>
      <c r="BS237" s="3" t="s">
        <v>169</v>
      </c>
      <c r="BT237" s="3" t="s">
        <v>338</v>
      </c>
      <c r="BU237" s="3"/>
      <c r="BV237" s="3"/>
      <c r="BW237" s="3"/>
      <c r="BX237" s="3"/>
      <c r="BY237" s="3"/>
      <c r="BZ237" s="3"/>
      <c r="CA237" s="3"/>
      <c r="CB237" s="3"/>
      <c r="CC237" s="3"/>
      <c r="CD237" s="3"/>
      <c r="CE237" s="3"/>
      <c r="CF237" s="3"/>
      <c r="CG237" s="3"/>
      <c r="CH237" s="3"/>
      <c r="CI237" s="3"/>
      <c r="CJ237" s="3"/>
      <c r="CK237" s="3"/>
    </row>
    <row r="238" spans="1:89">
      <c r="C238" s="39" t="s">
        <v>18</v>
      </c>
      <c r="D238">
        <v>1</v>
      </c>
      <c r="Q238" s="20"/>
      <c r="S238" s="25">
        <v>4228</v>
      </c>
      <c r="T238" s="40">
        <v>4204</v>
      </c>
      <c r="U238" s="40">
        <v>4196</v>
      </c>
      <c r="V238" s="40">
        <v>4147</v>
      </c>
      <c r="W238" s="25">
        <v>4043</v>
      </c>
      <c r="X238" s="40">
        <v>3874</v>
      </c>
      <c r="Y238">
        <v>3851</v>
      </c>
      <c r="Z238">
        <v>3844</v>
      </c>
      <c r="AA238">
        <v>3800</v>
      </c>
      <c r="AB238" s="40">
        <v>3767</v>
      </c>
      <c r="AC238" s="25">
        <v>3703</v>
      </c>
      <c r="AD238">
        <v>3556</v>
      </c>
      <c r="AE238">
        <v>3131</v>
      </c>
      <c r="AF238">
        <v>3344</v>
      </c>
      <c r="AG238">
        <v>3299</v>
      </c>
      <c r="AH238">
        <v>3267</v>
      </c>
      <c r="AI238">
        <v>3266</v>
      </c>
      <c r="AJ238">
        <v>3077</v>
      </c>
      <c r="AK238">
        <v>3157</v>
      </c>
      <c r="AL238" s="40">
        <v>3028</v>
      </c>
      <c r="AM238" s="40">
        <v>3222</v>
      </c>
      <c r="AN238" s="40">
        <v>3096</v>
      </c>
      <c r="AO238" s="40">
        <v>2951</v>
      </c>
      <c r="AP238" s="40">
        <v>2936</v>
      </c>
      <c r="AQ238" s="40">
        <v>2851</v>
      </c>
      <c r="AR238" s="40">
        <v>2716</v>
      </c>
      <c r="AS238" s="40">
        <v>2687</v>
      </c>
      <c r="AT238" s="40">
        <v>3942</v>
      </c>
      <c r="AU238" s="40">
        <v>3919</v>
      </c>
      <c r="AV238" s="40">
        <v>3912</v>
      </c>
      <c r="AW238">
        <v>3866</v>
      </c>
      <c r="AX238">
        <v>3769</v>
      </c>
      <c r="AY238">
        <v>3611</v>
      </c>
      <c r="AZ238">
        <v>3590</v>
      </c>
      <c r="BA238">
        <v>3584</v>
      </c>
      <c r="BB238">
        <v>3543</v>
      </c>
      <c r="BC238">
        <v>3512</v>
      </c>
      <c r="BD238">
        <v>3453</v>
      </c>
      <c r="BE238">
        <v>3315</v>
      </c>
      <c r="BF238">
        <v>2919</v>
      </c>
      <c r="BG238">
        <v>3117</v>
      </c>
      <c r="BH238">
        <v>3076</v>
      </c>
      <c r="BI238">
        <v>3046</v>
      </c>
      <c r="BJ238">
        <v>3045</v>
      </c>
      <c r="BK238">
        <v>2868</v>
      </c>
      <c r="BL238">
        <v>2943</v>
      </c>
      <c r="BM238">
        <v>2823</v>
      </c>
      <c r="BN238">
        <v>3004</v>
      </c>
      <c r="BO238">
        <v>2886</v>
      </c>
      <c r="BP238">
        <v>2751</v>
      </c>
      <c r="BQ238">
        <v>2737</v>
      </c>
      <c r="BR238">
        <v>2658</v>
      </c>
      <c r="BS238">
        <v>2532</v>
      </c>
      <c r="BT238">
        <v>2505</v>
      </c>
    </row>
    <row r="239" spans="1:89">
      <c r="A239" s="40" t="s">
        <v>423</v>
      </c>
      <c r="B239" s="40" t="s">
        <v>130</v>
      </c>
      <c r="C239" s="82" t="s">
        <v>117</v>
      </c>
      <c r="D239">
        <v>1</v>
      </c>
      <c r="E239" s="26">
        <v>0.2</v>
      </c>
      <c r="F239" s="3">
        <v>1.8</v>
      </c>
      <c r="G239" s="24">
        <v>-1.8952956615446444E-2</v>
      </c>
      <c r="H239" s="9">
        <v>-0.213779557529159</v>
      </c>
      <c r="I239" s="9">
        <v>1.5950979601052069</v>
      </c>
      <c r="J239" s="9">
        <v>1.9523898753866786E-3</v>
      </c>
      <c r="K239" s="24">
        <v>0.41652312124324786</v>
      </c>
      <c r="L239" s="9">
        <v>-1.8710275393084512</v>
      </c>
      <c r="M239" s="9">
        <v>6.4249770858805366</v>
      </c>
      <c r="N239" s="9">
        <v>30.477462319683795</v>
      </c>
      <c r="O239" s="30">
        <v>-2.3999999999999998E-3</v>
      </c>
      <c r="P239" s="8">
        <v>68</v>
      </c>
      <c r="Q239" s="20">
        <v>-1.09E-2</v>
      </c>
      <c r="R239" s="3">
        <v>0</v>
      </c>
      <c r="S239" s="40" t="s">
        <v>144</v>
      </c>
      <c r="T239" s="40" t="s">
        <v>150</v>
      </c>
      <c r="U239" t="s">
        <v>156</v>
      </c>
      <c r="V239" s="40" t="s">
        <v>331</v>
      </c>
      <c r="W239" s="40" t="s">
        <v>333</v>
      </c>
      <c r="X239" s="40" t="s">
        <v>332</v>
      </c>
      <c r="Y239" s="40" t="s">
        <v>162</v>
      </c>
      <c r="Z239" s="40" t="s">
        <v>168</v>
      </c>
      <c r="AA239" s="40" t="s">
        <v>152</v>
      </c>
      <c r="AB239" s="40" t="s">
        <v>158</v>
      </c>
      <c r="AC239" s="40" t="s">
        <v>164</v>
      </c>
      <c r="AD239" s="40" t="s">
        <v>170</v>
      </c>
      <c r="AE239" s="40" t="s">
        <v>334</v>
      </c>
      <c r="AF239" s="40" t="s">
        <v>143</v>
      </c>
      <c r="AG239" s="40" t="s">
        <v>149</v>
      </c>
      <c r="AH239" s="41" t="s">
        <v>155</v>
      </c>
      <c r="AI239" s="40" t="s">
        <v>335</v>
      </c>
      <c r="AJ239" s="40" t="s">
        <v>337</v>
      </c>
      <c r="AK239" s="41" t="s">
        <v>336</v>
      </c>
      <c r="AL239" s="40" t="s">
        <v>161</v>
      </c>
      <c r="AM239" s="40" t="s">
        <v>167</v>
      </c>
      <c r="AN239" s="40" t="s">
        <v>151</v>
      </c>
      <c r="AO239" s="40" t="s">
        <v>157</v>
      </c>
      <c r="AP239" s="40" t="s">
        <v>163</v>
      </c>
      <c r="AQ239" s="40" t="s">
        <v>169</v>
      </c>
      <c r="AR239" s="40" t="s">
        <v>338</v>
      </c>
      <c r="AS239" s="40" t="s">
        <v>340</v>
      </c>
      <c r="AT239" s="40" t="s">
        <v>341</v>
      </c>
      <c r="AU239" s="40" t="s">
        <v>342</v>
      </c>
      <c r="AV239" s="40" t="s">
        <v>343</v>
      </c>
      <c r="AW239" s="3" t="s">
        <v>344</v>
      </c>
      <c r="AX239" s="3" t="s">
        <v>345</v>
      </c>
      <c r="AY239" s="3" t="s">
        <v>346</v>
      </c>
      <c r="AZ239" s="3" t="s">
        <v>347</v>
      </c>
      <c r="BA239" s="3" t="s">
        <v>348</v>
      </c>
      <c r="BB239" s="3" t="s">
        <v>349</v>
      </c>
      <c r="BC239" s="3" t="s">
        <v>350</v>
      </c>
      <c r="BD239" s="3" t="s">
        <v>351</v>
      </c>
      <c r="BE239" s="3" t="s">
        <v>352</v>
      </c>
      <c r="BF239" s="3" t="s">
        <v>353</v>
      </c>
      <c r="BG239" s="3" t="s">
        <v>354</v>
      </c>
      <c r="BH239" s="3" t="s">
        <v>355</v>
      </c>
      <c r="BI239" s="3"/>
      <c r="BJ239" s="3"/>
      <c r="BK239" s="3"/>
      <c r="BL239" s="3"/>
      <c r="BM239" s="3"/>
      <c r="BN239" s="3"/>
      <c r="BO239" s="3"/>
      <c r="BP239" s="3"/>
      <c r="BQ239" s="3"/>
      <c r="BR239" s="3"/>
      <c r="BS239" s="3"/>
      <c r="BT239" s="3"/>
      <c r="BU239" s="3"/>
      <c r="BV239" s="3"/>
      <c r="BW239" s="3"/>
      <c r="BX239" s="3"/>
      <c r="BY239" s="3"/>
      <c r="BZ239" s="3"/>
      <c r="CA239" s="3"/>
      <c r="CB239" s="3"/>
      <c r="CC239" s="3"/>
      <c r="CD239" s="3"/>
      <c r="CE239" s="3"/>
      <c r="CF239" s="3"/>
      <c r="CG239" s="3"/>
      <c r="CH239" s="3"/>
      <c r="CI239" s="3"/>
      <c r="CJ239" s="3"/>
      <c r="CK239" s="3"/>
    </row>
    <row r="240" spans="1:89">
      <c r="C240" s="39" t="s">
        <v>18</v>
      </c>
      <c r="D240">
        <v>1</v>
      </c>
      <c r="Q240" s="20"/>
      <c r="S240" s="25">
        <v>3773</v>
      </c>
      <c r="T240" s="40">
        <v>3770</v>
      </c>
      <c r="U240" s="40">
        <v>3769</v>
      </c>
      <c r="V240" s="40">
        <v>3519</v>
      </c>
      <c r="W240" s="25">
        <v>3463</v>
      </c>
      <c r="X240" s="40">
        <v>3611</v>
      </c>
      <c r="Y240">
        <v>3717</v>
      </c>
      <c r="Z240">
        <v>3572</v>
      </c>
      <c r="AA240">
        <v>3576</v>
      </c>
      <c r="AB240" s="40">
        <v>3628</v>
      </c>
      <c r="AC240" s="25">
        <v>3580</v>
      </c>
      <c r="AD240">
        <v>3411</v>
      </c>
      <c r="AE240">
        <v>3374</v>
      </c>
      <c r="AF240">
        <v>3509</v>
      </c>
      <c r="AG240">
        <v>3506</v>
      </c>
      <c r="AH240">
        <v>3505</v>
      </c>
      <c r="AI240">
        <v>3272</v>
      </c>
      <c r="AJ240">
        <v>3221</v>
      </c>
      <c r="AK240">
        <v>3358</v>
      </c>
      <c r="AL240" s="40">
        <v>3457</v>
      </c>
      <c r="AM240" s="40">
        <v>3322</v>
      </c>
      <c r="AN240" s="40">
        <v>3325</v>
      </c>
      <c r="AO240" s="40">
        <v>3374</v>
      </c>
      <c r="AP240" s="40">
        <v>3330</v>
      </c>
      <c r="AQ240" s="40">
        <v>3172</v>
      </c>
      <c r="AR240" s="40">
        <v>3138</v>
      </c>
      <c r="AS240" s="40">
        <v>3732</v>
      </c>
      <c r="AT240" s="40">
        <v>3731</v>
      </c>
      <c r="AU240" s="40">
        <v>3680</v>
      </c>
      <c r="AV240" s="40">
        <v>3536</v>
      </c>
      <c r="AW240">
        <v>3361</v>
      </c>
      <c r="AX240">
        <v>3374</v>
      </c>
      <c r="AY240">
        <v>3329</v>
      </c>
      <c r="AZ240">
        <v>3172</v>
      </c>
      <c r="BA240">
        <v>3471</v>
      </c>
      <c r="BB240">
        <v>3470</v>
      </c>
      <c r="BC240">
        <v>3422</v>
      </c>
      <c r="BD240">
        <v>3289</v>
      </c>
      <c r="BE240">
        <v>3126</v>
      </c>
      <c r="BF240">
        <v>3138</v>
      </c>
      <c r="BG240">
        <v>3096</v>
      </c>
      <c r="BH240">
        <v>2950</v>
      </c>
    </row>
    <row r="241" spans="1:89">
      <c r="A241" s="40" t="s">
        <v>424</v>
      </c>
      <c r="B241" s="40" t="s">
        <v>130</v>
      </c>
      <c r="C241" s="82" t="s">
        <v>117</v>
      </c>
      <c r="D241">
        <v>1</v>
      </c>
      <c r="E241" s="26">
        <v>0.5</v>
      </c>
      <c r="F241" s="3">
        <v>2.4</v>
      </c>
      <c r="G241" s="24">
        <v>7.5307608187121129E-3</v>
      </c>
      <c r="H241" s="9">
        <v>-0.16119606884794763</v>
      </c>
      <c r="I241" s="9">
        <v>1.0772115020508708</v>
      </c>
      <c r="J241" s="9">
        <v>-3.9246579157873329E-3</v>
      </c>
      <c r="K241" s="24">
        <v>0.10213649949007515</v>
      </c>
      <c r="L241" s="9">
        <v>-0.7036424161505852</v>
      </c>
      <c r="M241" s="9">
        <v>3.9108637785658886</v>
      </c>
      <c r="N241" s="9">
        <v>30.892497766318442</v>
      </c>
      <c r="O241" s="30">
        <v>-2.0999999999999999E-3</v>
      </c>
      <c r="P241" s="8">
        <v>75</v>
      </c>
      <c r="Q241" s="20">
        <v>-1.14E-2</v>
      </c>
      <c r="R241" s="3">
        <v>0</v>
      </c>
      <c r="S241" s="40" t="s">
        <v>188</v>
      </c>
      <c r="T241" s="40" t="s">
        <v>189</v>
      </c>
      <c r="U241" t="s">
        <v>190</v>
      </c>
      <c r="V241" s="40" t="s">
        <v>191</v>
      </c>
      <c r="W241" s="40" t="s">
        <v>193</v>
      </c>
      <c r="X241" s="40" t="s">
        <v>132</v>
      </c>
      <c r="Y241" s="40" t="s">
        <v>138</v>
      </c>
      <c r="Z241" s="40" t="s">
        <v>142</v>
      </c>
      <c r="AA241" s="40" t="s">
        <v>148</v>
      </c>
      <c r="AB241" s="40" t="s">
        <v>154</v>
      </c>
      <c r="AC241" s="40" t="s">
        <v>160</v>
      </c>
      <c r="AD241" s="40" t="s">
        <v>166</v>
      </c>
      <c r="AE241" s="40" t="s">
        <v>172</v>
      </c>
      <c r="AF241" s="40" t="s">
        <v>140</v>
      </c>
      <c r="AG241" s="40" t="s">
        <v>144</v>
      </c>
      <c r="AH241" s="41" t="s">
        <v>150</v>
      </c>
      <c r="AI241" s="40" t="s">
        <v>156</v>
      </c>
      <c r="AJ241" s="40" t="s">
        <v>331</v>
      </c>
      <c r="AK241" s="41" t="s">
        <v>332</v>
      </c>
      <c r="AL241" s="40" t="s">
        <v>333</v>
      </c>
      <c r="AM241" s="40" t="s">
        <v>162</v>
      </c>
      <c r="AN241" s="40" t="s">
        <v>168</v>
      </c>
      <c r="AO241" s="40" t="s">
        <v>152</v>
      </c>
      <c r="AP241" s="40" t="s">
        <v>158</v>
      </c>
      <c r="AQ241" s="40" t="s">
        <v>164</v>
      </c>
      <c r="AR241" s="40" t="s">
        <v>170</v>
      </c>
      <c r="AS241" s="40" t="s">
        <v>334</v>
      </c>
      <c r="AT241" s="40" t="s">
        <v>206</v>
      </c>
      <c r="AU241" s="40" t="s">
        <v>207</v>
      </c>
      <c r="AV241" s="40" t="s">
        <v>208</v>
      </c>
      <c r="AW241" s="3" t="s">
        <v>209</v>
      </c>
      <c r="AX241" s="3" t="s">
        <v>202</v>
      </c>
      <c r="AY241" s="3" t="s">
        <v>131</v>
      </c>
      <c r="AZ241" s="3" t="s">
        <v>137</v>
      </c>
      <c r="BA241" s="3" t="s">
        <v>141</v>
      </c>
      <c r="BB241" s="3" t="s">
        <v>147</v>
      </c>
      <c r="BC241" s="3" t="s">
        <v>153</v>
      </c>
      <c r="BD241" s="3" t="s">
        <v>159</v>
      </c>
      <c r="BE241" s="3" t="s">
        <v>165</v>
      </c>
      <c r="BF241" s="3" t="s">
        <v>171</v>
      </c>
      <c r="BG241" s="3" t="s">
        <v>139</v>
      </c>
      <c r="BH241" s="3" t="s">
        <v>143</v>
      </c>
      <c r="BI241" s="3" t="s">
        <v>149</v>
      </c>
      <c r="BJ241" s="3" t="s">
        <v>155</v>
      </c>
      <c r="BK241" s="3" t="s">
        <v>335</v>
      </c>
      <c r="BL241" s="3" t="s">
        <v>336</v>
      </c>
      <c r="BM241" s="3" t="s">
        <v>337</v>
      </c>
      <c r="BN241" s="3" t="s">
        <v>161</v>
      </c>
      <c r="BO241" s="3" t="s">
        <v>167</v>
      </c>
      <c r="BP241" s="3" t="s">
        <v>151</v>
      </c>
      <c r="BQ241" s="3" t="s">
        <v>157</v>
      </c>
      <c r="BR241" s="3" t="s">
        <v>163</v>
      </c>
      <c r="BS241" s="3" t="s">
        <v>169</v>
      </c>
      <c r="BT241" s="3" t="s">
        <v>338</v>
      </c>
      <c r="BU241" s="3"/>
      <c r="BV241" s="3"/>
      <c r="BW241" s="3"/>
      <c r="BX241" s="3"/>
      <c r="BY241" s="3"/>
      <c r="BZ241" s="3"/>
      <c r="CA241" s="3"/>
      <c r="CB241" s="3"/>
      <c r="CC241" s="3"/>
      <c r="CD241" s="3"/>
      <c r="CE241" s="3"/>
      <c r="CF241" s="3"/>
      <c r="CG241" s="3"/>
      <c r="CH241" s="3"/>
      <c r="CI241" s="3"/>
      <c r="CJ241" s="3"/>
      <c r="CK241" s="3"/>
    </row>
    <row r="242" spans="1:89">
      <c r="C242" s="39" t="s">
        <v>18</v>
      </c>
      <c r="D242">
        <v>1</v>
      </c>
      <c r="Q242" s="20"/>
      <c r="S242" s="25">
        <v>6601</v>
      </c>
      <c r="T242" s="40">
        <v>6549</v>
      </c>
      <c r="U242" s="40">
        <v>6549</v>
      </c>
      <c r="V242" s="40">
        <v>6474</v>
      </c>
      <c r="W242" s="25">
        <v>6306</v>
      </c>
      <c r="X242" s="40">
        <v>6018</v>
      </c>
      <c r="Y242">
        <v>5971</v>
      </c>
      <c r="Z242">
        <v>5971</v>
      </c>
      <c r="AA242">
        <v>5903</v>
      </c>
      <c r="AB242" s="40">
        <v>5856</v>
      </c>
      <c r="AC242" s="25">
        <v>5693</v>
      </c>
      <c r="AD242">
        <v>5521</v>
      </c>
      <c r="AE242">
        <v>4858</v>
      </c>
      <c r="AF242">
        <v>5254</v>
      </c>
      <c r="AG242">
        <v>5186</v>
      </c>
      <c r="AH242">
        <v>5078</v>
      </c>
      <c r="AI242">
        <v>5074</v>
      </c>
      <c r="AJ242">
        <v>4778</v>
      </c>
      <c r="AK242">
        <v>4903</v>
      </c>
      <c r="AL242" s="40">
        <v>4703</v>
      </c>
      <c r="AM242" s="40">
        <v>5003</v>
      </c>
      <c r="AN242" s="40">
        <v>4813</v>
      </c>
      <c r="AO242" s="40">
        <v>4588</v>
      </c>
      <c r="AP242" s="40">
        <v>4564</v>
      </c>
      <c r="AQ242" s="40">
        <v>4431</v>
      </c>
      <c r="AR242" s="40">
        <v>4218</v>
      </c>
      <c r="AS242" s="40">
        <v>4175</v>
      </c>
      <c r="AT242" s="40">
        <v>6154</v>
      </c>
      <c r="AU242" s="40">
        <v>6106</v>
      </c>
      <c r="AV242" s="40">
        <v>6106</v>
      </c>
      <c r="AW242">
        <v>6035</v>
      </c>
      <c r="AX242">
        <v>5879</v>
      </c>
      <c r="AY242">
        <v>5610</v>
      </c>
      <c r="AZ242">
        <v>5567</v>
      </c>
      <c r="BA242">
        <v>5567</v>
      </c>
      <c r="BB242">
        <v>5503</v>
      </c>
      <c r="BC242">
        <v>5460</v>
      </c>
      <c r="BD242">
        <v>5309</v>
      </c>
      <c r="BE242">
        <v>5147</v>
      </c>
      <c r="BF242">
        <v>4529</v>
      </c>
      <c r="BG242">
        <v>4898</v>
      </c>
      <c r="BH242">
        <v>4835</v>
      </c>
      <c r="BI242">
        <v>4735</v>
      </c>
      <c r="BJ242">
        <v>4730</v>
      </c>
      <c r="BK242">
        <v>4454</v>
      </c>
      <c r="BL242">
        <v>4571</v>
      </c>
      <c r="BM242">
        <v>4384</v>
      </c>
      <c r="BN242">
        <v>4664</v>
      </c>
      <c r="BO242">
        <v>4487</v>
      </c>
      <c r="BP242">
        <v>4278</v>
      </c>
      <c r="BQ242">
        <v>4255</v>
      </c>
      <c r="BR242">
        <v>4131</v>
      </c>
      <c r="BS242">
        <v>3933</v>
      </c>
      <c r="BT242">
        <v>3893</v>
      </c>
    </row>
    <row r="243" spans="1:89">
      <c r="A243" s="40" t="s">
        <v>425</v>
      </c>
      <c r="B243" s="40" t="s">
        <v>130</v>
      </c>
      <c r="C243" s="82" t="s">
        <v>117</v>
      </c>
      <c r="D243">
        <v>1</v>
      </c>
      <c r="E243" s="26">
        <v>0.35</v>
      </c>
      <c r="F243" s="3">
        <v>2.4</v>
      </c>
      <c r="G243" s="24">
        <v>-1.6276596049542684E-3</v>
      </c>
      <c r="H243" s="9">
        <v>-0.12370159211797416</v>
      </c>
      <c r="I243" s="9">
        <v>1.0553981941319051</v>
      </c>
      <c r="J243" s="9">
        <v>9.7032040184702462E-4</v>
      </c>
      <c r="K243" s="24">
        <v>0.12363125013784433</v>
      </c>
      <c r="L243" s="9">
        <v>-0.77000763521303384</v>
      </c>
      <c r="M243" s="9">
        <v>4.2240749158329649</v>
      </c>
      <c r="N243" s="9">
        <v>30.679784006922393</v>
      </c>
      <c r="O243" s="30">
        <v>-2.3E-3</v>
      </c>
      <c r="P243" s="8">
        <v>68</v>
      </c>
      <c r="Q243" s="20">
        <v>-0.01</v>
      </c>
      <c r="R243" s="3">
        <v>0</v>
      </c>
      <c r="S243" s="40" t="s">
        <v>144</v>
      </c>
      <c r="T243" s="40" t="s">
        <v>150</v>
      </c>
      <c r="U243" t="s">
        <v>156</v>
      </c>
      <c r="V243" s="40" t="s">
        <v>331</v>
      </c>
      <c r="W243" s="40" t="s">
        <v>333</v>
      </c>
      <c r="X243" s="40" t="s">
        <v>332</v>
      </c>
      <c r="Y243" s="40" t="s">
        <v>162</v>
      </c>
      <c r="Z243" s="40" t="s">
        <v>168</v>
      </c>
      <c r="AA243" s="40" t="s">
        <v>152</v>
      </c>
      <c r="AB243" s="40" t="s">
        <v>158</v>
      </c>
      <c r="AC243" s="40" t="s">
        <v>164</v>
      </c>
      <c r="AD243" s="40" t="s">
        <v>170</v>
      </c>
      <c r="AE243" s="40" t="s">
        <v>334</v>
      </c>
      <c r="AF243" s="40" t="s">
        <v>143</v>
      </c>
      <c r="AG243" s="40" t="s">
        <v>149</v>
      </c>
      <c r="AH243" s="41" t="s">
        <v>155</v>
      </c>
      <c r="AI243" s="40" t="s">
        <v>335</v>
      </c>
      <c r="AJ243" s="40" t="s">
        <v>337</v>
      </c>
      <c r="AK243" s="41" t="s">
        <v>336</v>
      </c>
      <c r="AL243" s="40" t="s">
        <v>161</v>
      </c>
      <c r="AM243" s="40" t="s">
        <v>167</v>
      </c>
      <c r="AN243" s="40" t="s">
        <v>151</v>
      </c>
      <c r="AO243" s="40" t="s">
        <v>157</v>
      </c>
      <c r="AP243" s="40" t="s">
        <v>163</v>
      </c>
      <c r="AQ243" s="40" t="s">
        <v>169</v>
      </c>
      <c r="AR243" s="40" t="s">
        <v>338</v>
      </c>
      <c r="AS243" s="40" t="s">
        <v>340</v>
      </c>
      <c r="AT243" s="40" t="s">
        <v>341</v>
      </c>
      <c r="AU243" s="40" t="s">
        <v>342</v>
      </c>
      <c r="AV243" s="40" t="s">
        <v>343</v>
      </c>
      <c r="AW243" s="3" t="s">
        <v>344</v>
      </c>
      <c r="AX243" s="3" t="s">
        <v>345</v>
      </c>
      <c r="AY243" s="3" t="s">
        <v>346</v>
      </c>
      <c r="AZ243" s="3" t="s">
        <v>347</v>
      </c>
      <c r="BA243" s="3" t="s">
        <v>348</v>
      </c>
      <c r="BB243" s="3" t="s">
        <v>349</v>
      </c>
      <c r="BC243" s="3" t="s">
        <v>350</v>
      </c>
      <c r="BD243" s="3" t="s">
        <v>351</v>
      </c>
      <c r="BE243" s="3" t="s">
        <v>352</v>
      </c>
      <c r="BF243" s="3" t="s">
        <v>353</v>
      </c>
      <c r="BG243" s="3" t="s">
        <v>354</v>
      </c>
      <c r="BH243" s="3" t="s">
        <v>355</v>
      </c>
      <c r="BI243" s="3"/>
      <c r="BJ243" s="3"/>
      <c r="BK243" s="3"/>
      <c r="BL243" s="3"/>
      <c r="BM243" s="3"/>
      <c r="BN243" s="3"/>
      <c r="BO243" s="3"/>
      <c r="BP243" s="3"/>
      <c r="BQ243" s="3"/>
      <c r="BR243" s="3"/>
      <c r="BS243" s="3"/>
      <c r="BT243" s="3"/>
      <c r="BU243" s="3"/>
      <c r="BV243" s="3"/>
      <c r="BW243" s="3"/>
      <c r="BX243" s="3"/>
      <c r="BY243" s="3"/>
      <c r="BZ243" s="3"/>
      <c r="CA243" s="3"/>
      <c r="CB243" s="3"/>
      <c r="CC243" s="3"/>
      <c r="CD243" s="3"/>
      <c r="CE243" s="3"/>
      <c r="CF243" s="3"/>
      <c r="CG243" s="3"/>
      <c r="CH243" s="3"/>
      <c r="CI243" s="3"/>
      <c r="CJ243" s="3"/>
      <c r="CK243" s="3"/>
    </row>
    <row r="244" spans="1:89">
      <c r="C244" s="39" t="s">
        <v>18</v>
      </c>
      <c r="D244">
        <v>1</v>
      </c>
      <c r="Q244" s="20"/>
      <c r="S244" s="25">
        <v>5801</v>
      </c>
      <c r="T244" s="40">
        <v>5860</v>
      </c>
      <c r="U244" s="40">
        <v>5854</v>
      </c>
      <c r="V244" s="40">
        <v>5464</v>
      </c>
      <c r="W244" s="25">
        <v>5378</v>
      </c>
      <c r="X244" s="40">
        <v>5607</v>
      </c>
      <c r="Y244">
        <v>5773</v>
      </c>
      <c r="Z244">
        <v>5553</v>
      </c>
      <c r="AA244">
        <v>5560</v>
      </c>
      <c r="AB244" s="40">
        <v>5639</v>
      </c>
      <c r="AC244" s="25">
        <v>5565</v>
      </c>
      <c r="AD244">
        <v>5298</v>
      </c>
      <c r="AE244">
        <v>5244</v>
      </c>
      <c r="AF244">
        <v>5395</v>
      </c>
      <c r="AG244">
        <v>5450</v>
      </c>
      <c r="AH244">
        <v>5445</v>
      </c>
      <c r="AI244">
        <v>5082</v>
      </c>
      <c r="AJ244">
        <v>5002</v>
      </c>
      <c r="AK244">
        <v>5215</v>
      </c>
      <c r="AL244" s="40">
        <v>5368</v>
      </c>
      <c r="AM244" s="40">
        <v>5164</v>
      </c>
      <c r="AN244" s="40">
        <v>5171</v>
      </c>
      <c r="AO244" s="40">
        <v>5244</v>
      </c>
      <c r="AP244" s="40">
        <v>5176</v>
      </c>
      <c r="AQ244" s="40">
        <v>4927</v>
      </c>
      <c r="AR244" s="40">
        <v>4877</v>
      </c>
      <c r="AS244" s="40">
        <v>5801</v>
      </c>
      <c r="AT244" s="40">
        <v>5795</v>
      </c>
      <c r="AU244" s="40">
        <v>5715</v>
      </c>
      <c r="AV244" s="40">
        <v>5497</v>
      </c>
      <c r="AW244">
        <v>5226</v>
      </c>
      <c r="AX244">
        <v>5244</v>
      </c>
      <c r="AY244">
        <v>5175</v>
      </c>
      <c r="AZ244">
        <v>4927</v>
      </c>
      <c r="BA244">
        <v>5395</v>
      </c>
      <c r="BB244">
        <v>5390</v>
      </c>
      <c r="BC244">
        <v>5315</v>
      </c>
      <c r="BD244">
        <v>5113</v>
      </c>
      <c r="BE244">
        <v>4861</v>
      </c>
      <c r="BF244">
        <v>4877</v>
      </c>
      <c r="BG244">
        <v>4813</v>
      </c>
      <c r="BH244">
        <v>4582</v>
      </c>
    </row>
    <row r="245" spans="1:89">
      <c r="A245" s="40" t="s">
        <v>426</v>
      </c>
      <c r="B245" s="40" t="s">
        <v>130</v>
      </c>
      <c r="C245" s="82" t="s">
        <v>117</v>
      </c>
      <c r="D245">
        <v>1</v>
      </c>
      <c r="E245" s="26">
        <v>0.5</v>
      </c>
      <c r="F245" s="3">
        <v>3.6</v>
      </c>
      <c r="G245" s="24">
        <v>-6.3817889451804055E-5</v>
      </c>
      <c r="H245" s="9">
        <v>-6.6567945498533287E-2</v>
      </c>
      <c r="I245" s="9">
        <v>0.80190790083885155</v>
      </c>
      <c r="J245" s="9">
        <v>6.2045072913888702E-3</v>
      </c>
      <c r="K245" s="24">
        <v>3.6705476075714637E-2</v>
      </c>
      <c r="L245" s="9">
        <v>-0.36413597446041823</v>
      </c>
      <c r="M245" s="9">
        <v>2.8029144582944623</v>
      </c>
      <c r="N245" s="9">
        <v>30.778838908958413</v>
      </c>
      <c r="O245" s="30">
        <v>-2.2000000000000001E-3</v>
      </c>
      <c r="P245" s="8">
        <v>75</v>
      </c>
      <c r="Q245" s="20">
        <v>-1.1599999999999999E-2</v>
      </c>
      <c r="R245" s="3">
        <v>0</v>
      </c>
      <c r="S245" s="40" t="s">
        <v>188</v>
      </c>
      <c r="T245" s="40" t="s">
        <v>189</v>
      </c>
      <c r="U245" t="s">
        <v>190</v>
      </c>
      <c r="V245" s="40" t="s">
        <v>191</v>
      </c>
      <c r="W245" s="40" t="s">
        <v>193</v>
      </c>
      <c r="X245" s="40" t="s">
        <v>132</v>
      </c>
      <c r="Y245" s="40" t="s">
        <v>138</v>
      </c>
      <c r="Z245" s="40" t="s">
        <v>142</v>
      </c>
      <c r="AA245" s="40" t="s">
        <v>148</v>
      </c>
      <c r="AB245" s="40" t="s">
        <v>154</v>
      </c>
      <c r="AC245" s="40" t="s">
        <v>160</v>
      </c>
      <c r="AD245" s="40" t="s">
        <v>166</v>
      </c>
      <c r="AE245" s="40" t="s">
        <v>172</v>
      </c>
      <c r="AF245" s="40" t="s">
        <v>140</v>
      </c>
      <c r="AG245" s="40" t="s">
        <v>144</v>
      </c>
      <c r="AH245" s="41" t="s">
        <v>150</v>
      </c>
      <c r="AI245" s="40" t="s">
        <v>156</v>
      </c>
      <c r="AJ245" s="40" t="s">
        <v>331</v>
      </c>
      <c r="AK245" s="41" t="s">
        <v>332</v>
      </c>
      <c r="AL245" s="40" t="s">
        <v>333</v>
      </c>
      <c r="AM245" s="40" t="s">
        <v>162</v>
      </c>
      <c r="AN245" s="40" t="s">
        <v>168</v>
      </c>
      <c r="AO245" s="40" t="s">
        <v>152</v>
      </c>
      <c r="AP245" s="40" t="s">
        <v>158</v>
      </c>
      <c r="AQ245" s="40" t="s">
        <v>164</v>
      </c>
      <c r="AR245" s="40" t="s">
        <v>170</v>
      </c>
      <c r="AS245" s="40" t="s">
        <v>334</v>
      </c>
      <c r="AT245" s="40" t="s">
        <v>206</v>
      </c>
      <c r="AU245" s="40" t="s">
        <v>207</v>
      </c>
      <c r="AV245" s="40" t="s">
        <v>208</v>
      </c>
      <c r="AW245" s="3" t="s">
        <v>209</v>
      </c>
      <c r="AX245" s="3" t="s">
        <v>202</v>
      </c>
      <c r="AY245" s="3" t="s">
        <v>131</v>
      </c>
      <c r="AZ245" s="3" t="s">
        <v>137</v>
      </c>
      <c r="BA245" s="3" t="s">
        <v>141</v>
      </c>
      <c r="BB245" s="3" t="s">
        <v>147</v>
      </c>
      <c r="BC245" s="3" t="s">
        <v>153</v>
      </c>
      <c r="BD245" s="3" t="s">
        <v>159</v>
      </c>
      <c r="BE245" s="3" t="s">
        <v>165</v>
      </c>
      <c r="BF245" s="3" t="s">
        <v>171</v>
      </c>
      <c r="BG245" s="3" t="s">
        <v>139</v>
      </c>
      <c r="BH245" s="3" t="s">
        <v>143</v>
      </c>
      <c r="BI245" s="3" t="s">
        <v>149</v>
      </c>
      <c r="BJ245" s="3" t="s">
        <v>155</v>
      </c>
      <c r="BK245" s="3" t="s">
        <v>335</v>
      </c>
      <c r="BL245" s="3" t="s">
        <v>336</v>
      </c>
      <c r="BM245" s="3" t="s">
        <v>337</v>
      </c>
      <c r="BN245" s="3" t="s">
        <v>161</v>
      </c>
      <c r="BO245" s="3" t="s">
        <v>167</v>
      </c>
      <c r="BP245" s="3" t="s">
        <v>151</v>
      </c>
      <c r="BQ245" s="3" t="s">
        <v>157</v>
      </c>
      <c r="BR245" s="3" t="s">
        <v>163</v>
      </c>
      <c r="BS245" s="3" t="s">
        <v>169</v>
      </c>
      <c r="BT245" s="3" t="s">
        <v>338</v>
      </c>
      <c r="BU245" s="3"/>
      <c r="BV245" s="3"/>
      <c r="BW245" s="3"/>
      <c r="BX245" s="3"/>
      <c r="BY245" s="3"/>
      <c r="BZ245" s="3"/>
      <c r="CA245" s="3"/>
      <c r="CB245" s="3"/>
      <c r="CC245" s="3"/>
      <c r="CD245" s="3"/>
      <c r="CE245" s="3"/>
      <c r="CF245" s="3"/>
      <c r="CG245" s="3"/>
      <c r="CH245" s="3"/>
      <c r="CI245" s="3"/>
      <c r="CJ245" s="3"/>
      <c r="CK245" s="3"/>
    </row>
    <row r="246" spans="1:89">
      <c r="C246" s="39" t="s">
        <v>18</v>
      </c>
      <c r="D246">
        <v>1</v>
      </c>
      <c r="Q246" s="20"/>
      <c r="S246" s="25">
        <v>8594</v>
      </c>
      <c r="T246" s="40">
        <v>8524</v>
      </c>
      <c r="U246" s="40">
        <v>8524</v>
      </c>
      <c r="V246" s="40">
        <v>8427</v>
      </c>
      <c r="W246" s="25">
        <v>8215</v>
      </c>
      <c r="X246" s="40">
        <v>7836</v>
      </c>
      <c r="Y246">
        <v>7773</v>
      </c>
      <c r="Z246">
        <v>7773</v>
      </c>
      <c r="AA246">
        <v>7682</v>
      </c>
      <c r="AB246" s="40">
        <v>7625</v>
      </c>
      <c r="AC246" s="25">
        <v>7491</v>
      </c>
      <c r="AD246">
        <v>7183</v>
      </c>
      <c r="AE246">
        <v>6325</v>
      </c>
      <c r="AF246">
        <v>6843</v>
      </c>
      <c r="AG246">
        <v>6652</v>
      </c>
      <c r="AH246">
        <v>6614</v>
      </c>
      <c r="AI246">
        <v>6607</v>
      </c>
      <c r="AJ246">
        <v>6218</v>
      </c>
      <c r="AK246">
        <v>6381</v>
      </c>
      <c r="AL246" s="40">
        <v>6120</v>
      </c>
      <c r="AM246" s="40">
        <v>6511</v>
      </c>
      <c r="AN246" s="40">
        <v>6261</v>
      </c>
      <c r="AO246" s="40">
        <v>5974</v>
      </c>
      <c r="AP246" s="40">
        <v>5943</v>
      </c>
      <c r="AQ246" s="40">
        <v>5770</v>
      </c>
      <c r="AR246" s="40">
        <v>5493</v>
      </c>
      <c r="AS246" s="40">
        <v>5437</v>
      </c>
      <c r="AT246" s="40">
        <v>8012</v>
      </c>
      <c r="AU246" s="40">
        <v>7947</v>
      </c>
      <c r="AV246" s="40">
        <v>7947</v>
      </c>
      <c r="AW246">
        <v>7856</v>
      </c>
      <c r="AX246">
        <v>7659</v>
      </c>
      <c r="AY246">
        <v>7305</v>
      </c>
      <c r="AZ246">
        <v>7246</v>
      </c>
      <c r="BA246">
        <v>7246</v>
      </c>
      <c r="BB246">
        <v>7162</v>
      </c>
      <c r="BC246">
        <v>7109</v>
      </c>
      <c r="BD246">
        <v>6985</v>
      </c>
      <c r="BE246">
        <v>6697</v>
      </c>
      <c r="BF246">
        <v>5897</v>
      </c>
      <c r="BG246">
        <v>6380</v>
      </c>
      <c r="BH246">
        <v>6201</v>
      </c>
      <c r="BI246">
        <v>6166</v>
      </c>
      <c r="BJ246">
        <v>6160</v>
      </c>
      <c r="BK246">
        <v>5797</v>
      </c>
      <c r="BL246">
        <v>5949</v>
      </c>
      <c r="BM246">
        <v>5706</v>
      </c>
      <c r="BN246">
        <v>6070</v>
      </c>
      <c r="BO246">
        <v>5837</v>
      </c>
      <c r="BP246">
        <v>5569</v>
      </c>
      <c r="BQ246">
        <v>5541</v>
      </c>
      <c r="BR246">
        <v>5379</v>
      </c>
      <c r="BS246">
        <v>5121</v>
      </c>
      <c r="BT246">
        <v>5069</v>
      </c>
    </row>
    <row r="247" spans="1:89">
      <c r="A247" s="40" t="s">
        <v>427</v>
      </c>
      <c r="B247" s="40" t="s">
        <v>130</v>
      </c>
      <c r="C247" s="82" t="s">
        <v>117</v>
      </c>
      <c r="D247">
        <v>1</v>
      </c>
      <c r="E247" s="26">
        <v>0.3</v>
      </c>
      <c r="F247" s="3">
        <v>3.6</v>
      </c>
      <c r="G247" s="24">
        <v>-1.8491991538449129E-3</v>
      </c>
      <c r="H247" s="9">
        <v>-5.7237021617542239E-2</v>
      </c>
      <c r="I247" s="9">
        <v>0.80378875365800084</v>
      </c>
      <c r="J247" s="9">
        <v>9.6869715933212835E-4</v>
      </c>
      <c r="K247" s="24">
        <v>6.373163815534981E-2</v>
      </c>
      <c r="L247" s="9">
        <v>-0.55032027899159885</v>
      </c>
      <c r="M247" s="9">
        <v>3.3692240305590269</v>
      </c>
      <c r="N247" s="9">
        <v>30.400223690942621</v>
      </c>
      <c r="O247" s="30">
        <v>-2.5000000000000001E-3</v>
      </c>
      <c r="P247" s="8">
        <v>68</v>
      </c>
      <c r="Q247" s="20">
        <v>-1.09E-2</v>
      </c>
      <c r="R247" s="3">
        <v>0</v>
      </c>
      <c r="S247" s="40" t="s">
        <v>144</v>
      </c>
      <c r="T247" s="40" t="s">
        <v>150</v>
      </c>
      <c r="U247" t="s">
        <v>156</v>
      </c>
      <c r="V247" s="40" t="s">
        <v>331</v>
      </c>
      <c r="W247" s="40" t="s">
        <v>333</v>
      </c>
      <c r="X247" s="40" t="s">
        <v>332</v>
      </c>
      <c r="Y247" s="40" t="s">
        <v>162</v>
      </c>
      <c r="Z247" s="40" t="s">
        <v>168</v>
      </c>
      <c r="AA247" s="40" t="s">
        <v>152</v>
      </c>
      <c r="AB247" s="40" t="s">
        <v>158</v>
      </c>
      <c r="AC247" s="40" t="s">
        <v>164</v>
      </c>
      <c r="AD247" s="40" t="s">
        <v>170</v>
      </c>
      <c r="AE247" s="40" t="s">
        <v>334</v>
      </c>
      <c r="AF247" s="40" t="s">
        <v>143</v>
      </c>
      <c r="AG247" s="40" t="s">
        <v>149</v>
      </c>
      <c r="AH247" s="41" t="s">
        <v>155</v>
      </c>
      <c r="AI247" s="40" t="s">
        <v>335</v>
      </c>
      <c r="AJ247" s="40" t="s">
        <v>337</v>
      </c>
      <c r="AK247" s="41" t="s">
        <v>336</v>
      </c>
      <c r="AL247" s="40" t="s">
        <v>161</v>
      </c>
      <c r="AM247" s="40" t="s">
        <v>167</v>
      </c>
      <c r="AN247" s="40" t="s">
        <v>151</v>
      </c>
      <c r="AO247" s="40" t="s">
        <v>157</v>
      </c>
      <c r="AP247" s="40" t="s">
        <v>163</v>
      </c>
      <c r="AQ247" s="40" t="s">
        <v>169</v>
      </c>
      <c r="AR247" s="40" t="s">
        <v>338</v>
      </c>
      <c r="AS247" s="40" t="s">
        <v>340</v>
      </c>
      <c r="AT247" s="40" t="s">
        <v>341</v>
      </c>
      <c r="AU247" s="40" t="s">
        <v>342</v>
      </c>
      <c r="AV247" s="40" t="s">
        <v>343</v>
      </c>
      <c r="AW247" s="3" t="s">
        <v>344</v>
      </c>
      <c r="AX247" s="3" t="s">
        <v>345</v>
      </c>
      <c r="AY247" s="3" t="s">
        <v>346</v>
      </c>
      <c r="AZ247" s="3" t="s">
        <v>347</v>
      </c>
      <c r="BA247" s="3" t="s">
        <v>348</v>
      </c>
      <c r="BB247" s="3" t="s">
        <v>349</v>
      </c>
      <c r="BC247" s="3" t="s">
        <v>350</v>
      </c>
      <c r="BD247" s="3" t="s">
        <v>351</v>
      </c>
      <c r="BE247" s="3" t="s">
        <v>352</v>
      </c>
      <c r="BF247" s="3" t="s">
        <v>353</v>
      </c>
      <c r="BG247" s="3" t="s">
        <v>354</v>
      </c>
      <c r="BH247" s="3" t="s">
        <v>355</v>
      </c>
      <c r="BI247" s="3"/>
      <c r="BJ247" s="3"/>
      <c r="BK247" s="3"/>
      <c r="BL247" s="3"/>
      <c r="BM247" s="3"/>
      <c r="BN247" s="3"/>
      <c r="BO247" s="3"/>
      <c r="BP247" s="3"/>
      <c r="BQ247" s="3"/>
      <c r="BR247" s="3"/>
      <c r="BS247" s="3"/>
      <c r="BT247" s="3"/>
      <c r="BU247" s="3"/>
      <c r="BV247" s="3"/>
      <c r="BW247" s="3"/>
      <c r="BX247" s="3"/>
      <c r="BY247" s="3"/>
      <c r="BZ247" s="3"/>
      <c r="CA247" s="3"/>
      <c r="CB247" s="3"/>
      <c r="CC247" s="3"/>
      <c r="CD247" s="3"/>
      <c r="CE247" s="3"/>
      <c r="CF247" s="3"/>
      <c r="CG247" s="3"/>
      <c r="CH247" s="3"/>
      <c r="CI247" s="3"/>
      <c r="CJ247" s="3"/>
      <c r="CK247" s="3"/>
    </row>
    <row r="248" spans="1:89">
      <c r="C248" s="39" t="s">
        <v>18</v>
      </c>
      <c r="D248">
        <v>1</v>
      </c>
      <c r="Q248" s="20"/>
      <c r="S248" s="25">
        <v>7555</v>
      </c>
      <c r="T248" s="40">
        <v>7631</v>
      </c>
      <c r="U248" s="40">
        <v>7624</v>
      </c>
      <c r="V248" s="40">
        <v>7111</v>
      </c>
      <c r="W248" s="25">
        <v>7000</v>
      </c>
      <c r="X248" s="40">
        <v>7297</v>
      </c>
      <c r="Y248">
        <v>7513</v>
      </c>
      <c r="Z248">
        <v>7225</v>
      </c>
      <c r="AA248">
        <v>7239</v>
      </c>
      <c r="AB248" s="40">
        <v>7343</v>
      </c>
      <c r="AC248" s="25">
        <v>7247</v>
      </c>
      <c r="AD248">
        <v>6899</v>
      </c>
      <c r="AE248">
        <v>6829</v>
      </c>
      <c r="AF248">
        <v>7026</v>
      </c>
      <c r="AG248">
        <v>7097</v>
      </c>
      <c r="AH248">
        <v>7090</v>
      </c>
      <c r="AI248">
        <v>6614</v>
      </c>
      <c r="AJ248">
        <v>6510</v>
      </c>
      <c r="AK248">
        <v>6787</v>
      </c>
      <c r="AL248" s="40">
        <v>6987</v>
      </c>
      <c r="AM248" s="40">
        <v>6719</v>
      </c>
      <c r="AN248" s="40">
        <v>6732</v>
      </c>
      <c r="AO248" s="40">
        <v>6829</v>
      </c>
      <c r="AP248" s="40">
        <v>6739</v>
      </c>
      <c r="AQ248" s="40">
        <v>6416</v>
      </c>
      <c r="AR248" s="40">
        <v>6351</v>
      </c>
      <c r="AS248" s="40">
        <v>7555</v>
      </c>
      <c r="AT248" s="40">
        <v>7548</v>
      </c>
      <c r="AU248" s="40">
        <v>7438</v>
      </c>
      <c r="AV248" s="40">
        <v>7153</v>
      </c>
      <c r="AW248">
        <v>6805</v>
      </c>
      <c r="AX248">
        <v>6829</v>
      </c>
      <c r="AY248">
        <v>6740</v>
      </c>
      <c r="AZ248">
        <v>6416</v>
      </c>
      <c r="BA248">
        <v>7026</v>
      </c>
      <c r="BB248">
        <v>7019</v>
      </c>
      <c r="BC248">
        <v>6917</v>
      </c>
      <c r="BD248">
        <v>6652</v>
      </c>
      <c r="BE248">
        <v>6328</v>
      </c>
      <c r="BF248">
        <v>6351</v>
      </c>
      <c r="BG248">
        <v>6268</v>
      </c>
      <c r="BH248">
        <v>5967</v>
      </c>
    </row>
    <row r="249" spans="1:89">
      <c r="A249" s="40" t="s">
        <v>428</v>
      </c>
      <c r="B249" s="40" t="s">
        <v>130</v>
      </c>
      <c r="C249" s="82" t="s">
        <v>117</v>
      </c>
      <c r="D249">
        <v>1</v>
      </c>
      <c r="E249" s="26">
        <v>0.5</v>
      </c>
      <c r="F249" s="3">
        <v>3.6</v>
      </c>
      <c r="G249" s="24">
        <v>1.6367023475188556E-3</v>
      </c>
      <c r="H249" s="9">
        <v>-5.1955015270191134E-2</v>
      </c>
      <c r="I249" s="9">
        <v>0.63467349572636444</v>
      </c>
      <c r="J249" s="9">
        <v>5.1763896092545114E-4</v>
      </c>
      <c r="K249" s="24">
        <v>4.2967444325092009E-2</v>
      </c>
      <c r="L249" s="9">
        <v>-0.42162719902686774</v>
      </c>
      <c r="M249" s="9">
        <v>3.1087046150131088</v>
      </c>
      <c r="N249" s="9">
        <v>40.965761105709525</v>
      </c>
      <c r="O249" s="30">
        <v>-2E-3</v>
      </c>
      <c r="P249" s="8">
        <v>75</v>
      </c>
      <c r="Q249" s="20">
        <v>-1.4999999999999999E-2</v>
      </c>
      <c r="R249" s="3">
        <v>0</v>
      </c>
      <c r="S249" s="40" t="s">
        <v>188</v>
      </c>
      <c r="T249" s="40" t="s">
        <v>189</v>
      </c>
      <c r="U249" t="s">
        <v>190</v>
      </c>
      <c r="V249" s="40" t="s">
        <v>191</v>
      </c>
      <c r="W249" s="40" t="s">
        <v>193</v>
      </c>
      <c r="X249" s="40" t="s">
        <v>132</v>
      </c>
      <c r="Y249" s="40" t="s">
        <v>138</v>
      </c>
      <c r="Z249" s="40" t="s">
        <v>142</v>
      </c>
      <c r="AA249" s="40" t="s">
        <v>148</v>
      </c>
      <c r="AB249" s="40" t="s">
        <v>154</v>
      </c>
      <c r="AC249" s="40" t="s">
        <v>160</v>
      </c>
      <c r="AD249" s="40" t="s">
        <v>166</v>
      </c>
      <c r="AE249" s="40" t="s">
        <v>172</v>
      </c>
      <c r="AF249" s="40" t="s">
        <v>140</v>
      </c>
      <c r="AG249" s="40" t="s">
        <v>144</v>
      </c>
      <c r="AH249" s="41" t="s">
        <v>150</v>
      </c>
      <c r="AI249" s="40" t="s">
        <v>156</v>
      </c>
      <c r="AJ249" s="40" t="s">
        <v>331</v>
      </c>
      <c r="AK249" s="41" t="s">
        <v>332</v>
      </c>
      <c r="AL249" s="40" t="s">
        <v>333</v>
      </c>
      <c r="AM249" s="40" t="s">
        <v>162</v>
      </c>
      <c r="AN249" s="40" t="s">
        <v>168</v>
      </c>
      <c r="AO249" s="40" t="s">
        <v>152</v>
      </c>
      <c r="AP249" s="40" t="s">
        <v>158</v>
      </c>
      <c r="AQ249" s="40" t="s">
        <v>164</v>
      </c>
      <c r="AR249" s="40" t="s">
        <v>170</v>
      </c>
      <c r="AS249" s="40" t="s">
        <v>334</v>
      </c>
      <c r="AT249" s="40" t="s">
        <v>206</v>
      </c>
      <c r="AU249" s="40" t="s">
        <v>207</v>
      </c>
      <c r="AV249" s="40" t="s">
        <v>208</v>
      </c>
      <c r="AW249" s="3" t="s">
        <v>209</v>
      </c>
      <c r="AX249" s="3" t="s">
        <v>202</v>
      </c>
      <c r="AY249" s="3" t="s">
        <v>131</v>
      </c>
      <c r="AZ249" s="3" t="s">
        <v>137</v>
      </c>
      <c r="BA249" s="3" t="s">
        <v>141</v>
      </c>
      <c r="BB249" s="3" t="s">
        <v>147</v>
      </c>
      <c r="BC249" s="3" t="s">
        <v>153</v>
      </c>
      <c r="BD249" s="3" t="s">
        <v>159</v>
      </c>
      <c r="BE249" s="3" t="s">
        <v>165</v>
      </c>
      <c r="BF249" s="3" t="s">
        <v>171</v>
      </c>
      <c r="BG249" s="3" t="s">
        <v>139</v>
      </c>
      <c r="BH249" s="3" t="s">
        <v>143</v>
      </c>
      <c r="BI249" s="3" t="s">
        <v>149</v>
      </c>
      <c r="BJ249" s="3" t="s">
        <v>155</v>
      </c>
      <c r="BK249" s="3" t="s">
        <v>335</v>
      </c>
      <c r="BL249" s="3" t="s">
        <v>336</v>
      </c>
      <c r="BM249" s="3" t="s">
        <v>337</v>
      </c>
      <c r="BN249" s="3" t="s">
        <v>161</v>
      </c>
      <c r="BO249" s="3" t="s">
        <v>167</v>
      </c>
      <c r="BP249" s="3" t="s">
        <v>151</v>
      </c>
      <c r="BQ249" s="3" t="s">
        <v>157</v>
      </c>
      <c r="BR249" s="3" t="s">
        <v>163</v>
      </c>
      <c r="BS249" s="3" t="s">
        <v>169</v>
      </c>
      <c r="BT249" s="3" t="s">
        <v>338</v>
      </c>
      <c r="BU249" s="3"/>
      <c r="BV249" s="3"/>
      <c r="BW249" s="3"/>
      <c r="BX249" s="3"/>
      <c r="BY249" s="3"/>
      <c r="BZ249" s="3"/>
      <c r="CA249" s="3"/>
      <c r="CB249" s="3"/>
      <c r="CC249" s="3"/>
      <c r="CD249" s="3"/>
      <c r="CE249" s="3"/>
      <c r="CF249" s="3"/>
      <c r="CG249" s="3"/>
      <c r="CH249" s="3"/>
      <c r="CI249" s="3"/>
      <c r="CJ249" s="3"/>
      <c r="CK249" s="3"/>
    </row>
    <row r="250" spans="1:89">
      <c r="C250" s="39" t="s">
        <v>18</v>
      </c>
      <c r="D250">
        <v>1</v>
      </c>
      <c r="Q250" s="20"/>
      <c r="S250" s="25">
        <v>14226</v>
      </c>
      <c r="T250" s="40">
        <v>14115</v>
      </c>
      <c r="U250" s="40">
        <v>14113</v>
      </c>
      <c r="V250" s="40">
        <v>13950</v>
      </c>
      <c r="W250" s="25">
        <v>13606</v>
      </c>
      <c r="X250" s="40">
        <v>12972</v>
      </c>
      <c r="Y250">
        <v>12870</v>
      </c>
      <c r="Z250">
        <v>12869</v>
      </c>
      <c r="AA250">
        <v>12719</v>
      </c>
      <c r="AB250" s="40">
        <v>12615</v>
      </c>
      <c r="AC250" s="25">
        <v>12405</v>
      </c>
      <c r="AD250">
        <v>11891</v>
      </c>
      <c r="AE250">
        <v>10464</v>
      </c>
      <c r="AF250">
        <v>11326</v>
      </c>
      <c r="AG250">
        <v>11007</v>
      </c>
      <c r="AH250">
        <v>10947</v>
      </c>
      <c r="AI250">
        <v>10925</v>
      </c>
      <c r="AJ250">
        <v>10297</v>
      </c>
      <c r="AK250">
        <v>10566</v>
      </c>
      <c r="AL250" s="40">
        <v>10135</v>
      </c>
      <c r="AM250" s="40">
        <v>10782</v>
      </c>
      <c r="AN250" s="40">
        <v>10363</v>
      </c>
      <c r="AO250" s="40">
        <v>9889</v>
      </c>
      <c r="AP250" s="40">
        <v>9841</v>
      </c>
      <c r="AQ250" s="40">
        <v>9555</v>
      </c>
      <c r="AR250" s="40">
        <v>9092</v>
      </c>
      <c r="AS250" s="40">
        <v>9003</v>
      </c>
      <c r="AT250" s="40">
        <v>13263</v>
      </c>
      <c r="AU250" s="40">
        <v>13159</v>
      </c>
      <c r="AV250" s="40">
        <v>13158</v>
      </c>
      <c r="AW250">
        <v>13005</v>
      </c>
      <c r="AX250">
        <v>12684</v>
      </c>
      <c r="AY250">
        <v>12094</v>
      </c>
      <c r="AZ250">
        <v>11999</v>
      </c>
      <c r="BA250">
        <v>11997</v>
      </c>
      <c r="BB250">
        <v>11858</v>
      </c>
      <c r="BC250">
        <v>11761</v>
      </c>
      <c r="BD250">
        <v>11567</v>
      </c>
      <c r="BE250">
        <v>11086</v>
      </c>
      <c r="BF250">
        <v>9755</v>
      </c>
      <c r="BG250">
        <v>10559</v>
      </c>
      <c r="BH250">
        <v>10262</v>
      </c>
      <c r="BI250">
        <v>10206</v>
      </c>
      <c r="BJ250">
        <v>10186</v>
      </c>
      <c r="BK250">
        <v>9600</v>
      </c>
      <c r="BL250">
        <v>9851</v>
      </c>
      <c r="BM250">
        <v>9449</v>
      </c>
      <c r="BN250">
        <v>10052</v>
      </c>
      <c r="BO250">
        <v>9662</v>
      </c>
      <c r="BP250">
        <v>9220</v>
      </c>
      <c r="BQ250">
        <v>9175</v>
      </c>
      <c r="BR250">
        <v>8908</v>
      </c>
      <c r="BS250">
        <v>8476</v>
      </c>
      <c r="BT250">
        <v>8393</v>
      </c>
    </row>
    <row r="251" spans="1:89">
      <c r="A251" s="40" t="s">
        <v>429</v>
      </c>
      <c r="B251" s="40" t="s">
        <v>130</v>
      </c>
      <c r="C251" s="82" t="s">
        <v>117</v>
      </c>
      <c r="D251">
        <v>1</v>
      </c>
      <c r="E251" s="26">
        <v>0.33333333333333331</v>
      </c>
      <c r="F251" s="3">
        <v>2.4</v>
      </c>
      <c r="G251" s="24">
        <v>5.5238704228762481E-3</v>
      </c>
      <c r="H251" s="9">
        <v>-0.11689878435793022</v>
      </c>
      <c r="I251" s="9">
        <v>0.95201024358954656</v>
      </c>
      <c r="J251" s="9">
        <v>5.1763896092555522E-4</v>
      </c>
      <c r="K251" s="24">
        <v>0.21752268689579571</v>
      </c>
      <c r="L251" s="9">
        <v>-1.4229917967157553</v>
      </c>
      <c r="M251" s="9">
        <v>6.9945853837795875</v>
      </c>
      <c r="N251" s="9">
        <v>61.448641658564263</v>
      </c>
      <c r="O251" s="30">
        <v>-2E-3</v>
      </c>
      <c r="P251" s="8">
        <v>75</v>
      </c>
      <c r="Q251" s="20">
        <v>-2.2499999999999999E-2</v>
      </c>
      <c r="R251" s="3">
        <v>0</v>
      </c>
      <c r="S251" s="40" t="s">
        <v>188</v>
      </c>
      <c r="T251" s="40" t="s">
        <v>189</v>
      </c>
      <c r="U251" t="s">
        <v>190</v>
      </c>
      <c r="V251" s="40" t="s">
        <v>191</v>
      </c>
      <c r="W251" s="40" t="s">
        <v>193</v>
      </c>
      <c r="X251" s="40" t="s">
        <v>132</v>
      </c>
      <c r="Y251" s="40" t="s">
        <v>138</v>
      </c>
      <c r="Z251" s="40" t="s">
        <v>142</v>
      </c>
      <c r="AA251" s="40" t="s">
        <v>148</v>
      </c>
      <c r="AB251" s="40" t="s">
        <v>154</v>
      </c>
      <c r="AC251" s="40" t="s">
        <v>160</v>
      </c>
      <c r="AD251" s="40" t="s">
        <v>166</v>
      </c>
      <c r="AE251" s="40" t="s">
        <v>172</v>
      </c>
      <c r="AF251" s="40" t="s">
        <v>140</v>
      </c>
      <c r="AG251" s="40" t="s">
        <v>144</v>
      </c>
      <c r="AH251" s="41" t="s">
        <v>150</v>
      </c>
      <c r="AI251" s="40" t="s">
        <v>156</v>
      </c>
      <c r="AJ251" s="40" t="s">
        <v>331</v>
      </c>
      <c r="AK251" s="41" t="s">
        <v>332</v>
      </c>
      <c r="AL251" s="40" t="s">
        <v>333</v>
      </c>
      <c r="AM251" s="40" t="s">
        <v>162</v>
      </c>
      <c r="AN251" s="40" t="s">
        <v>168</v>
      </c>
      <c r="AO251" s="40" t="s">
        <v>152</v>
      </c>
      <c r="AP251" s="40" t="s">
        <v>158</v>
      </c>
      <c r="AQ251" s="40" t="s">
        <v>164</v>
      </c>
      <c r="AR251" s="40" t="s">
        <v>170</v>
      </c>
      <c r="AS251" s="40" t="s">
        <v>334</v>
      </c>
      <c r="AT251" s="40" t="s">
        <v>206</v>
      </c>
      <c r="AU251" s="40" t="s">
        <v>207</v>
      </c>
      <c r="AV251" s="40" t="s">
        <v>208</v>
      </c>
      <c r="AW251" s="3" t="s">
        <v>209</v>
      </c>
      <c r="AX251" s="3" t="s">
        <v>202</v>
      </c>
      <c r="AY251" s="3" t="s">
        <v>131</v>
      </c>
      <c r="AZ251" s="3" t="s">
        <v>137</v>
      </c>
      <c r="BA251" s="3" t="s">
        <v>141</v>
      </c>
      <c r="BB251" s="3" t="s">
        <v>147</v>
      </c>
      <c r="BC251" s="3" t="s">
        <v>153</v>
      </c>
      <c r="BD251" s="3" t="s">
        <v>159</v>
      </c>
      <c r="BE251" s="3" t="s">
        <v>165</v>
      </c>
      <c r="BF251" s="3" t="s">
        <v>171</v>
      </c>
      <c r="BG251" s="3" t="s">
        <v>139</v>
      </c>
      <c r="BH251" s="3" t="s">
        <v>143</v>
      </c>
      <c r="BI251" s="3" t="s">
        <v>149</v>
      </c>
      <c r="BJ251" s="3" t="s">
        <v>155</v>
      </c>
      <c r="BK251" s="3" t="s">
        <v>335</v>
      </c>
      <c r="BL251" s="3" t="s">
        <v>336</v>
      </c>
      <c r="BM251" s="3" t="s">
        <v>337</v>
      </c>
      <c r="BN251" s="3" t="s">
        <v>161</v>
      </c>
      <c r="BO251" s="3" t="s">
        <v>167</v>
      </c>
      <c r="BP251" s="3" t="s">
        <v>151</v>
      </c>
      <c r="BQ251" s="3" t="s">
        <v>157</v>
      </c>
      <c r="BR251" s="3" t="s">
        <v>163</v>
      </c>
      <c r="BS251" s="3" t="s">
        <v>169</v>
      </c>
      <c r="BT251" s="3" t="s">
        <v>338</v>
      </c>
      <c r="BU251" s="3"/>
      <c r="BV251" s="3"/>
      <c r="BW251" s="3"/>
      <c r="BX251" s="3"/>
      <c r="BY251" s="3"/>
      <c r="BZ251" s="3"/>
      <c r="CA251" s="3"/>
      <c r="CB251" s="3"/>
      <c r="CC251" s="3"/>
      <c r="CD251" s="3"/>
      <c r="CE251" s="3"/>
      <c r="CF251" s="3"/>
      <c r="CG251" s="3"/>
      <c r="CH251" s="3"/>
      <c r="CI251" s="3"/>
      <c r="CJ251" s="3"/>
      <c r="CK251" s="3"/>
    </row>
    <row r="252" spans="1:89">
      <c r="C252" s="39" t="s">
        <v>18</v>
      </c>
      <c r="D252">
        <v>1</v>
      </c>
      <c r="Q252" s="20"/>
      <c r="S252" s="25">
        <v>14226</v>
      </c>
      <c r="T252" s="40">
        <v>14115</v>
      </c>
      <c r="U252" s="40">
        <v>14113</v>
      </c>
      <c r="V252" s="40">
        <v>13950</v>
      </c>
      <c r="W252" s="25">
        <v>13606</v>
      </c>
      <c r="X252" s="40">
        <v>12972</v>
      </c>
      <c r="Y252">
        <v>12870</v>
      </c>
      <c r="Z252">
        <v>12869</v>
      </c>
      <c r="AA252">
        <v>12719</v>
      </c>
      <c r="AB252" s="40">
        <v>12615</v>
      </c>
      <c r="AC252" s="25">
        <v>12405</v>
      </c>
      <c r="AD252">
        <v>11891</v>
      </c>
      <c r="AE252">
        <v>10464</v>
      </c>
      <c r="AF252">
        <v>11326</v>
      </c>
      <c r="AG252">
        <v>11007</v>
      </c>
      <c r="AH252">
        <v>10947</v>
      </c>
      <c r="AI252">
        <v>10925</v>
      </c>
      <c r="AJ252">
        <v>10297</v>
      </c>
      <c r="AK252">
        <v>10566</v>
      </c>
      <c r="AL252" s="40">
        <v>10135</v>
      </c>
      <c r="AM252" s="40">
        <v>10782</v>
      </c>
      <c r="AN252" s="40">
        <v>10363</v>
      </c>
      <c r="AO252" s="40">
        <v>9889</v>
      </c>
      <c r="AP252" s="40">
        <v>9841</v>
      </c>
      <c r="AQ252" s="40">
        <v>9555</v>
      </c>
      <c r="AR252" s="40">
        <v>9092</v>
      </c>
      <c r="AS252" s="40">
        <v>9003</v>
      </c>
      <c r="AT252" s="40">
        <v>13263</v>
      </c>
      <c r="AU252" s="40">
        <v>13159</v>
      </c>
      <c r="AV252" s="40">
        <v>13158</v>
      </c>
      <c r="AW252">
        <v>13005</v>
      </c>
      <c r="AX252">
        <v>12684</v>
      </c>
      <c r="AY252">
        <v>12094</v>
      </c>
      <c r="AZ252">
        <v>11999</v>
      </c>
      <c r="BA252">
        <v>11997</v>
      </c>
      <c r="BB252">
        <v>11858</v>
      </c>
      <c r="BC252">
        <v>11761</v>
      </c>
      <c r="BD252">
        <v>11567</v>
      </c>
      <c r="BE252">
        <v>11086</v>
      </c>
      <c r="BF252">
        <v>9755</v>
      </c>
      <c r="BG252">
        <v>10559</v>
      </c>
      <c r="BH252">
        <v>10262</v>
      </c>
      <c r="BI252">
        <v>10206</v>
      </c>
      <c r="BJ252">
        <v>10186</v>
      </c>
      <c r="BK252">
        <v>9600</v>
      </c>
      <c r="BL252">
        <v>9851</v>
      </c>
      <c r="BM252">
        <v>9449</v>
      </c>
      <c r="BN252">
        <v>10052</v>
      </c>
      <c r="BO252">
        <v>9662</v>
      </c>
      <c r="BP252">
        <v>9220</v>
      </c>
      <c r="BQ252">
        <v>9175</v>
      </c>
      <c r="BR252">
        <v>8908</v>
      </c>
      <c r="BS252">
        <v>8476</v>
      </c>
      <c r="BT252">
        <v>8393</v>
      </c>
    </row>
    <row r="253" spans="1:89">
      <c r="A253" s="40" t="s">
        <v>430</v>
      </c>
      <c r="B253" s="40" t="s">
        <v>130</v>
      </c>
      <c r="C253" s="82" t="s">
        <v>117</v>
      </c>
      <c r="D253">
        <v>1</v>
      </c>
      <c r="E253" s="26">
        <v>0.3</v>
      </c>
      <c r="F253" s="3">
        <v>3.6</v>
      </c>
      <c r="G253" s="24">
        <v>-1.5714784467394083E-3</v>
      </c>
      <c r="H253" s="9">
        <v>-5.9219759381934439E-2</v>
      </c>
      <c r="I253" s="9">
        <v>0.67601660493906801</v>
      </c>
      <c r="J253" s="9">
        <v>-4.643797567006995E-4</v>
      </c>
      <c r="K253" s="24">
        <v>0.10102582207461704</v>
      </c>
      <c r="L253" s="9">
        <v>-0.7825650853872087</v>
      </c>
      <c r="M253" s="9">
        <v>4.0915756480170167</v>
      </c>
      <c r="N253" s="9">
        <v>40.285219840419174</v>
      </c>
      <c r="O253" s="30">
        <v>-2.7000000000000001E-3</v>
      </c>
      <c r="P253" s="8">
        <v>60</v>
      </c>
      <c r="Q253" s="20">
        <v>-0.01</v>
      </c>
      <c r="R253" s="3">
        <v>0</v>
      </c>
      <c r="S253" s="40" t="s">
        <v>144</v>
      </c>
      <c r="T253" s="40" t="s">
        <v>150</v>
      </c>
      <c r="U253" t="s">
        <v>156</v>
      </c>
      <c r="V253" s="40" t="s">
        <v>331</v>
      </c>
      <c r="W253" s="40" t="s">
        <v>333</v>
      </c>
      <c r="X253" s="40" t="s">
        <v>332</v>
      </c>
      <c r="Y253" s="40" t="s">
        <v>162</v>
      </c>
      <c r="Z253" s="40" t="s">
        <v>168</v>
      </c>
      <c r="AA253" s="40" t="s">
        <v>152</v>
      </c>
      <c r="AB253" s="40" t="s">
        <v>158</v>
      </c>
      <c r="AC253" s="40" t="s">
        <v>164</v>
      </c>
      <c r="AD253" s="40" t="s">
        <v>170</v>
      </c>
      <c r="AE253" s="40" t="s">
        <v>334</v>
      </c>
      <c r="AF253" s="40" t="s">
        <v>143</v>
      </c>
      <c r="AG253" s="40" t="s">
        <v>149</v>
      </c>
      <c r="AH253" s="41" t="s">
        <v>155</v>
      </c>
      <c r="AI253" s="40" t="s">
        <v>335</v>
      </c>
      <c r="AJ253" s="40" t="s">
        <v>337</v>
      </c>
      <c r="AK253" s="41" t="s">
        <v>336</v>
      </c>
      <c r="AL253" s="40" t="s">
        <v>161</v>
      </c>
      <c r="AM253" s="40" t="s">
        <v>167</v>
      </c>
      <c r="AN253" s="40" t="s">
        <v>151</v>
      </c>
      <c r="AO253" s="40" t="s">
        <v>157</v>
      </c>
      <c r="AP253" s="40" t="s">
        <v>163</v>
      </c>
      <c r="AQ253" s="40" t="s">
        <v>169</v>
      </c>
      <c r="AR253" s="40" t="s">
        <v>338</v>
      </c>
      <c r="AS253" s="40" t="s">
        <v>340</v>
      </c>
      <c r="AT253" s="40" t="s">
        <v>341</v>
      </c>
      <c r="AU253" s="40" t="s">
        <v>342</v>
      </c>
      <c r="AV253" s="40" t="s">
        <v>343</v>
      </c>
      <c r="AW253" s="3" t="s">
        <v>344</v>
      </c>
      <c r="AX253" s="3" t="s">
        <v>345</v>
      </c>
      <c r="AY253" s="3" t="s">
        <v>346</v>
      </c>
      <c r="AZ253" s="3" t="s">
        <v>347</v>
      </c>
      <c r="BA253" s="3" t="s">
        <v>348</v>
      </c>
      <c r="BB253" s="3" t="s">
        <v>349</v>
      </c>
      <c r="BC253" s="3" t="s">
        <v>350</v>
      </c>
      <c r="BD253" s="3" t="s">
        <v>351</v>
      </c>
      <c r="BE253" s="3" t="s">
        <v>352</v>
      </c>
      <c r="BF253" s="3" t="s">
        <v>353</v>
      </c>
      <c r="BG253" s="3" t="s">
        <v>354</v>
      </c>
      <c r="BH253" s="3" t="s">
        <v>355</v>
      </c>
      <c r="BI253" s="3"/>
      <c r="BJ253" s="3"/>
      <c r="BK253" s="3"/>
      <c r="BL253" s="3"/>
      <c r="BM253" s="3"/>
      <c r="BN253" s="3"/>
      <c r="BO253" s="3"/>
      <c r="BP253" s="3"/>
      <c r="BQ253" s="3"/>
      <c r="BR253" s="3"/>
      <c r="BS253" s="3"/>
      <c r="BT253" s="3"/>
      <c r="BU253" s="3"/>
      <c r="BV253" s="3"/>
      <c r="BW253" s="3"/>
      <c r="BX253" s="3"/>
      <c r="BY253" s="3"/>
      <c r="BZ253" s="3"/>
      <c r="CA253" s="3"/>
      <c r="CB253" s="3"/>
      <c r="CC253" s="3"/>
      <c r="CD253" s="3"/>
      <c r="CE253" s="3"/>
      <c r="CF253" s="3"/>
      <c r="CG253" s="3"/>
      <c r="CH253" s="3"/>
      <c r="CI253" s="3"/>
      <c r="CJ253" s="3"/>
      <c r="CK253" s="3"/>
    </row>
    <row r="254" spans="1:89">
      <c r="C254" s="39" t="s">
        <v>18</v>
      </c>
      <c r="D254">
        <v>1</v>
      </c>
      <c r="Q254" s="20"/>
      <c r="S254" s="25">
        <v>12505</v>
      </c>
      <c r="T254" s="40">
        <v>12631</v>
      </c>
      <c r="U254" s="40">
        <v>12606</v>
      </c>
      <c r="V254" s="40">
        <v>11776</v>
      </c>
      <c r="W254" s="25">
        <v>11591</v>
      </c>
      <c r="X254" s="40">
        <v>12084</v>
      </c>
      <c r="Y254">
        <v>12441</v>
      </c>
      <c r="Z254">
        <v>11958</v>
      </c>
      <c r="AA254">
        <v>11983</v>
      </c>
      <c r="AB254" s="40">
        <v>12159</v>
      </c>
      <c r="AC254" s="25">
        <v>12000</v>
      </c>
      <c r="AD254">
        <v>11419</v>
      </c>
      <c r="AE254">
        <v>11307</v>
      </c>
      <c r="AF254">
        <v>11630</v>
      </c>
      <c r="AG254">
        <v>11747</v>
      </c>
      <c r="AH254">
        <v>11724</v>
      </c>
      <c r="AI254">
        <v>10952</v>
      </c>
      <c r="AJ254">
        <v>10780</v>
      </c>
      <c r="AK254">
        <v>11238</v>
      </c>
      <c r="AL254" s="40">
        <v>11570</v>
      </c>
      <c r="AM254" s="40">
        <v>11121</v>
      </c>
      <c r="AN254" s="40">
        <v>11144</v>
      </c>
      <c r="AO254" s="40">
        <v>11308</v>
      </c>
      <c r="AP254" s="40">
        <v>11160</v>
      </c>
      <c r="AQ254" s="40">
        <v>10620</v>
      </c>
      <c r="AR254" s="40">
        <v>10515</v>
      </c>
      <c r="AS254" s="40">
        <v>12505</v>
      </c>
      <c r="AT254" s="40">
        <v>12480</v>
      </c>
      <c r="AU254" s="40">
        <v>12317</v>
      </c>
      <c r="AV254" s="40">
        <v>11838</v>
      </c>
      <c r="AW254">
        <v>11264</v>
      </c>
      <c r="AX254">
        <v>11308</v>
      </c>
      <c r="AY254">
        <v>11160</v>
      </c>
      <c r="AZ254">
        <v>10620</v>
      </c>
      <c r="BA254">
        <v>11629</v>
      </c>
      <c r="BB254">
        <v>11606</v>
      </c>
      <c r="BC254">
        <v>11454</v>
      </c>
      <c r="BD254">
        <v>11010</v>
      </c>
      <c r="BE254">
        <v>10476</v>
      </c>
      <c r="BF254">
        <v>10516</v>
      </c>
      <c r="BG254">
        <v>10379</v>
      </c>
      <c r="BH254">
        <v>9876</v>
      </c>
    </row>
    <row r="255" spans="1:89">
      <c r="A255" s="40" t="s">
        <v>431</v>
      </c>
      <c r="B255" s="40" t="s">
        <v>130</v>
      </c>
      <c r="C255" s="82" t="s">
        <v>117</v>
      </c>
      <c r="D255">
        <v>1</v>
      </c>
      <c r="E255" s="26">
        <v>0.2</v>
      </c>
      <c r="F255" s="3">
        <v>2.4</v>
      </c>
      <c r="G255" s="24">
        <v>-5.3037397577451826E-3</v>
      </c>
      <c r="H255" s="9">
        <v>-0.13324445860935352</v>
      </c>
      <c r="I255" s="9">
        <v>1.014024907408603</v>
      </c>
      <c r="J255" s="9">
        <v>-4.6437975670105339E-4</v>
      </c>
      <c r="K255" s="24">
        <v>0.51144322425272892</v>
      </c>
      <c r="L255" s="9">
        <v>-2.6411571631817683</v>
      </c>
      <c r="M255" s="9">
        <v>9.2060452080382404</v>
      </c>
      <c r="N255" s="9">
        <v>60.427829760628761</v>
      </c>
      <c r="O255" s="30">
        <v>-2.7000000000000001E-3</v>
      </c>
      <c r="P255" s="8">
        <v>60</v>
      </c>
      <c r="Q255" s="20">
        <v>-1.4999999999999999E-2</v>
      </c>
      <c r="R255" s="3">
        <v>0</v>
      </c>
      <c r="S255" s="40" t="s">
        <v>144</v>
      </c>
      <c r="T255" s="40" t="s">
        <v>150</v>
      </c>
      <c r="U255" t="s">
        <v>156</v>
      </c>
      <c r="V255" s="40" t="s">
        <v>331</v>
      </c>
      <c r="W255" s="40" t="s">
        <v>333</v>
      </c>
      <c r="X255" s="40" t="s">
        <v>332</v>
      </c>
      <c r="Y255" s="40" t="s">
        <v>162</v>
      </c>
      <c r="Z255" s="40" t="s">
        <v>168</v>
      </c>
      <c r="AA255" s="40" t="s">
        <v>152</v>
      </c>
      <c r="AB255" s="40" t="s">
        <v>158</v>
      </c>
      <c r="AC255" s="40" t="s">
        <v>164</v>
      </c>
      <c r="AD255" s="40" t="s">
        <v>170</v>
      </c>
      <c r="AE255" s="40" t="s">
        <v>334</v>
      </c>
      <c r="AF255" s="40" t="s">
        <v>143</v>
      </c>
      <c r="AG255" s="40" t="s">
        <v>149</v>
      </c>
      <c r="AH255" s="41" t="s">
        <v>155</v>
      </c>
      <c r="AI255" s="40" t="s">
        <v>335</v>
      </c>
      <c r="AJ255" s="40" t="s">
        <v>337</v>
      </c>
      <c r="AK255" s="41" t="s">
        <v>336</v>
      </c>
      <c r="AL255" s="40" t="s">
        <v>161</v>
      </c>
      <c r="AM255" s="40" t="s">
        <v>167</v>
      </c>
      <c r="AN255" s="40" t="s">
        <v>151</v>
      </c>
      <c r="AO255" s="40" t="s">
        <v>157</v>
      </c>
      <c r="AP255" s="40" t="s">
        <v>163</v>
      </c>
      <c r="AQ255" s="40" t="s">
        <v>169</v>
      </c>
      <c r="AR255" s="40" t="s">
        <v>338</v>
      </c>
      <c r="AS255" s="40" t="s">
        <v>340</v>
      </c>
      <c r="AT255" s="40" t="s">
        <v>341</v>
      </c>
      <c r="AU255" s="40" t="s">
        <v>342</v>
      </c>
      <c r="AV255" s="40" t="s">
        <v>343</v>
      </c>
      <c r="AW255" s="3" t="s">
        <v>344</v>
      </c>
      <c r="AX255" s="3" t="s">
        <v>345</v>
      </c>
      <c r="AY255" s="3" t="s">
        <v>346</v>
      </c>
      <c r="AZ255" s="3" t="s">
        <v>347</v>
      </c>
      <c r="BA255" s="3" t="s">
        <v>348</v>
      </c>
      <c r="BB255" s="3" t="s">
        <v>349</v>
      </c>
      <c r="BC255" s="3" t="s">
        <v>350</v>
      </c>
      <c r="BD255" s="3" t="s">
        <v>351</v>
      </c>
      <c r="BE255" s="3" t="s">
        <v>352</v>
      </c>
      <c r="BF255" s="3" t="s">
        <v>353</v>
      </c>
      <c r="BG255" s="3" t="s">
        <v>354</v>
      </c>
      <c r="BH255" s="3" t="s">
        <v>355</v>
      </c>
      <c r="BI255" s="3"/>
      <c r="BJ255" s="3"/>
      <c r="BK255" s="3"/>
      <c r="BL255" s="3"/>
      <c r="BM255" s="3"/>
      <c r="BN255" s="3"/>
      <c r="BO255" s="3"/>
      <c r="BP255" s="3"/>
      <c r="BQ255" s="3"/>
      <c r="BR255" s="3"/>
      <c r="BS255" s="3"/>
      <c r="BT255" s="3"/>
      <c r="BU255" s="3"/>
      <c r="BV255" s="3"/>
      <c r="BW255" s="3"/>
      <c r="BX255" s="3"/>
      <c r="BY255" s="3"/>
      <c r="BZ255" s="3"/>
      <c r="CA255" s="3"/>
      <c r="CB255" s="3"/>
      <c r="CC255" s="3"/>
      <c r="CD255" s="3"/>
      <c r="CE255" s="3"/>
      <c r="CF255" s="3"/>
      <c r="CG255" s="3"/>
      <c r="CH255" s="3"/>
      <c r="CI255" s="3"/>
      <c r="CJ255" s="3"/>
      <c r="CK255" s="3"/>
    </row>
    <row r="256" spans="1:89">
      <c r="C256" s="39" t="s">
        <v>18</v>
      </c>
      <c r="D256">
        <v>1</v>
      </c>
      <c r="Q256" s="20"/>
      <c r="S256" s="25">
        <v>12505</v>
      </c>
      <c r="T256" s="40">
        <v>12631</v>
      </c>
      <c r="U256" s="40">
        <v>12606</v>
      </c>
      <c r="V256" s="40">
        <v>11776</v>
      </c>
      <c r="W256" s="25">
        <v>11591</v>
      </c>
      <c r="X256" s="40">
        <v>12084</v>
      </c>
      <c r="Y256">
        <v>12441</v>
      </c>
      <c r="Z256">
        <v>11958</v>
      </c>
      <c r="AA256">
        <v>11983</v>
      </c>
      <c r="AB256" s="40">
        <v>12159</v>
      </c>
      <c r="AC256" s="25">
        <v>12000</v>
      </c>
      <c r="AD256">
        <v>11419</v>
      </c>
      <c r="AE256">
        <v>11307</v>
      </c>
      <c r="AF256">
        <v>11630</v>
      </c>
      <c r="AG256">
        <v>11747</v>
      </c>
      <c r="AH256">
        <v>11724</v>
      </c>
      <c r="AI256">
        <v>10952</v>
      </c>
      <c r="AJ256">
        <v>10780</v>
      </c>
      <c r="AK256">
        <v>11238</v>
      </c>
      <c r="AL256" s="40">
        <v>11570</v>
      </c>
      <c r="AM256" s="40">
        <v>11121</v>
      </c>
      <c r="AN256" s="40">
        <v>11144</v>
      </c>
      <c r="AO256" s="40">
        <v>11308</v>
      </c>
      <c r="AP256" s="40">
        <v>11160</v>
      </c>
      <c r="AQ256" s="40">
        <v>10620</v>
      </c>
      <c r="AR256" s="40">
        <v>10515</v>
      </c>
      <c r="AS256" s="40">
        <v>12505</v>
      </c>
      <c r="AT256" s="40">
        <v>12480</v>
      </c>
      <c r="AU256" s="40">
        <v>12317</v>
      </c>
      <c r="AV256" s="40">
        <v>11838</v>
      </c>
      <c r="AW256">
        <v>11264</v>
      </c>
      <c r="AX256">
        <v>11308</v>
      </c>
      <c r="AY256">
        <v>11160</v>
      </c>
      <c r="AZ256">
        <v>10620</v>
      </c>
      <c r="BA256">
        <v>11629</v>
      </c>
      <c r="BB256">
        <v>11606</v>
      </c>
      <c r="BC256">
        <v>11454</v>
      </c>
      <c r="BD256">
        <v>11010</v>
      </c>
      <c r="BE256">
        <v>10476</v>
      </c>
      <c r="BF256">
        <v>10516</v>
      </c>
      <c r="BG256">
        <v>10379</v>
      </c>
      <c r="BH256">
        <v>9876</v>
      </c>
    </row>
    <row r="257" spans="1:89">
      <c r="A257" s="40" t="s">
        <v>432</v>
      </c>
      <c r="B257" s="40" t="s">
        <v>130</v>
      </c>
      <c r="C257" s="82" t="s">
        <v>117</v>
      </c>
      <c r="D257">
        <v>1</v>
      </c>
      <c r="E257" s="26">
        <v>0.05</v>
      </c>
      <c r="F257" s="3">
        <v>0.24</v>
      </c>
      <c r="G257" s="24">
        <v>8.093818698828871</v>
      </c>
      <c r="H257" s="9">
        <v>-12.903971997660149</v>
      </c>
      <c r="I257" s="9">
        <v>12.692471634820095</v>
      </c>
      <c r="J257" s="9">
        <v>5.9244621579204043E-4</v>
      </c>
      <c r="K257" s="24">
        <v>69.094072633394603</v>
      </c>
      <c r="L257" s="9">
        <v>-56.512863530353364</v>
      </c>
      <c r="M257" s="9">
        <v>37.900786308719802</v>
      </c>
      <c r="N257" s="9">
        <v>30.893884075797995</v>
      </c>
      <c r="O257" s="30">
        <v>-1.8E-3</v>
      </c>
      <c r="P257" s="8">
        <v>57</v>
      </c>
      <c r="Q257" s="20">
        <v>-1.14E-2</v>
      </c>
      <c r="R257" s="3">
        <v>0</v>
      </c>
      <c r="S257" s="40" t="s">
        <v>188</v>
      </c>
      <c r="T257" s="40" t="s">
        <v>132</v>
      </c>
      <c r="U257" s="40" t="s">
        <v>189</v>
      </c>
      <c r="V257" s="40" t="s">
        <v>138</v>
      </c>
      <c r="W257" s="40" t="s">
        <v>140</v>
      </c>
      <c r="X257" s="40" t="s">
        <v>190</v>
      </c>
      <c r="Y257" s="40" t="s">
        <v>142</v>
      </c>
      <c r="Z257" s="40" t="s">
        <v>144</v>
      </c>
      <c r="AA257" s="40" t="s">
        <v>191</v>
      </c>
      <c r="AB257" s="40" t="s">
        <v>148</v>
      </c>
      <c r="AC257" s="40" t="s">
        <v>150</v>
      </c>
      <c r="AD257" s="40" t="s">
        <v>152</v>
      </c>
      <c r="AE257" s="40" t="s">
        <v>154</v>
      </c>
      <c r="AF257" s="40" t="s">
        <v>156</v>
      </c>
      <c r="AG257" t="s">
        <v>158</v>
      </c>
      <c r="AH257" t="s">
        <v>331</v>
      </c>
      <c r="AI257" t="s">
        <v>193</v>
      </c>
      <c r="AJ257" t="s">
        <v>160</v>
      </c>
      <c r="AK257" t="s">
        <v>162</v>
      </c>
      <c r="AL257" t="s">
        <v>164</v>
      </c>
      <c r="AM257" t="s">
        <v>332</v>
      </c>
      <c r="AN257" t="s">
        <v>333</v>
      </c>
      <c r="AO257" t="s">
        <v>334</v>
      </c>
      <c r="AP257" t="s">
        <v>166</v>
      </c>
      <c r="AQ257" t="s">
        <v>168</v>
      </c>
      <c r="AR257" t="s">
        <v>170</v>
      </c>
      <c r="AS257" s="3" t="s">
        <v>172</v>
      </c>
      <c r="AT257" s="3" t="s">
        <v>206</v>
      </c>
      <c r="AU257" t="s">
        <v>131</v>
      </c>
      <c r="AV257" t="s">
        <v>207</v>
      </c>
      <c r="AW257" t="s">
        <v>137</v>
      </c>
      <c r="AX257" t="s">
        <v>139</v>
      </c>
      <c r="AY257" s="3" t="s">
        <v>208</v>
      </c>
      <c r="AZ257" s="3" t="s">
        <v>141</v>
      </c>
      <c r="BA257" s="3" t="s">
        <v>143</v>
      </c>
      <c r="BB257" s="3" t="s">
        <v>209</v>
      </c>
      <c r="BC257" s="3" t="s">
        <v>147</v>
      </c>
      <c r="BD257" s="3" t="s">
        <v>149</v>
      </c>
      <c r="BE257" s="3" t="s">
        <v>151</v>
      </c>
      <c r="BF257" s="3" t="s">
        <v>153</v>
      </c>
      <c r="BG257" s="3" t="s">
        <v>155</v>
      </c>
      <c r="BH257" s="3" t="s">
        <v>157</v>
      </c>
      <c r="BI257" s="3" t="s">
        <v>335</v>
      </c>
      <c r="BJ257" s="3" t="s">
        <v>202</v>
      </c>
      <c r="BK257" s="3" t="s">
        <v>159</v>
      </c>
      <c r="BL257" s="3" t="s">
        <v>161</v>
      </c>
      <c r="BM257" s="3" t="s">
        <v>163</v>
      </c>
      <c r="BN257" s="3" t="s">
        <v>336</v>
      </c>
      <c r="BO257" s="3" t="s">
        <v>337</v>
      </c>
      <c r="BP257" s="3" t="s">
        <v>338</v>
      </c>
      <c r="BQ257" s="3" t="s">
        <v>165</v>
      </c>
      <c r="BR257" s="3" t="s">
        <v>167</v>
      </c>
      <c r="BS257" s="3" t="s">
        <v>169</v>
      </c>
      <c r="BT257" s="3" t="s">
        <v>171</v>
      </c>
      <c r="BU257" s="3"/>
      <c r="BV257" s="3"/>
      <c r="BW257" s="3"/>
      <c r="BX257" s="3"/>
      <c r="BY257" s="3"/>
      <c r="BZ257" s="3"/>
      <c r="CA257" s="3"/>
      <c r="CB257" s="3"/>
      <c r="CC257" s="3"/>
      <c r="CD257" s="3"/>
      <c r="CE257" s="3"/>
      <c r="CF257" s="3"/>
      <c r="CG257" s="3"/>
      <c r="CH257" s="3"/>
      <c r="CI257" s="3"/>
      <c r="CJ257" s="3"/>
      <c r="CK257" s="3"/>
    </row>
    <row r="258" spans="1:89">
      <c r="C258" s="39" t="s">
        <v>18</v>
      </c>
      <c r="D258">
        <v>1</v>
      </c>
      <c r="E258"/>
      <c r="G258"/>
      <c r="K258"/>
      <c r="O258"/>
      <c r="Q258" s="20"/>
      <c r="S258">
        <v>597</v>
      </c>
      <c r="T258">
        <v>555</v>
      </c>
      <c r="U258">
        <v>594</v>
      </c>
      <c r="V258">
        <v>553</v>
      </c>
      <c r="W258">
        <v>501</v>
      </c>
      <c r="X258">
        <v>590</v>
      </c>
      <c r="Y258">
        <v>550</v>
      </c>
      <c r="Z258">
        <v>496</v>
      </c>
      <c r="AA258">
        <v>589</v>
      </c>
      <c r="AB258">
        <v>546</v>
      </c>
      <c r="AC258">
        <v>473</v>
      </c>
      <c r="AD258">
        <v>435</v>
      </c>
      <c r="AE258">
        <v>536</v>
      </c>
      <c r="AF258">
        <v>468</v>
      </c>
      <c r="AG258">
        <v>417</v>
      </c>
      <c r="AH258">
        <v>446</v>
      </c>
      <c r="AI258">
        <v>568</v>
      </c>
      <c r="AJ258">
        <v>533</v>
      </c>
      <c r="AK258">
        <v>453</v>
      </c>
      <c r="AL258">
        <v>409</v>
      </c>
      <c r="AM258">
        <v>457</v>
      </c>
      <c r="AN258">
        <v>439</v>
      </c>
      <c r="AO258">
        <v>377</v>
      </c>
      <c r="AP258">
        <v>512</v>
      </c>
      <c r="AQ258">
        <v>433</v>
      </c>
      <c r="AR258">
        <v>383</v>
      </c>
      <c r="AS258">
        <v>447</v>
      </c>
      <c r="AT258">
        <v>541</v>
      </c>
      <c r="AU258">
        <v>494</v>
      </c>
      <c r="AV258">
        <v>539</v>
      </c>
      <c r="AW258">
        <v>492</v>
      </c>
      <c r="AX258">
        <v>441</v>
      </c>
      <c r="AY258">
        <v>536</v>
      </c>
      <c r="AZ258">
        <v>489</v>
      </c>
      <c r="BA258">
        <v>437</v>
      </c>
      <c r="BB258">
        <v>529</v>
      </c>
      <c r="BC258">
        <v>482</v>
      </c>
      <c r="BD258">
        <v>417</v>
      </c>
      <c r="BE258">
        <v>373</v>
      </c>
      <c r="BF258">
        <v>477</v>
      </c>
      <c r="BG258">
        <v>417</v>
      </c>
      <c r="BH258">
        <v>371</v>
      </c>
      <c r="BI258">
        <v>390</v>
      </c>
      <c r="BJ258">
        <v>516</v>
      </c>
      <c r="BK258">
        <v>470</v>
      </c>
      <c r="BL258">
        <v>408</v>
      </c>
      <c r="BM258">
        <v>360</v>
      </c>
      <c r="BN258">
        <v>400</v>
      </c>
      <c r="BO258">
        <v>384</v>
      </c>
      <c r="BP258">
        <v>349</v>
      </c>
      <c r="BQ258">
        <v>451</v>
      </c>
      <c r="BR258">
        <v>393</v>
      </c>
      <c r="BS258">
        <v>344</v>
      </c>
      <c r="BT258">
        <v>398</v>
      </c>
    </row>
    <row r="259" spans="1:89">
      <c r="A259" s="40" t="s">
        <v>433</v>
      </c>
      <c r="B259" s="40" t="s">
        <v>130</v>
      </c>
      <c r="C259" s="82" t="s">
        <v>117</v>
      </c>
      <c r="D259">
        <v>1</v>
      </c>
      <c r="E259" s="26">
        <v>0.05</v>
      </c>
      <c r="F259" s="3">
        <v>0.24</v>
      </c>
      <c r="G259" s="24">
        <v>-7.9165662682841607</v>
      </c>
      <c r="H259" s="9">
        <v>-8.5416153712203311</v>
      </c>
      <c r="I259" s="9">
        <v>12.006916731712971</v>
      </c>
      <c r="J259" s="9">
        <v>1.4030928182938357E-2</v>
      </c>
      <c r="K259" s="24">
        <v>64.72680860924406</v>
      </c>
      <c r="L259" s="9">
        <v>-54.128653974517988</v>
      </c>
      <c r="M259" s="9">
        <v>37.510585244795195</v>
      </c>
      <c r="N259" s="9">
        <v>30.87424431397843</v>
      </c>
      <c r="O259" s="30">
        <v>-2.2000000000000001E-3</v>
      </c>
      <c r="P259" s="8">
        <v>68</v>
      </c>
      <c r="Q259" s="20">
        <v>-1.14E-2</v>
      </c>
      <c r="R259" s="3">
        <v>0</v>
      </c>
      <c r="S259" s="40" t="s">
        <v>144</v>
      </c>
      <c r="T259" s="40" t="s">
        <v>150</v>
      </c>
      <c r="U259" s="40" t="s">
        <v>156</v>
      </c>
      <c r="V259" s="40" t="s">
        <v>331</v>
      </c>
      <c r="W259" s="40" t="s">
        <v>333</v>
      </c>
      <c r="X259" s="40" t="s">
        <v>332</v>
      </c>
      <c r="Y259" s="40" t="s">
        <v>162</v>
      </c>
      <c r="Z259" s="40" t="s">
        <v>168</v>
      </c>
      <c r="AA259" s="40" t="s">
        <v>152</v>
      </c>
      <c r="AB259" s="40" t="s">
        <v>158</v>
      </c>
      <c r="AC259" s="40" t="s">
        <v>164</v>
      </c>
      <c r="AD259" s="40" t="s">
        <v>170</v>
      </c>
      <c r="AE259" s="40" t="s">
        <v>334</v>
      </c>
      <c r="AF259" s="40" t="s">
        <v>143</v>
      </c>
      <c r="AG259" t="s">
        <v>149</v>
      </c>
      <c r="AH259" t="s">
        <v>155</v>
      </c>
      <c r="AI259" t="s">
        <v>335</v>
      </c>
      <c r="AJ259" t="s">
        <v>337</v>
      </c>
      <c r="AK259" t="s">
        <v>336</v>
      </c>
      <c r="AL259" t="s">
        <v>161</v>
      </c>
      <c r="AM259" t="s">
        <v>167</v>
      </c>
      <c r="AN259" t="s">
        <v>151</v>
      </c>
      <c r="AO259" t="s">
        <v>157</v>
      </c>
      <c r="AP259" t="s">
        <v>163</v>
      </c>
      <c r="AQ259" t="s">
        <v>169</v>
      </c>
      <c r="AR259" t="s">
        <v>338</v>
      </c>
      <c r="AS259" s="3" t="s">
        <v>340</v>
      </c>
      <c r="AT259" s="3" t="s">
        <v>341</v>
      </c>
      <c r="AU259" t="s">
        <v>342</v>
      </c>
      <c r="AV259" t="s">
        <v>343</v>
      </c>
      <c r="AW259" t="s">
        <v>344</v>
      </c>
      <c r="AX259" t="s">
        <v>345</v>
      </c>
      <c r="AY259" s="3" t="s">
        <v>346</v>
      </c>
      <c r="AZ259" s="3" t="s">
        <v>347</v>
      </c>
      <c r="BA259" s="3" t="s">
        <v>348</v>
      </c>
      <c r="BB259" s="3" t="s">
        <v>349</v>
      </c>
      <c r="BC259" s="3" t="s">
        <v>350</v>
      </c>
      <c r="BD259" s="3" t="s">
        <v>351</v>
      </c>
      <c r="BE259" s="3" t="s">
        <v>352</v>
      </c>
      <c r="BF259" s="3" t="s">
        <v>353</v>
      </c>
      <c r="BG259" s="3" t="s">
        <v>354</v>
      </c>
      <c r="BH259" s="3" t="s">
        <v>355</v>
      </c>
      <c r="BI259" s="3"/>
      <c r="BJ259" s="3"/>
      <c r="BK259" s="3"/>
      <c r="BL259" s="3"/>
      <c r="BM259" s="3"/>
      <c r="BN259" s="3"/>
      <c r="BO259" s="3"/>
      <c r="BP259" s="3"/>
      <c r="BQ259" s="3"/>
      <c r="BR259" s="3"/>
      <c r="BS259" s="3"/>
      <c r="BT259" s="3"/>
      <c r="BU259" s="3"/>
      <c r="BV259" s="3"/>
      <c r="BW259" s="3"/>
      <c r="BX259" s="3"/>
      <c r="BY259" s="3"/>
      <c r="BZ259" s="3"/>
      <c r="CA259" s="3"/>
      <c r="CB259" s="3"/>
      <c r="CC259" s="3"/>
      <c r="CD259" s="3"/>
      <c r="CE259" s="3"/>
      <c r="CF259" s="3"/>
      <c r="CG259" s="3"/>
      <c r="CH259" s="3"/>
      <c r="CI259" s="3"/>
      <c r="CJ259" s="3"/>
      <c r="CK259" s="3"/>
    </row>
    <row r="260" spans="1:89">
      <c r="C260" s="39" t="s">
        <v>18</v>
      </c>
      <c r="D260">
        <v>1</v>
      </c>
      <c r="E260"/>
      <c r="G260"/>
      <c r="K260"/>
      <c r="O260"/>
      <c r="Q260" s="20"/>
      <c r="S260">
        <v>529</v>
      </c>
      <c r="T260">
        <v>534</v>
      </c>
      <c r="U260">
        <v>534</v>
      </c>
      <c r="V260">
        <v>494</v>
      </c>
      <c r="W260">
        <v>487</v>
      </c>
      <c r="X260">
        <v>507</v>
      </c>
      <c r="Y260">
        <v>522</v>
      </c>
      <c r="Z260">
        <v>504</v>
      </c>
      <c r="AA260">
        <v>498</v>
      </c>
      <c r="AB260">
        <v>504</v>
      </c>
      <c r="AC260">
        <v>498</v>
      </c>
      <c r="AD260">
        <v>476</v>
      </c>
      <c r="AE260">
        <v>461</v>
      </c>
      <c r="AF260">
        <v>492</v>
      </c>
      <c r="AG260">
        <v>497</v>
      </c>
      <c r="AH260">
        <v>497</v>
      </c>
      <c r="AI260">
        <v>460</v>
      </c>
      <c r="AJ260">
        <v>453</v>
      </c>
      <c r="AK260">
        <v>472</v>
      </c>
      <c r="AL260">
        <v>486</v>
      </c>
      <c r="AM260">
        <v>469</v>
      </c>
      <c r="AN260">
        <v>463</v>
      </c>
      <c r="AO260">
        <v>469</v>
      </c>
      <c r="AP260">
        <v>463</v>
      </c>
      <c r="AQ260">
        <v>442</v>
      </c>
      <c r="AR260">
        <v>429</v>
      </c>
      <c r="AS260">
        <v>529</v>
      </c>
      <c r="AT260">
        <v>529</v>
      </c>
      <c r="AU260">
        <v>517</v>
      </c>
      <c r="AV260">
        <v>499</v>
      </c>
      <c r="AW260">
        <v>483</v>
      </c>
      <c r="AX260">
        <v>479</v>
      </c>
      <c r="AY260">
        <v>473</v>
      </c>
      <c r="AZ260">
        <v>452</v>
      </c>
      <c r="BA260">
        <v>492</v>
      </c>
      <c r="BB260">
        <v>492</v>
      </c>
      <c r="BC260">
        <v>481</v>
      </c>
      <c r="BD260">
        <v>464</v>
      </c>
      <c r="BE260">
        <v>449</v>
      </c>
      <c r="BF260">
        <v>446</v>
      </c>
      <c r="BG260">
        <v>440</v>
      </c>
      <c r="BH260">
        <v>421</v>
      </c>
    </row>
    <row r="261" spans="1:89">
      <c r="A261" s="40" t="s">
        <v>434</v>
      </c>
      <c r="B261" s="40" t="s">
        <v>130</v>
      </c>
      <c r="C261" s="82" t="s">
        <v>117</v>
      </c>
      <c r="D261">
        <v>1</v>
      </c>
      <c r="E261" s="26">
        <v>0.1</v>
      </c>
      <c r="F261" s="3">
        <v>0.48</v>
      </c>
      <c r="G261" s="24">
        <v>1.850668254474614</v>
      </c>
      <c r="H261" s="9">
        <v>-4.096688206627717</v>
      </c>
      <c r="I261" s="9">
        <v>6.5032072015693867</v>
      </c>
      <c r="J261" s="9">
        <v>-1.0704887545136085E-2</v>
      </c>
      <c r="K261" s="24">
        <v>10.396911563638023</v>
      </c>
      <c r="L261" s="9">
        <v>-15.666688096290187</v>
      </c>
      <c r="M261" s="9">
        <v>19.335079061787635</v>
      </c>
      <c r="N261" s="9">
        <v>30.869040054707767</v>
      </c>
      <c r="O261" s="30">
        <v>-1.8E-3</v>
      </c>
      <c r="P261" s="8">
        <v>57</v>
      </c>
      <c r="Q261" s="20">
        <v>-1.15E-2</v>
      </c>
      <c r="R261" s="3">
        <v>0</v>
      </c>
      <c r="S261" s="40" t="s">
        <v>188</v>
      </c>
      <c r="T261" s="40" t="s">
        <v>132</v>
      </c>
      <c r="U261" s="40" t="s">
        <v>189</v>
      </c>
      <c r="V261" s="40" t="s">
        <v>138</v>
      </c>
      <c r="W261" s="40" t="s">
        <v>140</v>
      </c>
      <c r="X261" s="40" t="s">
        <v>190</v>
      </c>
      <c r="Y261" s="40" t="s">
        <v>142</v>
      </c>
      <c r="Z261" s="40" t="s">
        <v>144</v>
      </c>
      <c r="AA261" s="40" t="s">
        <v>191</v>
      </c>
      <c r="AB261" s="40" t="s">
        <v>148</v>
      </c>
      <c r="AC261" s="40" t="s">
        <v>150</v>
      </c>
      <c r="AD261" s="40" t="s">
        <v>152</v>
      </c>
      <c r="AE261" s="40" t="s">
        <v>154</v>
      </c>
      <c r="AF261" s="40" t="s">
        <v>156</v>
      </c>
      <c r="AG261" t="s">
        <v>158</v>
      </c>
      <c r="AH261" t="s">
        <v>331</v>
      </c>
      <c r="AI261" t="s">
        <v>193</v>
      </c>
      <c r="AJ261" t="s">
        <v>160</v>
      </c>
      <c r="AK261" t="s">
        <v>162</v>
      </c>
      <c r="AL261" t="s">
        <v>164</v>
      </c>
      <c r="AM261" t="s">
        <v>332</v>
      </c>
      <c r="AN261" t="s">
        <v>333</v>
      </c>
      <c r="AO261" t="s">
        <v>334</v>
      </c>
      <c r="AP261" t="s">
        <v>166</v>
      </c>
      <c r="AQ261" t="s">
        <v>168</v>
      </c>
      <c r="AR261" t="s">
        <v>170</v>
      </c>
      <c r="AS261" s="3" t="s">
        <v>172</v>
      </c>
      <c r="AT261" s="3" t="s">
        <v>206</v>
      </c>
      <c r="AU261" t="s">
        <v>131</v>
      </c>
      <c r="AV261" t="s">
        <v>207</v>
      </c>
      <c r="AW261" t="s">
        <v>137</v>
      </c>
      <c r="AX261" t="s">
        <v>139</v>
      </c>
      <c r="AY261" s="3" t="s">
        <v>208</v>
      </c>
      <c r="AZ261" s="3" t="s">
        <v>141</v>
      </c>
      <c r="BA261" s="3" t="s">
        <v>143</v>
      </c>
      <c r="BB261" s="3" t="s">
        <v>209</v>
      </c>
      <c r="BC261" s="3" t="s">
        <v>147</v>
      </c>
      <c r="BD261" s="3" t="s">
        <v>149</v>
      </c>
      <c r="BE261" s="3" t="s">
        <v>151</v>
      </c>
      <c r="BF261" s="3" t="s">
        <v>153</v>
      </c>
      <c r="BG261" s="3" t="s">
        <v>155</v>
      </c>
      <c r="BH261" s="3" t="s">
        <v>157</v>
      </c>
      <c r="BI261" s="3" t="s">
        <v>335</v>
      </c>
      <c r="BJ261" s="3" t="s">
        <v>202</v>
      </c>
      <c r="BK261" s="3" t="s">
        <v>159</v>
      </c>
      <c r="BL261" s="3" t="s">
        <v>161</v>
      </c>
      <c r="BM261" s="3" t="s">
        <v>163</v>
      </c>
      <c r="BN261" s="3" t="s">
        <v>336</v>
      </c>
      <c r="BO261" s="3" t="s">
        <v>337</v>
      </c>
      <c r="BP261" s="3" t="s">
        <v>338</v>
      </c>
      <c r="BQ261" s="3" t="s">
        <v>165</v>
      </c>
      <c r="BR261" s="3" t="s">
        <v>167</v>
      </c>
      <c r="BS261" s="3" t="s">
        <v>169</v>
      </c>
      <c r="BT261" s="3" t="s">
        <v>171</v>
      </c>
      <c r="BU261" s="3"/>
      <c r="BV261" s="3"/>
      <c r="BW261" s="3"/>
      <c r="BX261" s="3"/>
      <c r="BY261" s="3"/>
      <c r="BZ261" s="3"/>
      <c r="CA261" s="3"/>
      <c r="CB261" s="3"/>
      <c r="CC261" s="3"/>
      <c r="CD261" s="3"/>
      <c r="CE261" s="3"/>
      <c r="CF261" s="3"/>
      <c r="CG261" s="3"/>
      <c r="CH261" s="3"/>
      <c r="CI261" s="3"/>
      <c r="CJ261" s="3"/>
      <c r="CK261" s="3"/>
    </row>
    <row r="262" spans="1:89">
      <c r="C262" s="39" t="s">
        <v>18</v>
      </c>
      <c r="D262">
        <v>1</v>
      </c>
      <c r="E262"/>
      <c r="G262"/>
      <c r="K262"/>
      <c r="O262"/>
      <c r="Q262" s="20"/>
      <c r="S262">
        <v>1176</v>
      </c>
      <c r="T262">
        <v>1091</v>
      </c>
      <c r="U262">
        <v>1173</v>
      </c>
      <c r="V262">
        <v>1088</v>
      </c>
      <c r="W262">
        <v>990</v>
      </c>
      <c r="X262">
        <v>1168</v>
      </c>
      <c r="Y262">
        <v>1083</v>
      </c>
      <c r="Z262">
        <v>985</v>
      </c>
      <c r="AA262">
        <v>1162</v>
      </c>
      <c r="AB262">
        <v>1077</v>
      </c>
      <c r="AC262">
        <v>931</v>
      </c>
      <c r="AD262">
        <v>860</v>
      </c>
      <c r="AE262">
        <v>1062</v>
      </c>
      <c r="AF262">
        <v>919</v>
      </c>
      <c r="AG262">
        <v>825</v>
      </c>
      <c r="AH262">
        <v>881</v>
      </c>
      <c r="AI262">
        <v>1126</v>
      </c>
      <c r="AJ262">
        <v>1051</v>
      </c>
      <c r="AK262">
        <v>896</v>
      </c>
      <c r="AL262">
        <v>808</v>
      </c>
      <c r="AM262">
        <v>904</v>
      </c>
      <c r="AN262">
        <v>867</v>
      </c>
      <c r="AO262">
        <v>747</v>
      </c>
      <c r="AP262">
        <v>1006</v>
      </c>
      <c r="AQ262">
        <v>856</v>
      </c>
      <c r="AR262">
        <v>755</v>
      </c>
      <c r="AS262">
        <v>884</v>
      </c>
      <c r="AT262">
        <v>1067</v>
      </c>
      <c r="AU262">
        <v>971</v>
      </c>
      <c r="AV262">
        <v>1065</v>
      </c>
      <c r="AW262">
        <v>969</v>
      </c>
      <c r="AX262">
        <v>873</v>
      </c>
      <c r="AY262">
        <v>1060</v>
      </c>
      <c r="AZ262">
        <v>964</v>
      </c>
      <c r="BA262">
        <v>868</v>
      </c>
      <c r="BB262">
        <v>1045</v>
      </c>
      <c r="BC262">
        <v>950</v>
      </c>
      <c r="BD262">
        <v>820</v>
      </c>
      <c r="BE262">
        <v>738</v>
      </c>
      <c r="BF262">
        <v>945</v>
      </c>
      <c r="BG262">
        <v>817</v>
      </c>
      <c r="BH262">
        <v>734</v>
      </c>
      <c r="BI262">
        <v>770</v>
      </c>
      <c r="BJ262">
        <v>1022</v>
      </c>
      <c r="BK262">
        <v>926</v>
      </c>
      <c r="BL262">
        <v>806</v>
      </c>
      <c r="BM262">
        <v>713</v>
      </c>
      <c r="BN262">
        <v>790</v>
      </c>
      <c r="BO262">
        <v>758</v>
      </c>
      <c r="BP262">
        <v>689</v>
      </c>
      <c r="BQ262">
        <v>888</v>
      </c>
      <c r="BR262">
        <v>777</v>
      </c>
      <c r="BS262">
        <v>679</v>
      </c>
      <c r="BT262">
        <v>787</v>
      </c>
    </row>
    <row r="263" spans="1:89">
      <c r="A263" s="40" t="s">
        <v>435</v>
      </c>
      <c r="B263" s="40" t="s">
        <v>130</v>
      </c>
      <c r="C263" s="82" t="s">
        <v>117</v>
      </c>
      <c r="D263">
        <v>1</v>
      </c>
      <c r="E263" s="26">
        <v>0.1</v>
      </c>
      <c r="F263" s="3">
        <v>0.48</v>
      </c>
      <c r="G263" s="24">
        <v>-0.98957078353552008</v>
      </c>
      <c r="H263" s="9">
        <v>-2.1354038428050828</v>
      </c>
      <c r="I263" s="9">
        <v>6.0034583658564857</v>
      </c>
      <c r="J263" s="9">
        <v>1.4030928182938357E-2</v>
      </c>
      <c r="K263" s="24">
        <v>8.0908510761555075</v>
      </c>
      <c r="L263" s="9">
        <v>-13.532163493629497</v>
      </c>
      <c r="M263" s="9">
        <v>18.755292622397597</v>
      </c>
      <c r="N263" s="9">
        <v>30.87424431397843</v>
      </c>
      <c r="O263" s="30">
        <v>-2.2000000000000001E-3</v>
      </c>
      <c r="P263" s="8">
        <v>68</v>
      </c>
      <c r="Q263" s="20">
        <v>-1.14E-2</v>
      </c>
      <c r="R263" s="3">
        <v>0</v>
      </c>
      <c r="S263" s="40" t="s">
        <v>144</v>
      </c>
      <c r="T263" s="40" t="s">
        <v>150</v>
      </c>
      <c r="U263" s="40" t="s">
        <v>156</v>
      </c>
      <c r="V263" s="40" t="s">
        <v>331</v>
      </c>
      <c r="W263" s="40" t="s">
        <v>333</v>
      </c>
      <c r="X263" s="40" t="s">
        <v>332</v>
      </c>
      <c r="Y263" s="40" t="s">
        <v>162</v>
      </c>
      <c r="Z263" s="40" t="s">
        <v>168</v>
      </c>
      <c r="AA263" s="40" t="s">
        <v>152</v>
      </c>
      <c r="AB263" s="40" t="s">
        <v>158</v>
      </c>
      <c r="AC263" s="40" t="s">
        <v>164</v>
      </c>
      <c r="AD263" s="40" t="s">
        <v>170</v>
      </c>
      <c r="AE263" s="40" t="s">
        <v>334</v>
      </c>
      <c r="AF263" s="40" t="s">
        <v>143</v>
      </c>
      <c r="AG263" t="s">
        <v>149</v>
      </c>
      <c r="AH263" t="s">
        <v>155</v>
      </c>
      <c r="AI263" t="s">
        <v>335</v>
      </c>
      <c r="AJ263" t="s">
        <v>337</v>
      </c>
      <c r="AK263" t="s">
        <v>336</v>
      </c>
      <c r="AL263" t="s">
        <v>161</v>
      </c>
      <c r="AM263" t="s">
        <v>167</v>
      </c>
      <c r="AN263" t="s">
        <v>151</v>
      </c>
      <c r="AO263" t="s">
        <v>157</v>
      </c>
      <c r="AP263" t="s">
        <v>163</v>
      </c>
      <c r="AQ263" t="s">
        <v>169</v>
      </c>
      <c r="AR263" t="s">
        <v>338</v>
      </c>
      <c r="AS263" s="3" t="s">
        <v>340</v>
      </c>
      <c r="AT263" s="3" t="s">
        <v>341</v>
      </c>
      <c r="AU263" t="s">
        <v>342</v>
      </c>
      <c r="AV263" t="s">
        <v>343</v>
      </c>
      <c r="AW263" t="s">
        <v>344</v>
      </c>
      <c r="AX263" t="s">
        <v>345</v>
      </c>
      <c r="AY263" s="3" t="s">
        <v>346</v>
      </c>
      <c r="AZ263" s="3" t="s">
        <v>347</v>
      </c>
      <c r="BA263" s="3" t="s">
        <v>348</v>
      </c>
      <c r="BB263" s="3" t="s">
        <v>349</v>
      </c>
      <c r="BC263" s="3" t="s">
        <v>350</v>
      </c>
      <c r="BD263" s="3" t="s">
        <v>351</v>
      </c>
      <c r="BE263" s="3" t="s">
        <v>352</v>
      </c>
      <c r="BF263" s="3" t="s">
        <v>353</v>
      </c>
      <c r="BG263" s="3" t="s">
        <v>354</v>
      </c>
      <c r="BH263" s="3" t="s">
        <v>355</v>
      </c>
      <c r="BI263" s="3"/>
      <c r="BJ263" s="3"/>
      <c r="BK263" s="3"/>
      <c r="BL263" s="3"/>
      <c r="BM263" s="3"/>
      <c r="BN263" s="3"/>
      <c r="BO263" s="3"/>
      <c r="BP263" s="3"/>
      <c r="BQ263" s="3"/>
      <c r="BR263" s="3"/>
      <c r="BS263" s="3"/>
      <c r="BT263" s="3"/>
      <c r="BU263" s="3"/>
      <c r="BV263" s="3"/>
      <c r="BW263" s="3"/>
      <c r="BX263" s="3"/>
      <c r="BY263" s="3"/>
      <c r="BZ263" s="3"/>
      <c r="CA263" s="3"/>
      <c r="CB263" s="3"/>
      <c r="CC263" s="3"/>
      <c r="CD263" s="3"/>
      <c r="CE263" s="3"/>
      <c r="CF263" s="3"/>
      <c r="CG263" s="3"/>
      <c r="CH263" s="3"/>
      <c r="CI263" s="3"/>
      <c r="CJ263" s="3"/>
      <c r="CK263" s="3"/>
    </row>
    <row r="264" spans="1:89">
      <c r="C264" s="39" t="s">
        <v>18</v>
      </c>
      <c r="D264">
        <v>1</v>
      </c>
      <c r="E264"/>
      <c r="G264"/>
      <c r="K264"/>
      <c r="O264"/>
      <c r="Q264" s="20"/>
      <c r="S264">
        <v>1041</v>
      </c>
      <c r="T264">
        <v>1052</v>
      </c>
      <c r="U264">
        <v>1048</v>
      </c>
      <c r="V264">
        <v>977</v>
      </c>
      <c r="W264">
        <v>962</v>
      </c>
      <c r="X264">
        <v>1003</v>
      </c>
      <c r="Y264">
        <v>1032</v>
      </c>
      <c r="Z264">
        <v>996</v>
      </c>
      <c r="AA264">
        <v>983</v>
      </c>
      <c r="AB264">
        <v>998</v>
      </c>
      <c r="AC264">
        <v>985</v>
      </c>
      <c r="AD264">
        <v>938</v>
      </c>
      <c r="AE264">
        <v>913</v>
      </c>
      <c r="AF264">
        <v>969</v>
      </c>
      <c r="AG264">
        <v>978</v>
      </c>
      <c r="AH264">
        <v>975</v>
      </c>
      <c r="AI264">
        <v>909</v>
      </c>
      <c r="AJ264">
        <v>895</v>
      </c>
      <c r="AK264">
        <v>933</v>
      </c>
      <c r="AL264">
        <v>960</v>
      </c>
      <c r="AM264">
        <v>926</v>
      </c>
      <c r="AN264">
        <v>914</v>
      </c>
      <c r="AO264">
        <v>928</v>
      </c>
      <c r="AP264">
        <v>916</v>
      </c>
      <c r="AQ264">
        <v>872</v>
      </c>
      <c r="AR264">
        <v>849</v>
      </c>
      <c r="AS264">
        <v>1041</v>
      </c>
      <c r="AT264">
        <v>1038</v>
      </c>
      <c r="AU264">
        <v>1022</v>
      </c>
      <c r="AV264">
        <v>986</v>
      </c>
      <c r="AW264">
        <v>954</v>
      </c>
      <c r="AX264">
        <v>949</v>
      </c>
      <c r="AY264">
        <v>936</v>
      </c>
      <c r="AZ264">
        <v>892</v>
      </c>
      <c r="BA264">
        <v>969</v>
      </c>
      <c r="BB264">
        <v>965</v>
      </c>
      <c r="BC264">
        <v>950</v>
      </c>
      <c r="BD264">
        <v>917</v>
      </c>
      <c r="BE264">
        <v>887</v>
      </c>
      <c r="BF264">
        <v>882</v>
      </c>
      <c r="BG264">
        <v>871</v>
      </c>
      <c r="BH264">
        <v>829</v>
      </c>
    </row>
    <row r="265" spans="1:89">
      <c r="A265" s="40" t="s">
        <v>436</v>
      </c>
      <c r="B265" s="40" t="s">
        <v>130</v>
      </c>
      <c r="C265" s="82" t="s">
        <v>117</v>
      </c>
      <c r="D265">
        <v>1</v>
      </c>
      <c r="E265" s="26">
        <v>0.1</v>
      </c>
      <c r="F265" s="3">
        <v>0.72</v>
      </c>
      <c r="G265" s="24">
        <v>0.42957451616737252</v>
      </c>
      <c r="H265" s="9">
        <v>-1.7537579241404611</v>
      </c>
      <c r="I265" s="9">
        <v>4.3060739555463519</v>
      </c>
      <c r="J265" s="9">
        <v>-1.9817535293979172E-3</v>
      </c>
      <c r="K265" s="24">
        <v>3.1295578975271012</v>
      </c>
      <c r="L265" s="9">
        <v>-7.3107492827646068</v>
      </c>
      <c r="M265" s="9">
        <v>13.191210402192198</v>
      </c>
      <c r="N265" s="9">
        <v>30.814208023097031</v>
      </c>
      <c r="O265" s="30">
        <v>-1.9E-3</v>
      </c>
      <c r="P265" s="8">
        <v>57</v>
      </c>
      <c r="Q265" s="20">
        <v>-1.15E-2</v>
      </c>
      <c r="R265" s="3">
        <v>0</v>
      </c>
      <c r="S265" s="40" t="s">
        <v>188</v>
      </c>
      <c r="T265" s="40" t="s">
        <v>132</v>
      </c>
      <c r="U265" s="40" t="s">
        <v>189</v>
      </c>
      <c r="V265" s="40" t="s">
        <v>138</v>
      </c>
      <c r="W265" s="40" t="s">
        <v>140</v>
      </c>
      <c r="X265" s="40" t="s">
        <v>190</v>
      </c>
      <c r="Y265" s="40" t="s">
        <v>142</v>
      </c>
      <c r="Z265" s="40" t="s">
        <v>144</v>
      </c>
      <c r="AA265" s="40" t="s">
        <v>191</v>
      </c>
      <c r="AB265" s="40" t="s">
        <v>148</v>
      </c>
      <c r="AC265" s="40" t="s">
        <v>150</v>
      </c>
      <c r="AD265" s="40" t="s">
        <v>152</v>
      </c>
      <c r="AE265" s="40" t="s">
        <v>154</v>
      </c>
      <c r="AF265" s="40" t="s">
        <v>156</v>
      </c>
      <c r="AG265" t="s">
        <v>158</v>
      </c>
      <c r="AH265" t="s">
        <v>331</v>
      </c>
      <c r="AI265" t="s">
        <v>193</v>
      </c>
      <c r="AJ265" t="s">
        <v>160</v>
      </c>
      <c r="AK265" t="s">
        <v>162</v>
      </c>
      <c r="AL265" t="s">
        <v>164</v>
      </c>
      <c r="AM265" t="s">
        <v>332</v>
      </c>
      <c r="AN265" t="s">
        <v>333</v>
      </c>
      <c r="AO265" t="s">
        <v>334</v>
      </c>
      <c r="AP265" t="s">
        <v>166</v>
      </c>
      <c r="AQ265" t="s">
        <v>168</v>
      </c>
      <c r="AR265" t="s">
        <v>170</v>
      </c>
      <c r="AS265" s="3" t="s">
        <v>172</v>
      </c>
      <c r="AT265" s="3" t="s">
        <v>206</v>
      </c>
      <c r="AU265" t="s">
        <v>131</v>
      </c>
      <c r="AV265" t="s">
        <v>207</v>
      </c>
      <c r="AW265" t="s">
        <v>137</v>
      </c>
      <c r="AX265" t="s">
        <v>139</v>
      </c>
      <c r="AY265" s="3" t="s">
        <v>208</v>
      </c>
      <c r="AZ265" s="3" t="s">
        <v>141</v>
      </c>
      <c r="BA265" s="3" t="s">
        <v>143</v>
      </c>
      <c r="BB265" s="3" t="s">
        <v>209</v>
      </c>
      <c r="BC265" s="3" t="s">
        <v>147</v>
      </c>
      <c r="BD265" s="3" t="s">
        <v>149</v>
      </c>
      <c r="BE265" s="3" t="s">
        <v>151</v>
      </c>
      <c r="BF265" s="3" t="s">
        <v>153</v>
      </c>
      <c r="BG265" s="3" t="s">
        <v>155</v>
      </c>
      <c r="BH265" s="3" t="s">
        <v>157</v>
      </c>
      <c r="BI265" s="3" t="s">
        <v>335</v>
      </c>
      <c r="BJ265" s="3" t="s">
        <v>202</v>
      </c>
      <c r="BK265" s="3" t="s">
        <v>159</v>
      </c>
      <c r="BL265" s="3" t="s">
        <v>161</v>
      </c>
      <c r="BM265" s="3" t="s">
        <v>163</v>
      </c>
      <c r="BN265" s="3" t="s">
        <v>336</v>
      </c>
      <c r="BO265" s="3" t="s">
        <v>337</v>
      </c>
      <c r="BP265" s="3" t="s">
        <v>338</v>
      </c>
      <c r="BQ265" s="3" t="s">
        <v>165</v>
      </c>
      <c r="BR265" s="3" t="s">
        <v>167</v>
      </c>
      <c r="BS265" s="3" t="s">
        <v>169</v>
      </c>
      <c r="BT265" s="3" t="s">
        <v>171</v>
      </c>
      <c r="BU265" s="3"/>
      <c r="BV265" s="3"/>
      <c r="BW265" s="3"/>
      <c r="BX265" s="3"/>
      <c r="BY265" s="3"/>
      <c r="BZ265" s="3"/>
      <c r="CA265" s="3"/>
      <c r="CB265" s="3"/>
      <c r="CC265" s="3"/>
      <c r="CD265" s="3"/>
      <c r="CE265" s="3"/>
      <c r="CF265" s="3"/>
      <c r="CG265" s="3"/>
      <c r="CH265" s="3"/>
      <c r="CI265" s="3"/>
      <c r="CJ265" s="3"/>
      <c r="CK265" s="3"/>
    </row>
    <row r="266" spans="1:89">
      <c r="C266" s="39" t="s">
        <v>18</v>
      </c>
      <c r="D266">
        <v>1</v>
      </c>
      <c r="E266"/>
      <c r="G266"/>
      <c r="K266"/>
      <c r="O266"/>
      <c r="Q266" s="20"/>
      <c r="S266">
        <v>1745</v>
      </c>
      <c r="T266">
        <v>1607</v>
      </c>
      <c r="U266">
        <v>1738</v>
      </c>
      <c r="V266">
        <v>1601</v>
      </c>
      <c r="W266">
        <v>1399</v>
      </c>
      <c r="X266">
        <v>1728</v>
      </c>
      <c r="Y266">
        <v>1591</v>
      </c>
      <c r="Z266">
        <v>1388</v>
      </c>
      <c r="AA266">
        <v>1726</v>
      </c>
      <c r="AB266">
        <v>1589</v>
      </c>
      <c r="AC266">
        <v>1367</v>
      </c>
      <c r="AD266">
        <v>1268</v>
      </c>
      <c r="AE266">
        <v>1558</v>
      </c>
      <c r="AF266">
        <v>1351</v>
      </c>
      <c r="AG266">
        <v>1216</v>
      </c>
      <c r="AH266">
        <v>1301</v>
      </c>
      <c r="AI266">
        <v>1668</v>
      </c>
      <c r="AJ266">
        <v>1550</v>
      </c>
      <c r="AK266">
        <v>1323</v>
      </c>
      <c r="AL266">
        <v>1192</v>
      </c>
      <c r="AM266">
        <v>1335</v>
      </c>
      <c r="AN266">
        <v>1280</v>
      </c>
      <c r="AO266">
        <v>1101</v>
      </c>
      <c r="AP266">
        <v>1485</v>
      </c>
      <c r="AQ266">
        <v>1258</v>
      </c>
      <c r="AR266">
        <v>1115</v>
      </c>
      <c r="AS266">
        <v>1304</v>
      </c>
      <c r="AT266">
        <v>1584</v>
      </c>
      <c r="AU266">
        <v>1431</v>
      </c>
      <c r="AV266">
        <v>1578</v>
      </c>
      <c r="AW266">
        <v>1425</v>
      </c>
      <c r="AX266">
        <v>1233</v>
      </c>
      <c r="AY266">
        <v>1568</v>
      </c>
      <c r="AZ266">
        <v>1416</v>
      </c>
      <c r="BA266">
        <v>1223</v>
      </c>
      <c r="BB266">
        <v>1551</v>
      </c>
      <c r="BC266">
        <v>1401</v>
      </c>
      <c r="BD266">
        <v>1205</v>
      </c>
      <c r="BE266">
        <v>1087</v>
      </c>
      <c r="BF266">
        <v>1387</v>
      </c>
      <c r="BG266">
        <v>1202</v>
      </c>
      <c r="BH266">
        <v>1083</v>
      </c>
      <c r="BI266">
        <v>1136</v>
      </c>
      <c r="BJ266">
        <v>1514</v>
      </c>
      <c r="BK266">
        <v>1367</v>
      </c>
      <c r="BL266">
        <v>1190</v>
      </c>
      <c r="BM266">
        <v>1051</v>
      </c>
      <c r="BN266">
        <v>1166</v>
      </c>
      <c r="BO266">
        <v>1119</v>
      </c>
      <c r="BP266">
        <v>1016</v>
      </c>
      <c r="BQ266">
        <v>1309</v>
      </c>
      <c r="BR266">
        <v>1142</v>
      </c>
      <c r="BS266">
        <v>1002</v>
      </c>
      <c r="BT266">
        <v>1161</v>
      </c>
    </row>
    <row r="267" spans="1:89">
      <c r="A267" s="40" t="s">
        <v>437</v>
      </c>
      <c r="B267" s="40" t="s">
        <v>130</v>
      </c>
      <c r="C267" s="82" t="s">
        <v>117</v>
      </c>
      <c r="D267">
        <v>1</v>
      </c>
      <c r="E267" s="26">
        <v>0.15</v>
      </c>
      <c r="F267" s="3">
        <v>0.72</v>
      </c>
      <c r="G267" s="24">
        <v>-0.2932061580844994</v>
      </c>
      <c r="H267" s="9">
        <v>-0.94906837458017546</v>
      </c>
      <c r="I267" s="9">
        <v>4.0023055772377161</v>
      </c>
      <c r="J267" s="9">
        <v>1.4030928182931092E-2</v>
      </c>
      <c r="K267" s="24">
        <v>2.3972892077497505</v>
      </c>
      <c r="L267" s="9">
        <v>-6.0142948860575149</v>
      </c>
      <c r="M267" s="9">
        <v>12.503528414931715</v>
      </c>
      <c r="N267" s="9">
        <v>30.874244313978433</v>
      </c>
      <c r="O267" s="30">
        <v>-2.2000000000000001E-3</v>
      </c>
      <c r="P267" s="8">
        <v>68</v>
      </c>
      <c r="Q267" s="20">
        <v>-1.14E-2</v>
      </c>
      <c r="R267" s="3">
        <v>0</v>
      </c>
      <c r="S267" s="40" t="s">
        <v>144</v>
      </c>
      <c r="T267" s="40" t="s">
        <v>150</v>
      </c>
      <c r="U267" s="40" t="s">
        <v>156</v>
      </c>
      <c r="V267" s="40" t="s">
        <v>331</v>
      </c>
      <c r="W267" s="40" t="s">
        <v>333</v>
      </c>
      <c r="X267" s="40" t="s">
        <v>332</v>
      </c>
      <c r="Y267" s="40" t="s">
        <v>162</v>
      </c>
      <c r="Z267" s="40" t="s">
        <v>168</v>
      </c>
      <c r="AA267" s="40" t="s">
        <v>152</v>
      </c>
      <c r="AB267" s="40" t="s">
        <v>158</v>
      </c>
      <c r="AC267" s="40" t="s">
        <v>164</v>
      </c>
      <c r="AD267" s="40" t="s">
        <v>170</v>
      </c>
      <c r="AE267" s="40" t="s">
        <v>334</v>
      </c>
      <c r="AF267" s="40" t="s">
        <v>143</v>
      </c>
      <c r="AG267" t="s">
        <v>149</v>
      </c>
      <c r="AH267" t="s">
        <v>155</v>
      </c>
      <c r="AI267" t="s">
        <v>335</v>
      </c>
      <c r="AJ267" t="s">
        <v>337</v>
      </c>
      <c r="AK267" t="s">
        <v>336</v>
      </c>
      <c r="AL267" t="s">
        <v>161</v>
      </c>
      <c r="AM267" t="s">
        <v>167</v>
      </c>
      <c r="AN267" t="s">
        <v>151</v>
      </c>
      <c r="AO267" t="s">
        <v>157</v>
      </c>
      <c r="AP267" t="s">
        <v>163</v>
      </c>
      <c r="AQ267" t="s">
        <v>169</v>
      </c>
      <c r="AR267" t="s">
        <v>338</v>
      </c>
      <c r="AS267" s="3" t="s">
        <v>340</v>
      </c>
      <c r="AT267" s="3" t="s">
        <v>341</v>
      </c>
      <c r="AU267" t="s">
        <v>342</v>
      </c>
      <c r="AV267" t="s">
        <v>343</v>
      </c>
      <c r="AW267" t="s">
        <v>344</v>
      </c>
      <c r="AX267" t="s">
        <v>345</v>
      </c>
      <c r="AY267" s="3" t="s">
        <v>346</v>
      </c>
      <c r="AZ267" s="3" t="s">
        <v>347</v>
      </c>
      <c r="BA267" s="3" t="s">
        <v>348</v>
      </c>
      <c r="BB267" s="3" t="s">
        <v>349</v>
      </c>
      <c r="BC267" s="3" t="s">
        <v>350</v>
      </c>
      <c r="BD267" s="3" t="s">
        <v>351</v>
      </c>
      <c r="BE267" s="3" t="s">
        <v>352</v>
      </c>
      <c r="BF267" s="3" t="s">
        <v>353</v>
      </c>
      <c r="BG267" s="3" t="s">
        <v>354</v>
      </c>
      <c r="BH267" s="3" t="s">
        <v>355</v>
      </c>
      <c r="BI267" s="3"/>
      <c r="BJ267" s="3"/>
      <c r="BK267" s="3"/>
      <c r="BL267" s="3"/>
      <c r="BM267" s="3"/>
      <c r="BN267" s="3"/>
      <c r="BO267" s="3"/>
      <c r="BP267" s="3"/>
      <c r="BQ267" s="3"/>
      <c r="BR267" s="3"/>
      <c r="BS267" s="3"/>
      <c r="BT267" s="3"/>
      <c r="BU267" s="3"/>
      <c r="BV267" s="3"/>
      <c r="BW267" s="3"/>
      <c r="BX267" s="3"/>
      <c r="BY267" s="3"/>
      <c r="BZ267" s="3"/>
      <c r="CA267" s="3"/>
      <c r="CB267" s="3"/>
      <c r="CC267" s="3"/>
      <c r="CD267" s="3"/>
      <c r="CE267" s="3"/>
      <c r="CF267" s="3"/>
      <c r="CG267" s="3"/>
      <c r="CH267" s="3"/>
      <c r="CI267" s="3"/>
      <c r="CJ267" s="3"/>
      <c r="CK267" s="3"/>
    </row>
    <row r="268" spans="1:89">
      <c r="C268" s="39" t="s">
        <v>18</v>
      </c>
      <c r="D268">
        <v>1</v>
      </c>
      <c r="E268"/>
      <c r="G268"/>
      <c r="K268"/>
      <c r="O268"/>
      <c r="Q268" s="20"/>
      <c r="S268">
        <v>1530</v>
      </c>
      <c r="T268">
        <v>1545</v>
      </c>
      <c r="U268">
        <v>1541</v>
      </c>
      <c r="V268">
        <v>1443</v>
      </c>
      <c r="W268">
        <v>1420</v>
      </c>
      <c r="X268">
        <v>1481</v>
      </c>
      <c r="Y268">
        <v>1524</v>
      </c>
      <c r="Z268">
        <v>1463</v>
      </c>
      <c r="AA268">
        <v>1449</v>
      </c>
      <c r="AB268">
        <v>1471</v>
      </c>
      <c r="AC268">
        <v>1452</v>
      </c>
      <c r="AD268">
        <v>1384</v>
      </c>
      <c r="AE268">
        <v>1345</v>
      </c>
      <c r="AF268">
        <v>1422</v>
      </c>
      <c r="AG268">
        <v>1437</v>
      </c>
      <c r="AH268">
        <v>1433</v>
      </c>
      <c r="AI268">
        <v>1342</v>
      </c>
      <c r="AJ268">
        <v>1321</v>
      </c>
      <c r="AK268">
        <v>1377</v>
      </c>
      <c r="AL268">
        <v>1418</v>
      </c>
      <c r="AM268">
        <v>1361</v>
      </c>
      <c r="AN268">
        <v>1347</v>
      </c>
      <c r="AO268">
        <v>1368</v>
      </c>
      <c r="AP268">
        <v>1350</v>
      </c>
      <c r="AQ268">
        <v>1288</v>
      </c>
      <c r="AR268">
        <v>1251</v>
      </c>
      <c r="AS268">
        <v>1530</v>
      </c>
      <c r="AT268">
        <v>1526</v>
      </c>
      <c r="AU268">
        <v>1509</v>
      </c>
      <c r="AV268">
        <v>1448</v>
      </c>
      <c r="AW268">
        <v>1406</v>
      </c>
      <c r="AX268">
        <v>1398</v>
      </c>
      <c r="AY268">
        <v>1380</v>
      </c>
      <c r="AZ268">
        <v>1316</v>
      </c>
      <c r="BA268">
        <v>1422</v>
      </c>
      <c r="BB268">
        <v>1419</v>
      </c>
      <c r="BC268">
        <v>1403</v>
      </c>
      <c r="BD268">
        <v>1347</v>
      </c>
      <c r="BE268">
        <v>1307</v>
      </c>
      <c r="BF268">
        <v>1300</v>
      </c>
      <c r="BG268">
        <v>1284</v>
      </c>
      <c r="BH268">
        <v>1224</v>
      </c>
    </row>
    <row r="269" spans="1:89">
      <c r="A269" s="40" t="s">
        <v>438</v>
      </c>
      <c r="B269" s="40" t="s">
        <v>130</v>
      </c>
      <c r="C269" s="82" t="s">
        <v>117</v>
      </c>
      <c r="D269">
        <v>1</v>
      </c>
      <c r="E269" s="26">
        <v>0.2</v>
      </c>
      <c r="F269" s="3">
        <v>0.96</v>
      </c>
      <c r="G269" s="24">
        <v>2.3799896718695229E-2</v>
      </c>
      <c r="H269" s="9">
        <v>-0.76291592206943259</v>
      </c>
      <c r="I269" s="9">
        <v>3.1199354150616445</v>
      </c>
      <c r="J269" s="9">
        <v>1.3546355096698931E-2</v>
      </c>
      <c r="K269" s="24">
        <v>1.4401015746734172</v>
      </c>
      <c r="L269" s="9">
        <v>-4.0947578890630405</v>
      </c>
      <c r="M269" s="9">
        <v>9.7028932233160958</v>
      </c>
      <c r="N269" s="9">
        <v>30.874929980033226</v>
      </c>
      <c r="O269" s="30">
        <v>-2E-3</v>
      </c>
      <c r="P269" s="8">
        <v>57</v>
      </c>
      <c r="Q269" s="20">
        <v>-1.15E-2</v>
      </c>
      <c r="R269" s="3">
        <v>0</v>
      </c>
      <c r="S269" s="40" t="s">
        <v>188</v>
      </c>
      <c r="T269" s="40" t="s">
        <v>132</v>
      </c>
      <c r="U269" s="40" t="s">
        <v>189</v>
      </c>
      <c r="V269" s="40" t="s">
        <v>138</v>
      </c>
      <c r="W269" s="40" t="s">
        <v>140</v>
      </c>
      <c r="X269" s="40" t="s">
        <v>190</v>
      </c>
      <c r="Y269" s="40" t="s">
        <v>142</v>
      </c>
      <c r="Z269" s="40" t="s">
        <v>144</v>
      </c>
      <c r="AA269" s="40" t="s">
        <v>191</v>
      </c>
      <c r="AB269" s="40" t="s">
        <v>148</v>
      </c>
      <c r="AC269" s="40" t="s">
        <v>150</v>
      </c>
      <c r="AD269" s="40" t="s">
        <v>152</v>
      </c>
      <c r="AE269" s="40" t="s">
        <v>154</v>
      </c>
      <c r="AF269" s="40" t="s">
        <v>156</v>
      </c>
      <c r="AG269" t="s">
        <v>158</v>
      </c>
      <c r="AH269" t="s">
        <v>331</v>
      </c>
      <c r="AI269" t="s">
        <v>193</v>
      </c>
      <c r="AJ269" t="s">
        <v>160</v>
      </c>
      <c r="AK269" t="s">
        <v>162</v>
      </c>
      <c r="AL269" t="s">
        <v>164</v>
      </c>
      <c r="AM269" t="s">
        <v>332</v>
      </c>
      <c r="AN269" t="s">
        <v>333</v>
      </c>
      <c r="AO269" t="s">
        <v>334</v>
      </c>
      <c r="AP269" t="s">
        <v>166</v>
      </c>
      <c r="AQ269" t="s">
        <v>168</v>
      </c>
      <c r="AR269" t="s">
        <v>170</v>
      </c>
      <c r="AS269" s="3" t="s">
        <v>172</v>
      </c>
      <c r="AT269" s="3" t="s">
        <v>206</v>
      </c>
      <c r="AU269" t="s">
        <v>131</v>
      </c>
      <c r="AV269" t="s">
        <v>207</v>
      </c>
      <c r="AW269" t="s">
        <v>137</v>
      </c>
      <c r="AX269" t="s">
        <v>139</v>
      </c>
      <c r="AY269" s="3" t="s">
        <v>208</v>
      </c>
      <c r="AZ269" s="3" t="s">
        <v>141</v>
      </c>
      <c r="BA269" s="3" t="s">
        <v>143</v>
      </c>
      <c r="BB269" s="3" t="s">
        <v>209</v>
      </c>
      <c r="BC269" s="3" t="s">
        <v>147</v>
      </c>
      <c r="BD269" s="3" t="s">
        <v>149</v>
      </c>
      <c r="BE269" s="3" t="s">
        <v>151</v>
      </c>
      <c r="BF269" s="3" t="s">
        <v>153</v>
      </c>
      <c r="BG269" s="3" t="s">
        <v>155</v>
      </c>
      <c r="BH269" s="3" t="s">
        <v>157</v>
      </c>
      <c r="BI269" s="3" t="s">
        <v>335</v>
      </c>
      <c r="BJ269" s="3" t="s">
        <v>202</v>
      </c>
      <c r="BK269" s="3" t="s">
        <v>159</v>
      </c>
      <c r="BL269" s="3" t="s">
        <v>161</v>
      </c>
      <c r="BM269" s="3" t="s">
        <v>163</v>
      </c>
      <c r="BN269" s="3" t="s">
        <v>336</v>
      </c>
      <c r="BO269" s="3" t="s">
        <v>337</v>
      </c>
      <c r="BP269" s="3" t="s">
        <v>338</v>
      </c>
      <c r="BQ269" s="3" t="s">
        <v>165</v>
      </c>
      <c r="BR269" s="3" t="s">
        <v>167</v>
      </c>
      <c r="BS269" s="3" t="s">
        <v>169</v>
      </c>
      <c r="BT269" s="3" t="s">
        <v>171</v>
      </c>
      <c r="BU269" s="3"/>
      <c r="BV269" s="3"/>
      <c r="BW269" s="3"/>
      <c r="BX269" s="3"/>
      <c r="BY269" s="3"/>
      <c r="BZ269" s="3"/>
      <c r="CA269" s="3"/>
      <c r="CB269" s="3"/>
      <c r="CC269" s="3"/>
      <c r="CD269" s="3"/>
      <c r="CE269" s="3"/>
      <c r="CF269" s="3"/>
      <c r="CG269" s="3"/>
      <c r="CH269" s="3"/>
      <c r="CI269" s="3"/>
      <c r="CJ269" s="3"/>
      <c r="CK269" s="3"/>
    </row>
    <row r="270" spans="1:89">
      <c r="C270" s="39" t="s">
        <v>18</v>
      </c>
      <c r="D270">
        <v>1</v>
      </c>
      <c r="E270"/>
      <c r="G270"/>
      <c r="K270"/>
      <c r="O270"/>
      <c r="Q270" s="20"/>
      <c r="S270">
        <v>2279</v>
      </c>
      <c r="T270">
        <v>2099</v>
      </c>
      <c r="U270">
        <v>2276</v>
      </c>
      <c r="V270">
        <v>2096</v>
      </c>
      <c r="W270">
        <v>1845</v>
      </c>
      <c r="X270">
        <v>2260</v>
      </c>
      <c r="Y270">
        <v>2082</v>
      </c>
      <c r="Z270">
        <v>1818</v>
      </c>
      <c r="AA270">
        <v>2257</v>
      </c>
      <c r="AB270">
        <v>2078</v>
      </c>
      <c r="AC270">
        <v>1790</v>
      </c>
      <c r="AD270">
        <v>1662</v>
      </c>
      <c r="AE270">
        <v>2042</v>
      </c>
      <c r="AF270">
        <v>1767</v>
      </c>
      <c r="AG270">
        <v>1592</v>
      </c>
      <c r="AH270">
        <v>1700</v>
      </c>
      <c r="AI270">
        <v>2177</v>
      </c>
      <c r="AJ270">
        <v>2025</v>
      </c>
      <c r="AK270">
        <v>1729</v>
      </c>
      <c r="AL270">
        <v>1561</v>
      </c>
      <c r="AM270">
        <v>1744</v>
      </c>
      <c r="AN270">
        <v>1673</v>
      </c>
      <c r="AO270">
        <v>1443</v>
      </c>
      <c r="AP270">
        <v>1943</v>
      </c>
      <c r="AQ270">
        <v>1644</v>
      </c>
      <c r="AR270">
        <v>1457</v>
      </c>
      <c r="AS270">
        <v>1698</v>
      </c>
      <c r="AT270">
        <v>2069</v>
      </c>
      <c r="AU270">
        <v>1869</v>
      </c>
      <c r="AV270">
        <v>2066</v>
      </c>
      <c r="AW270">
        <v>1866</v>
      </c>
      <c r="AX270">
        <v>1626</v>
      </c>
      <c r="AY270">
        <v>2052</v>
      </c>
      <c r="AZ270">
        <v>1854</v>
      </c>
      <c r="BA270">
        <v>1602</v>
      </c>
      <c r="BB270">
        <v>2029</v>
      </c>
      <c r="BC270">
        <v>1833</v>
      </c>
      <c r="BD270">
        <v>1578</v>
      </c>
      <c r="BE270">
        <v>1425</v>
      </c>
      <c r="BF270">
        <v>1818</v>
      </c>
      <c r="BG270">
        <v>1574</v>
      </c>
      <c r="BH270">
        <v>1418</v>
      </c>
      <c r="BI270">
        <v>1484</v>
      </c>
      <c r="BJ270">
        <v>1976</v>
      </c>
      <c r="BK270">
        <v>1785</v>
      </c>
      <c r="BL270">
        <v>1554</v>
      </c>
      <c r="BM270">
        <v>1376</v>
      </c>
      <c r="BN270">
        <v>1523</v>
      </c>
      <c r="BO270">
        <v>1461</v>
      </c>
      <c r="BP270">
        <v>1331</v>
      </c>
      <c r="BQ270">
        <v>1713</v>
      </c>
      <c r="BR270">
        <v>1492</v>
      </c>
      <c r="BS270">
        <v>1310</v>
      </c>
      <c r="BT270">
        <v>1511</v>
      </c>
    </row>
    <row r="271" spans="1:89">
      <c r="A271" s="40" t="s">
        <v>439</v>
      </c>
      <c r="B271" s="40" t="s">
        <v>130</v>
      </c>
      <c r="C271" s="82" t="s">
        <v>117</v>
      </c>
      <c r="D271">
        <v>1</v>
      </c>
      <c r="E271" s="26">
        <v>0.1</v>
      </c>
      <c r="F271" s="3">
        <v>0.96</v>
      </c>
      <c r="G271" s="24">
        <v>-0.13603226449055025</v>
      </c>
      <c r="H271" s="9">
        <v>-0.54079828257421481</v>
      </c>
      <c r="I271" s="9">
        <v>3.0143179592865987</v>
      </c>
      <c r="J271" s="9">
        <v>1.0733799661572875E-2</v>
      </c>
      <c r="K271" s="24">
        <v>2.1940497699059778</v>
      </c>
      <c r="L271" s="9">
        <v>-5.4571236468740469</v>
      </c>
      <c r="M271" s="9">
        <v>10.437546002838323</v>
      </c>
      <c r="N271" s="9">
        <v>30.721843879018017</v>
      </c>
      <c r="O271" s="30">
        <v>-2.5000000000000001E-3</v>
      </c>
      <c r="P271" s="8">
        <v>68</v>
      </c>
      <c r="Q271" s="20">
        <v>-1.15E-2</v>
      </c>
      <c r="R271" s="3">
        <v>0</v>
      </c>
      <c r="S271" s="40" t="s">
        <v>144</v>
      </c>
      <c r="T271" s="40" t="s">
        <v>150</v>
      </c>
      <c r="U271" s="40" t="s">
        <v>156</v>
      </c>
      <c r="V271" s="40" t="s">
        <v>331</v>
      </c>
      <c r="W271" s="40" t="s">
        <v>333</v>
      </c>
      <c r="X271" s="40" t="s">
        <v>332</v>
      </c>
      <c r="Y271" s="40" t="s">
        <v>162</v>
      </c>
      <c r="Z271" s="40" t="s">
        <v>168</v>
      </c>
      <c r="AA271" s="40" t="s">
        <v>152</v>
      </c>
      <c r="AB271" s="40" t="s">
        <v>158</v>
      </c>
      <c r="AC271" s="40" t="s">
        <v>164</v>
      </c>
      <c r="AD271" s="40" t="s">
        <v>170</v>
      </c>
      <c r="AE271" s="40" t="s">
        <v>334</v>
      </c>
      <c r="AF271" s="40" t="s">
        <v>143</v>
      </c>
      <c r="AG271" t="s">
        <v>149</v>
      </c>
      <c r="AH271" t="s">
        <v>155</v>
      </c>
      <c r="AI271" t="s">
        <v>335</v>
      </c>
      <c r="AJ271" t="s">
        <v>337</v>
      </c>
      <c r="AK271" t="s">
        <v>336</v>
      </c>
      <c r="AL271" t="s">
        <v>161</v>
      </c>
      <c r="AM271" t="s">
        <v>167</v>
      </c>
      <c r="AN271" t="s">
        <v>151</v>
      </c>
      <c r="AO271" t="s">
        <v>157</v>
      </c>
      <c r="AP271" t="s">
        <v>163</v>
      </c>
      <c r="AQ271" t="s">
        <v>169</v>
      </c>
      <c r="AR271" t="s">
        <v>338</v>
      </c>
      <c r="AS271" s="3" t="s">
        <v>340</v>
      </c>
      <c r="AT271" s="3" t="s">
        <v>341</v>
      </c>
      <c r="AU271" t="s">
        <v>342</v>
      </c>
      <c r="AV271" t="s">
        <v>343</v>
      </c>
      <c r="AW271" t="s">
        <v>344</v>
      </c>
      <c r="AX271" t="s">
        <v>345</v>
      </c>
      <c r="AY271" s="3" t="s">
        <v>346</v>
      </c>
      <c r="AZ271" s="3" t="s">
        <v>347</v>
      </c>
      <c r="BA271" s="3" t="s">
        <v>348</v>
      </c>
      <c r="BB271" s="3" t="s">
        <v>349</v>
      </c>
      <c r="BC271" s="3" t="s">
        <v>350</v>
      </c>
      <c r="BD271" s="3" t="s">
        <v>351</v>
      </c>
      <c r="BE271" s="3" t="s">
        <v>352</v>
      </c>
      <c r="BF271" s="3" t="s">
        <v>353</v>
      </c>
      <c r="BG271" s="3" t="s">
        <v>354</v>
      </c>
      <c r="BH271" s="3" t="s">
        <v>355</v>
      </c>
      <c r="BI271" s="3"/>
      <c r="BJ271" s="3"/>
      <c r="BK271" s="3"/>
      <c r="BL271" s="3"/>
      <c r="BM271" s="3"/>
      <c r="BN271" s="3"/>
      <c r="BO271" s="3"/>
      <c r="BP271" s="3"/>
      <c r="BQ271" s="3"/>
      <c r="BR271" s="3"/>
      <c r="BS271" s="3"/>
      <c r="BT271" s="3"/>
      <c r="BU271" s="3"/>
      <c r="BV271" s="3"/>
      <c r="BW271" s="3"/>
      <c r="BX271" s="3"/>
      <c r="BY271" s="3"/>
      <c r="BZ271" s="3"/>
      <c r="CA271" s="3"/>
      <c r="CB271" s="3"/>
      <c r="CC271" s="3"/>
      <c r="CD271" s="3"/>
      <c r="CE271" s="3"/>
      <c r="CF271" s="3"/>
      <c r="CG271" s="3"/>
      <c r="CH271" s="3"/>
      <c r="CI271" s="3"/>
      <c r="CJ271" s="3"/>
      <c r="CK271" s="3"/>
    </row>
    <row r="272" spans="1:89">
      <c r="C272" s="39" t="s">
        <v>18</v>
      </c>
      <c r="D272">
        <v>1</v>
      </c>
      <c r="E272"/>
      <c r="G272"/>
      <c r="K272"/>
      <c r="O272"/>
      <c r="Q272" s="20"/>
      <c r="S272">
        <v>2002</v>
      </c>
      <c r="T272">
        <v>2022</v>
      </c>
      <c r="U272">
        <v>2016</v>
      </c>
      <c r="V272">
        <v>1885</v>
      </c>
      <c r="W272">
        <v>1856</v>
      </c>
      <c r="X272">
        <v>1935</v>
      </c>
      <c r="Y272">
        <v>1992</v>
      </c>
      <c r="Z272">
        <v>1913</v>
      </c>
      <c r="AA272">
        <v>1900</v>
      </c>
      <c r="AB272">
        <v>1927</v>
      </c>
      <c r="AC272">
        <v>1902</v>
      </c>
      <c r="AD272">
        <v>1809</v>
      </c>
      <c r="AE272">
        <v>1762</v>
      </c>
      <c r="AF272">
        <v>1862</v>
      </c>
      <c r="AG272">
        <v>1881</v>
      </c>
      <c r="AH272">
        <v>1875</v>
      </c>
      <c r="AI272">
        <v>1753</v>
      </c>
      <c r="AJ272">
        <v>1726</v>
      </c>
      <c r="AK272">
        <v>1799</v>
      </c>
      <c r="AL272">
        <v>1852</v>
      </c>
      <c r="AM272">
        <v>1779</v>
      </c>
      <c r="AN272">
        <v>1767</v>
      </c>
      <c r="AO272">
        <v>1792</v>
      </c>
      <c r="AP272">
        <v>1768</v>
      </c>
      <c r="AQ272">
        <v>1682</v>
      </c>
      <c r="AR272">
        <v>1639</v>
      </c>
      <c r="AS272">
        <v>2002</v>
      </c>
      <c r="AT272">
        <v>1996</v>
      </c>
      <c r="AU272">
        <v>1972</v>
      </c>
      <c r="AV272">
        <v>1894</v>
      </c>
      <c r="AW272">
        <v>1843</v>
      </c>
      <c r="AX272">
        <v>1832</v>
      </c>
      <c r="AY272">
        <v>1808</v>
      </c>
      <c r="AZ272">
        <v>1720</v>
      </c>
      <c r="BA272">
        <v>1862</v>
      </c>
      <c r="BB272">
        <v>1856</v>
      </c>
      <c r="BC272">
        <v>1834</v>
      </c>
      <c r="BD272">
        <v>1761</v>
      </c>
      <c r="BE272">
        <v>1714</v>
      </c>
      <c r="BF272">
        <v>1704</v>
      </c>
      <c r="BG272">
        <v>1681</v>
      </c>
      <c r="BH272">
        <v>1599</v>
      </c>
    </row>
    <row r="273" spans="1:89">
      <c r="A273" s="40" t="s">
        <v>440</v>
      </c>
      <c r="B273" s="40" t="s">
        <v>130</v>
      </c>
      <c r="C273" s="82" t="s">
        <v>117</v>
      </c>
      <c r="D273">
        <v>1</v>
      </c>
      <c r="E273" s="26">
        <v>0.35</v>
      </c>
      <c r="F273" s="3">
        <v>1.2</v>
      </c>
      <c r="G273" s="24">
        <v>7.0939456732027617E-2</v>
      </c>
      <c r="H273" s="9">
        <v>-0.56442930428758442</v>
      </c>
      <c r="I273" s="9">
        <v>2.5289415980862766</v>
      </c>
      <c r="J273" s="9">
        <v>9.8266652376464633E-3</v>
      </c>
      <c r="K273" s="24">
        <v>0.36641019909696682</v>
      </c>
      <c r="L273" s="9">
        <v>-1.834814715598301</v>
      </c>
      <c r="M273" s="9">
        <v>7.2837900925027075</v>
      </c>
      <c r="N273" s="9">
        <v>30.958516566045184</v>
      </c>
      <c r="O273" s="30">
        <v>-2E-3</v>
      </c>
      <c r="P273" s="8">
        <v>57</v>
      </c>
      <c r="Q273" s="20">
        <v>-1.14E-2</v>
      </c>
      <c r="R273" s="3">
        <v>0</v>
      </c>
      <c r="S273" s="40" t="s">
        <v>188</v>
      </c>
      <c r="T273" s="40" t="s">
        <v>132</v>
      </c>
      <c r="U273" s="40" t="s">
        <v>189</v>
      </c>
      <c r="V273" s="40" t="s">
        <v>138</v>
      </c>
      <c r="W273" s="40" t="s">
        <v>140</v>
      </c>
      <c r="X273" s="40" t="s">
        <v>190</v>
      </c>
      <c r="Y273" s="40" t="s">
        <v>142</v>
      </c>
      <c r="Z273" s="40" t="s">
        <v>144</v>
      </c>
      <c r="AA273" s="40" t="s">
        <v>191</v>
      </c>
      <c r="AB273" s="40" t="s">
        <v>148</v>
      </c>
      <c r="AC273" s="40" t="s">
        <v>150</v>
      </c>
      <c r="AD273" s="40" t="s">
        <v>152</v>
      </c>
      <c r="AE273" s="40" t="s">
        <v>154</v>
      </c>
      <c r="AF273" s="40" t="s">
        <v>156</v>
      </c>
      <c r="AG273" t="s">
        <v>158</v>
      </c>
      <c r="AH273" t="s">
        <v>331</v>
      </c>
      <c r="AI273" t="s">
        <v>193</v>
      </c>
      <c r="AJ273" t="s">
        <v>160</v>
      </c>
      <c r="AK273" t="s">
        <v>162</v>
      </c>
      <c r="AL273" t="s">
        <v>164</v>
      </c>
      <c r="AM273" t="s">
        <v>332</v>
      </c>
      <c r="AN273" t="s">
        <v>333</v>
      </c>
      <c r="AO273" t="s">
        <v>334</v>
      </c>
      <c r="AP273" t="s">
        <v>166</v>
      </c>
      <c r="AQ273" t="s">
        <v>168</v>
      </c>
      <c r="AR273" t="s">
        <v>170</v>
      </c>
      <c r="AS273" s="3" t="s">
        <v>172</v>
      </c>
      <c r="AT273" s="3" t="s">
        <v>206</v>
      </c>
      <c r="AU273" t="s">
        <v>131</v>
      </c>
      <c r="AV273" t="s">
        <v>207</v>
      </c>
      <c r="AW273" t="s">
        <v>137</v>
      </c>
      <c r="AX273" t="s">
        <v>139</v>
      </c>
      <c r="AY273" s="3" t="s">
        <v>208</v>
      </c>
      <c r="AZ273" s="3" t="s">
        <v>141</v>
      </c>
      <c r="BA273" s="3" t="s">
        <v>143</v>
      </c>
      <c r="BB273" s="3" t="s">
        <v>209</v>
      </c>
      <c r="BC273" s="3" t="s">
        <v>147</v>
      </c>
      <c r="BD273" s="3" t="s">
        <v>149</v>
      </c>
      <c r="BE273" s="3" t="s">
        <v>151</v>
      </c>
      <c r="BF273" s="3" t="s">
        <v>153</v>
      </c>
      <c r="BG273" s="3" t="s">
        <v>155</v>
      </c>
      <c r="BH273" s="3" t="s">
        <v>157</v>
      </c>
      <c r="BI273" s="3" t="s">
        <v>335</v>
      </c>
      <c r="BJ273" s="3" t="s">
        <v>202</v>
      </c>
      <c r="BK273" s="3" t="s">
        <v>159</v>
      </c>
      <c r="BL273" s="3" t="s">
        <v>161</v>
      </c>
      <c r="BM273" s="3" t="s">
        <v>163</v>
      </c>
      <c r="BN273" s="3" t="s">
        <v>336</v>
      </c>
      <c r="BO273" s="3" t="s">
        <v>337</v>
      </c>
      <c r="BP273" s="3" t="s">
        <v>338</v>
      </c>
      <c r="BQ273" s="3" t="s">
        <v>165</v>
      </c>
      <c r="BR273" s="3" t="s">
        <v>167</v>
      </c>
      <c r="BS273" s="3" t="s">
        <v>169</v>
      </c>
      <c r="BT273" s="3" t="s">
        <v>171</v>
      </c>
      <c r="BU273" s="3"/>
      <c r="BV273" s="3"/>
      <c r="BW273" s="3"/>
      <c r="BX273" s="3"/>
      <c r="BY273" s="3"/>
      <c r="BZ273" s="3"/>
      <c r="CA273" s="3"/>
      <c r="CB273" s="3"/>
      <c r="CC273" s="3"/>
      <c r="CD273" s="3"/>
      <c r="CE273" s="3"/>
      <c r="CF273" s="3"/>
      <c r="CG273" s="3"/>
      <c r="CH273" s="3"/>
      <c r="CI273" s="3"/>
      <c r="CJ273" s="3"/>
      <c r="CK273" s="3"/>
    </row>
    <row r="274" spans="1:89">
      <c r="C274" s="39" t="s">
        <v>18</v>
      </c>
      <c r="D274">
        <v>1</v>
      </c>
      <c r="E274"/>
      <c r="G274"/>
      <c r="K274"/>
      <c r="O274"/>
      <c r="Q274" s="20"/>
      <c r="S274">
        <v>2917</v>
      </c>
      <c r="T274">
        <v>2737</v>
      </c>
      <c r="U274">
        <v>2911</v>
      </c>
      <c r="V274">
        <v>2732</v>
      </c>
      <c r="W274">
        <v>2378</v>
      </c>
      <c r="X274">
        <v>2894</v>
      </c>
      <c r="Y274">
        <v>2716</v>
      </c>
      <c r="Z274">
        <v>2345</v>
      </c>
      <c r="AA274">
        <v>2887</v>
      </c>
      <c r="AB274">
        <v>2709</v>
      </c>
      <c r="AC274">
        <v>2333</v>
      </c>
      <c r="AD274">
        <v>2165</v>
      </c>
      <c r="AE274">
        <v>2662</v>
      </c>
      <c r="AF274">
        <v>2306</v>
      </c>
      <c r="AG274">
        <v>2076</v>
      </c>
      <c r="AH274">
        <v>2218</v>
      </c>
      <c r="AI274">
        <v>2790</v>
      </c>
      <c r="AJ274">
        <v>2644</v>
      </c>
      <c r="AK274">
        <v>2257</v>
      </c>
      <c r="AL274">
        <v>2034</v>
      </c>
      <c r="AM274">
        <v>2277</v>
      </c>
      <c r="AN274">
        <v>2184</v>
      </c>
      <c r="AO274">
        <v>1881</v>
      </c>
      <c r="AP274">
        <v>2535</v>
      </c>
      <c r="AQ274">
        <v>2145</v>
      </c>
      <c r="AR274">
        <v>1901</v>
      </c>
      <c r="AS274">
        <v>2215</v>
      </c>
      <c r="AT274">
        <v>2648</v>
      </c>
      <c r="AU274">
        <v>2437</v>
      </c>
      <c r="AV274">
        <v>2642</v>
      </c>
      <c r="AW274">
        <v>2432</v>
      </c>
      <c r="AX274">
        <v>2097</v>
      </c>
      <c r="AY274">
        <v>2627</v>
      </c>
      <c r="AZ274">
        <v>2418</v>
      </c>
      <c r="BA274">
        <v>2068</v>
      </c>
      <c r="BB274">
        <v>2596</v>
      </c>
      <c r="BC274">
        <v>2389</v>
      </c>
      <c r="BD274">
        <v>2058</v>
      </c>
      <c r="BE274">
        <v>1857</v>
      </c>
      <c r="BF274">
        <v>2370</v>
      </c>
      <c r="BG274">
        <v>2053</v>
      </c>
      <c r="BH274">
        <v>1848</v>
      </c>
      <c r="BI274">
        <v>1938</v>
      </c>
      <c r="BJ274">
        <v>2533</v>
      </c>
      <c r="BK274">
        <v>2332</v>
      </c>
      <c r="BL274">
        <v>2029</v>
      </c>
      <c r="BM274">
        <v>1795</v>
      </c>
      <c r="BN274">
        <v>1988</v>
      </c>
      <c r="BO274">
        <v>1907</v>
      </c>
      <c r="BP274">
        <v>1718</v>
      </c>
      <c r="BQ274">
        <v>2236</v>
      </c>
      <c r="BR274">
        <v>1948</v>
      </c>
      <c r="BS274">
        <v>1709</v>
      </c>
      <c r="BT274">
        <v>1972</v>
      </c>
    </row>
    <row r="275" spans="1:89">
      <c r="A275" s="40" t="s">
        <v>441</v>
      </c>
      <c r="B275" s="40" t="s">
        <v>130</v>
      </c>
      <c r="C275" s="82" t="s">
        <v>117</v>
      </c>
      <c r="D275">
        <v>1</v>
      </c>
      <c r="E275" s="26">
        <v>0.25</v>
      </c>
      <c r="F275" s="3">
        <v>1.2</v>
      </c>
      <c r="G275" s="24">
        <v>-6.3332530146260085E-2</v>
      </c>
      <c r="H275" s="9">
        <v>-0.34166461484884342</v>
      </c>
      <c r="I275" s="9">
        <v>2.4013833463426151</v>
      </c>
      <c r="J275" s="9">
        <v>1.4030928182934076E-2</v>
      </c>
      <c r="K275" s="24">
        <v>0.51781446887394456</v>
      </c>
      <c r="L275" s="9">
        <v>-2.165146158980702</v>
      </c>
      <c r="M275" s="9">
        <v>7.5021170489590281</v>
      </c>
      <c r="N275" s="9">
        <v>30.87424431397843</v>
      </c>
      <c r="O275" s="30">
        <v>-2.2000000000000001E-3</v>
      </c>
      <c r="P275" s="8">
        <v>68</v>
      </c>
      <c r="Q275" s="20">
        <v>-1.14E-2</v>
      </c>
      <c r="R275" s="3">
        <v>0</v>
      </c>
      <c r="S275" s="40" t="s">
        <v>144</v>
      </c>
      <c r="T275" s="40" t="s">
        <v>150</v>
      </c>
      <c r="U275" s="40" t="s">
        <v>156</v>
      </c>
      <c r="V275" s="40" t="s">
        <v>331</v>
      </c>
      <c r="W275" s="40" t="s">
        <v>333</v>
      </c>
      <c r="X275" s="40" t="s">
        <v>332</v>
      </c>
      <c r="Y275" s="40" t="s">
        <v>162</v>
      </c>
      <c r="Z275" s="40" t="s">
        <v>168</v>
      </c>
      <c r="AA275" s="40" t="s">
        <v>152</v>
      </c>
      <c r="AB275" s="40" t="s">
        <v>158</v>
      </c>
      <c r="AC275" s="40" t="s">
        <v>164</v>
      </c>
      <c r="AD275" s="40" t="s">
        <v>170</v>
      </c>
      <c r="AE275" s="40" t="s">
        <v>334</v>
      </c>
      <c r="AF275" s="40" t="s">
        <v>143</v>
      </c>
      <c r="AG275" t="s">
        <v>149</v>
      </c>
      <c r="AH275" t="s">
        <v>155</v>
      </c>
      <c r="AI275" t="s">
        <v>335</v>
      </c>
      <c r="AJ275" t="s">
        <v>337</v>
      </c>
      <c r="AK275" t="s">
        <v>336</v>
      </c>
      <c r="AL275" t="s">
        <v>161</v>
      </c>
      <c r="AM275" t="s">
        <v>167</v>
      </c>
      <c r="AN275" t="s">
        <v>151</v>
      </c>
      <c r="AO275" t="s">
        <v>157</v>
      </c>
      <c r="AP275" t="s">
        <v>163</v>
      </c>
      <c r="AQ275" t="s">
        <v>169</v>
      </c>
      <c r="AR275" t="s">
        <v>338</v>
      </c>
      <c r="AS275" s="3" t="s">
        <v>340</v>
      </c>
      <c r="AT275" s="3" t="s">
        <v>341</v>
      </c>
      <c r="AU275" t="s">
        <v>342</v>
      </c>
      <c r="AV275" t="s">
        <v>343</v>
      </c>
      <c r="AW275" t="s">
        <v>344</v>
      </c>
      <c r="AX275" t="s">
        <v>345</v>
      </c>
      <c r="AY275" s="3" t="s">
        <v>346</v>
      </c>
      <c r="AZ275" s="3" t="s">
        <v>347</v>
      </c>
      <c r="BA275" s="3" t="s">
        <v>348</v>
      </c>
      <c r="BB275" s="3" t="s">
        <v>349</v>
      </c>
      <c r="BC275" s="3" t="s">
        <v>350</v>
      </c>
      <c r="BD275" s="3" t="s">
        <v>351</v>
      </c>
      <c r="BE275" s="3" t="s">
        <v>352</v>
      </c>
      <c r="BF275" s="3" t="s">
        <v>353</v>
      </c>
      <c r="BG275" s="3" t="s">
        <v>354</v>
      </c>
      <c r="BH275" s="3" t="s">
        <v>355</v>
      </c>
      <c r="BI275" s="3"/>
      <c r="BJ275" s="3"/>
      <c r="BK275" s="3"/>
      <c r="BL275" s="3"/>
      <c r="BM275" s="3"/>
      <c r="BN275" s="3"/>
      <c r="BO275" s="3"/>
      <c r="BP275" s="3"/>
      <c r="BQ275" s="3"/>
      <c r="BR275" s="3"/>
      <c r="BS275" s="3"/>
      <c r="BT275" s="3"/>
      <c r="BU275" s="3"/>
      <c r="BV275" s="3"/>
      <c r="BW275" s="3"/>
      <c r="BX275" s="3"/>
      <c r="BY275" s="3"/>
      <c r="BZ275" s="3"/>
      <c r="CA275" s="3"/>
      <c r="CB275" s="3"/>
      <c r="CC275" s="3"/>
      <c r="CD275" s="3"/>
      <c r="CE275" s="3"/>
      <c r="CF275" s="3"/>
      <c r="CG275" s="3"/>
      <c r="CH275" s="3"/>
      <c r="CI275" s="3"/>
      <c r="CJ275" s="3"/>
      <c r="CK275" s="3"/>
    </row>
    <row r="276" spans="1:89">
      <c r="C276" s="39" t="s">
        <v>18</v>
      </c>
      <c r="D276">
        <v>1</v>
      </c>
      <c r="E276"/>
      <c r="G276"/>
      <c r="K276"/>
      <c r="O276"/>
      <c r="Q276" s="20"/>
      <c r="S276">
        <v>2586</v>
      </c>
      <c r="T276">
        <v>2612</v>
      </c>
      <c r="U276">
        <v>2606</v>
      </c>
      <c r="V276">
        <v>2438</v>
      </c>
      <c r="W276">
        <v>2400</v>
      </c>
      <c r="X276">
        <v>2502</v>
      </c>
      <c r="Y276">
        <v>2575</v>
      </c>
      <c r="Z276">
        <v>2472</v>
      </c>
      <c r="AA276">
        <v>2452</v>
      </c>
      <c r="AB276">
        <v>2488</v>
      </c>
      <c r="AC276">
        <v>2455</v>
      </c>
      <c r="AD276">
        <v>2338</v>
      </c>
      <c r="AE276">
        <v>2276</v>
      </c>
      <c r="AF276">
        <v>2405</v>
      </c>
      <c r="AG276">
        <v>2429</v>
      </c>
      <c r="AH276">
        <v>2423</v>
      </c>
      <c r="AI276">
        <v>2267</v>
      </c>
      <c r="AJ276">
        <v>2232</v>
      </c>
      <c r="AK276">
        <v>2327</v>
      </c>
      <c r="AL276">
        <v>2395</v>
      </c>
      <c r="AM276">
        <v>2299</v>
      </c>
      <c r="AN276">
        <v>2280</v>
      </c>
      <c r="AO276">
        <v>2314</v>
      </c>
      <c r="AP276">
        <v>2283</v>
      </c>
      <c r="AQ276">
        <v>2174</v>
      </c>
      <c r="AR276">
        <v>2116</v>
      </c>
      <c r="AS276">
        <v>2586</v>
      </c>
      <c r="AT276">
        <v>2580</v>
      </c>
      <c r="AU276">
        <v>2549</v>
      </c>
      <c r="AV276">
        <v>2447</v>
      </c>
      <c r="AW276">
        <v>2378</v>
      </c>
      <c r="AX276">
        <v>2365</v>
      </c>
      <c r="AY276">
        <v>2334</v>
      </c>
      <c r="AZ276">
        <v>2223</v>
      </c>
      <c r="BA276">
        <v>2405</v>
      </c>
      <c r="BB276">
        <v>2399</v>
      </c>
      <c r="BC276">
        <v>2371</v>
      </c>
      <c r="BD276">
        <v>2276</v>
      </c>
      <c r="BE276">
        <v>2212</v>
      </c>
      <c r="BF276">
        <v>2200</v>
      </c>
      <c r="BG276">
        <v>2170</v>
      </c>
      <c r="BH276">
        <v>2067</v>
      </c>
    </row>
    <row r="277" spans="1:89">
      <c r="A277" s="40" t="s">
        <v>442</v>
      </c>
      <c r="B277" s="40" t="s">
        <v>130</v>
      </c>
      <c r="C277" s="82" t="s">
        <v>117</v>
      </c>
      <c r="D277">
        <v>1</v>
      </c>
      <c r="E277" s="26">
        <v>0.35</v>
      </c>
      <c r="F277" s="3">
        <v>1.44</v>
      </c>
      <c r="G277" s="24">
        <v>-1.0176118348888451E-2</v>
      </c>
      <c r="H277" s="9">
        <v>-0.29825659438286367</v>
      </c>
      <c r="I277" s="9">
        <v>2.0404803862233774</v>
      </c>
      <c r="J277" s="9">
        <v>3.3101687069530802E-2</v>
      </c>
      <c r="K277" s="24">
        <v>0.34996672256018035</v>
      </c>
      <c r="L277" s="9">
        <v>-1.6873177061410649</v>
      </c>
      <c r="M277" s="9">
        <v>6.4633934160861619</v>
      </c>
      <c r="N277" s="9">
        <v>30.836628752819344</v>
      </c>
      <c r="O277" s="30">
        <v>-2.0999999999999999E-3</v>
      </c>
      <c r="P277" s="8">
        <v>57</v>
      </c>
      <c r="Q277" s="20">
        <v>-1.14E-2</v>
      </c>
      <c r="R277" s="3">
        <v>0</v>
      </c>
      <c r="S277" s="40" t="s">
        <v>188</v>
      </c>
      <c r="T277" s="40" t="s">
        <v>132</v>
      </c>
      <c r="U277" s="40" t="s">
        <v>189</v>
      </c>
      <c r="V277" s="40" t="s">
        <v>138</v>
      </c>
      <c r="W277" s="40" t="s">
        <v>140</v>
      </c>
      <c r="X277" s="40" t="s">
        <v>190</v>
      </c>
      <c r="Y277" s="40" t="s">
        <v>142</v>
      </c>
      <c r="Z277" s="40" t="s">
        <v>144</v>
      </c>
      <c r="AA277" s="40" t="s">
        <v>191</v>
      </c>
      <c r="AB277" s="40" t="s">
        <v>148</v>
      </c>
      <c r="AC277" s="40" t="s">
        <v>150</v>
      </c>
      <c r="AD277" s="40" t="s">
        <v>152</v>
      </c>
      <c r="AE277" s="40" t="s">
        <v>154</v>
      </c>
      <c r="AF277" s="40" t="s">
        <v>156</v>
      </c>
      <c r="AG277" t="s">
        <v>158</v>
      </c>
      <c r="AH277" t="s">
        <v>331</v>
      </c>
      <c r="AI277" t="s">
        <v>193</v>
      </c>
      <c r="AJ277" t="s">
        <v>160</v>
      </c>
      <c r="AK277" t="s">
        <v>162</v>
      </c>
      <c r="AL277" t="s">
        <v>164</v>
      </c>
      <c r="AM277" t="s">
        <v>332</v>
      </c>
      <c r="AN277" t="s">
        <v>333</v>
      </c>
      <c r="AO277" t="s">
        <v>334</v>
      </c>
      <c r="AP277" t="s">
        <v>166</v>
      </c>
      <c r="AQ277" t="s">
        <v>168</v>
      </c>
      <c r="AR277" t="s">
        <v>170</v>
      </c>
      <c r="AS277" s="3" t="s">
        <v>172</v>
      </c>
      <c r="AT277" s="3" t="s">
        <v>206</v>
      </c>
      <c r="AU277" t="s">
        <v>131</v>
      </c>
      <c r="AV277" t="s">
        <v>207</v>
      </c>
      <c r="AW277" t="s">
        <v>137</v>
      </c>
      <c r="AX277" t="s">
        <v>139</v>
      </c>
      <c r="AY277" s="3" t="s">
        <v>208</v>
      </c>
      <c r="AZ277" s="3" t="s">
        <v>141</v>
      </c>
      <c r="BA277" s="3" t="s">
        <v>143</v>
      </c>
      <c r="BB277" s="3" t="s">
        <v>209</v>
      </c>
      <c r="BC277" s="3" t="s">
        <v>147</v>
      </c>
      <c r="BD277" s="3" t="s">
        <v>149</v>
      </c>
      <c r="BE277" s="3" t="s">
        <v>151</v>
      </c>
      <c r="BF277" s="3" t="s">
        <v>153</v>
      </c>
      <c r="BG277" s="3" t="s">
        <v>155</v>
      </c>
      <c r="BH277" s="3" t="s">
        <v>157</v>
      </c>
      <c r="BI277" s="3" t="s">
        <v>335</v>
      </c>
      <c r="BJ277" s="3" t="s">
        <v>202</v>
      </c>
      <c r="BK277" s="3" t="s">
        <v>159</v>
      </c>
      <c r="BL277" s="3" t="s">
        <v>161</v>
      </c>
      <c r="BM277" s="3" t="s">
        <v>163</v>
      </c>
      <c r="BN277" s="3" t="s">
        <v>336</v>
      </c>
      <c r="BO277" s="3" t="s">
        <v>337</v>
      </c>
      <c r="BP277" s="3" t="s">
        <v>338</v>
      </c>
      <c r="BQ277" s="3" t="s">
        <v>165</v>
      </c>
      <c r="BR277" s="3" t="s">
        <v>167</v>
      </c>
      <c r="BS277" s="3" t="s">
        <v>169</v>
      </c>
      <c r="BT277" s="3" t="s">
        <v>171</v>
      </c>
      <c r="BU277" s="3"/>
      <c r="BV277" s="3"/>
      <c r="BW277" s="3"/>
      <c r="BX277" s="3"/>
      <c r="BY277" s="3"/>
      <c r="BZ277" s="3"/>
      <c r="CA277" s="3"/>
      <c r="CB277" s="3"/>
      <c r="CC277" s="3"/>
      <c r="CD277" s="3"/>
      <c r="CE277" s="3"/>
      <c r="CF277" s="3"/>
      <c r="CG277" s="3"/>
      <c r="CH277" s="3"/>
      <c r="CI277" s="3"/>
      <c r="CJ277" s="3"/>
      <c r="CK277" s="3"/>
    </row>
    <row r="278" spans="1:89">
      <c r="C278" s="39" t="s">
        <v>18</v>
      </c>
      <c r="D278">
        <v>1</v>
      </c>
      <c r="E278"/>
      <c r="G278"/>
      <c r="K278"/>
      <c r="O278"/>
      <c r="Q278" s="20"/>
      <c r="S278">
        <v>3482</v>
      </c>
      <c r="T278">
        <v>3252</v>
      </c>
      <c r="U278">
        <v>3462</v>
      </c>
      <c r="V278">
        <v>3233</v>
      </c>
      <c r="W278">
        <v>2834</v>
      </c>
      <c r="X278">
        <v>3455</v>
      </c>
      <c r="Y278">
        <v>3228</v>
      </c>
      <c r="Z278">
        <v>2797</v>
      </c>
      <c r="AA278">
        <v>3448</v>
      </c>
      <c r="AB278">
        <v>3221</v>
      </c>
      <c r="AC278">
        <v>2770</v>
      </c>
      <c r="AD278">
        <v>2571</v>
      </c>
      <c r="AE278">
        <v>3163</v>
      </c>
      <c r="AF278">
        <v>2742</v>
      </c>
      <c r="AG278">
        <v>2465</v>
      </c>
      <c r="AH278">
        <v>2633</v>
      </c>
      <c r="AI278">
        <v>3329</v>
      </c>
      <c r="AJ278">
        <v>3139</v>
      </c>
      <c r="AK278">
        <v>2679</v>
      </c>
      <c r="AL278">
        <v>2416</v>
      </c>
      <c r="AM278">
        <v>2702</v>
      </c>
      <c r="AN278">
        <v>2592</v>
      </c>
      <c r="AO278">
        <v>2234</v>
      </c>
      <c r="AP278">
        <v>3014</v>
      </c>
      <c r="AQ278">
        <v>2549</v>
      </c>
      <c r="AR278">
        <v>2258</v>
      </c>
      <c r="AS278">
        <v>2629</v>
      </c>
      <c r="AT278">
        <v>3161</v>
      </c>
      <c r="AU278">
        <v>2896</v>
      </c>
      <c r="AV278">
        <v>3142</v>
      </c>
      <c r="AW278">
        <v>2879</v>
      </c>
      <c r="AX278">
        <v>2499</v>
      </c>
      <c r="AY278">
        <v>3137</v>
      </c>
      <c r="AZ278">
        <v>2874</v>
      </c>
      <c r="BA278">
        <v>2466</v>
      </c>
      <c r="BB278">
        <v>3100</v>
      </c>
      <c r="BC278">
        <v>2840</v>
      </c>
      <c r="BD278">
        <v>2443</v>
      </c>
      <c r="BE278">
        <v>2206</v>
      </c>
      <c r="BF278">
        <v>2816</v>
      </c>
      <c r="BG278">
        <v>2442</v>
      </c>
      <c r="BH278">
        <v>2195</v>
      </c>
      <c r="BI278">
        <v>2300</v>
      </c>
      <c r="BJ278">
        <v>3022</v>
      </c>
      <c r="BK278">
        <v>2768</v>
      </c>
      <c r="BL278">
        <v>2408</v>
      </c>
      <c r="BM278">
        <v>2131</v>
      </c>
      <c r="BN278">
        <v>2360</v>
      </c>
      <c r="BO278">
        <v>2264</v>
      </c>
      <c r="BP278">
        <v>2040</v>
      </c>
      <c r="BQ278">
        <v>2658</v>
      </c>
      <c r="BR278">
        <v>2314</v>
      </c>
      <c r="BS278">
        <v>2030</v>
      </c>
      <c r="BT278">
        <v>2341</v>
      </c>
    </row>
    <row r="279" spans="1:89">
      <c r="A279" s="40" t="s">
        <v>443</v>
      </c>
      <c r="B279" s="40" t="s">
        <v>130</v>
      </c>
      <c r="C279" s="82" t="s">
        <v>117</v>
      </c>
      <c r="D279">
        <v>1</v>
      </c>
      <c r="E279" s="26">
        <v>0.3</v>
      </c>
      <c r="F279" s="3">
        <v>1.44</v>
      </c>
      <c r="G279" s="24">
        <v>-3.6650769760569434E-2</v>
      </c>
      <c r="H279" s="9">
        <v>-0.23726709364502413</v>
      </c>
      <c r="I279" s="9">
        <v>2.0011527886188416</v>
      </c>
      <c r="J279" s="9">
        <v>1.4030928182934894E-2</v>
      </c>
      <c r="K279" s="24">
        <v>0.29966115096872342</v>
      </c>
      <c r="L279" s="9">
        <v>-1.5035737215143909</v>
      </c>
      <c r="M279" s="9">
        <v>6.2517642074658681</v>
      </c>
      <c r="N279" s="9">
        <v>30.874244313978426</v>
      </c>
      <c r="O279" s="30">
        <v>-2.2000000000000001E-3</v>
      </c>
      <c r="P279" s="8">
        <v>68</v>
      </c>
      <c r="Q279" s="20">
        <v>-1.14E-2</v>
      </c>
      <c r="R279" s="3">
        <v>0</v>
      </c>
      <c r="S279" s="40" t="s">
        <v>144</v>
      </c>
      <c r="T279" s="40" t="s">
        <v>150</v>
      </c>
      <c r="U279" s="40" t="s">
        <v>156</v>
      </c>
      <c r="V279" s="40" t="s">
        <v>331</v>
      </c>
      <c r="W279" s="40" t="s">
        <v>333</v>
      </c>
      <c r="X279" s="40" t="s">
        <v>332</v>
      </c>
      <c r="Y279" s="40" t="s">
        <v>162</v>
      </c>
      <c r="Z279" s="40" t="s">
        <v>168</v>
      </c>
      <c r="AA279" s="40" t="s">
        <v>152</v>
      </c>
      <c r="AB279" s="40" t="s">
        <v>158</v>
      </c>
      <c r="AC279" s="40" t="s">
        <v>164</v>
      </c>
      <c r="AD279" s="40" t="s">
        <v>170</v>
      </c>
      <c r="AE279" s="40" t="s">
        <v>334</v>
      </c>
      <c r="AF279" s="40" t="s">
        <v>143</v>
      </c>
      <c r="AG279" t="s">
        <v>149</v>
      </c>
      <c r="AH279" t="s">
        <v>155</v>
      </c>
      <c r="AI279" t="s">
        <v>335</v>
      </c>
      <c r="AJ279" t="s">
        <v>337</v>
      </c>
      <c r="AK279" t="s">
        <v>336</v>
      </c>
      <c r="AL279" t="s">
        <v>161</v>
      </c>
      <c r="AM279" t="s">
        <v>167</v>
      </c>
      <c r="AN279" t="s">
        <v>151</v>
      </c>
      <c r="AO279" t="s">
        <v>157</v>
      </c>
      <c r="AP279" t="s">
        <v>163</v>
      </c>
      <c r="AQ279" t="s">
        <v>169</v>
      </c>
      <c r="AR279" t="s">
        <v>338</v>
      </c>
      <c r="AS279" s="3" t="s">
        <v>340</v>
      </c>
      <c r="AT279" s="3" t="s">
        <v>341</v>
      </c>
      <c r="AU279" t="s">
        <v>342</v>
      </c>
      <c r="AV279" t="s">
        <v>343</v>
      </c>
      <c r="AW279" t="s">
        <v>344</v>
      </c>
      <c r="AX279" t="s">
        <v>345</v>
      </c>
      <c r="AY279" s="3" t="s">
        <v>346</v>
      </c>
      <c r="AZ279" s="3" t="s">
        <v>347</v>
      </c>
      <c r="BA279" s="3" t="s">
        <v>348</v>
      </c>
      <c r="BB279" s="3" t="s">
        <v>349</v>
      </c>
      <c r="BC279" s="3" t="s">
        <v>350</v>
      </c>
      <c r="BD279" s="3" t="s">
        <v>351</v>
      </c>
      <c r="BE279" s="3" t="s">
        <v>352</v>
      </c>
      <c r="BF279" s="3" t="s">
        <v>353</v>
      </c>
      <c r="BG279" s="3" t="s">
        <v>354</v>
      </c>
      <c r="BH279" s="3" t="s">
        <v>355</v>
      </c>
      <c r="BI279" s="3"/>
      <c r="BJ279" s="3"/>
      <c r="BK279" s="3"/>
      <c r="BL279" s="3"/>
      <c r="BM279" s="3"/>
      <c r="BN279" s="3"/>
      <c r="BO279" s="3"/>
      <c r="BP279" s="3"/>
      <c r="BQ279" s="3"/>
      <c r="BR279" s="3"/>
      <c r="BS279" s="3"/>
      <c r="BT279" s="3"/>
      <c r="BU279" s="3"/>
      <c r="BV279" s="3"/>
      <c r="BW279" s="3"/>
      <c r="BX279" s="3"/>
      <c r="BY279" s="3"/>
      <c r="BZ279" s="3"/>
      <c r="CA279" s="3"/>
      <c r="CB279" s="3"/>
      <c r="CC279" s="3"/>
      <c r="CD279" s="3"/>
      <c r="CE279" s="3"/>
      <c r="CF279" s="3"/>
      <c r="CG279" s="3"/>
      <c r="CH279" s="3"/>
      <c r="CI279" s="3"/>
      <c r="CJ279" s="3"/>
      <c r="CK279" s="3"/>
    </row>
    <row r="280" spans="1:89">
      <c r="C280" s="39" t="s">
        <v>18</v>
      </c>
      <c r="D280">
        <v>1</v>
      </c>
      <c r="E280"/>
      <c r="G280"/>
      <c r="K280"/>
      <c r="O280"/>
      <c r="Q280" s="20"/>
      <c r="S280">
        <v>3069</v>
      </c>
      <c r="T280">
        <v>3100</v>
      </c>
      <c r="U280">
        <v>3099</v>
      </c>
      <c r="V280">
        <v>2893</v>
      </c>
      <c r="W280">
        <v>2848</v>
      </c>
      <c r="X280">
        <v>2969</v>
      </c>
      <c r="Y280">
        <v>3057</v>
      </c>
      <c r="Z280">
        <v>2937</v>
      </c>
      <c r="AA280">
        <v>2911</v>
      </c>
      <c r="AB280">
        <v>2954</v>
      </c>
      <c r="AC280">
        <v>2915</v>
      </c>
      <c r="AD280">
        <v>2777</v>
      </c>
      <c r="AE280">
        <v>2703</v>
      </c>
      <c r="AF280">
        <v>2854</v>
      </c>
      <c r="AG280">
        <v>2883</v>
      </c>
      <c r="AH280">
        <v>2882</v>
      </c>
      <c r="AI280">
        <v>2691</v>
      </c>
      <c r="AJ280">
        <v>2648</v>
      </c>
      <c r="AK280">
        <v>2761</v>
      </c>
      <c r="AL280">
        <v>2843</v>
      </c>
      <c r="AM280">
        <v>2732</v>
      </c>
      <c r="AN280">
        <v>2708</v>
      </c>
      <c r="AO280">
        <v>2747</v>
      </c>
      <c r="AP280">
        <v>2711</v>
      </c>
      <c r="AQ280">
        <v>2583</v>
      </c>
      <c r="AR280">
        <v>2514</v>
      </c>
      <c r="AS280">
        <v>3069</v>
      </c>
      <c r="AT280">
        <v>3068</v>
      </c>
      <c r="AU280">
        <v>3026</v>
      </c>
      <c r="AV280">
        <v>2908</v>
      </c>
      <c r="AW280">
        <v>2824</v>
      </c>
      <c r="AX280">
        <v>2808</v>
      </c>
      <c r="AY280">
        <v>2771</v>
      </c>
      <c r="AZ280">
        <v>2640</v>
      </c>
      <c r="BA280">
        <v>2854</v>
      </c>
      <c r="BB280">
        <v>2853</v>
      </c>
      <c r="BC280">
        <v>2815</v>
      </c>
      <c r="BD280">
        <v>2704</v>
      </c>
      <c r="BE280">
        <v>2626</v>
      </c>
      <c r="BF280">
        <v>2612</v>
      </c>
      <c r="BG280">
        <v>2577</v>
      </c>
      <c r="BH280">
        <v>2455</v>
      </c>
    </row>
    <row r="281" spans="1:89">
      <c r="A281" s="40" t="s">
        <v>444</v>
      </c>
      <c r="B281" s="40" t="s">
        <v>130</v>
      </c>
      <c r="C281" s="82" t="s">
        <v>117</v>
      </c>
      <c r="D281">
        <v>1</v>
      </c>
      <c r="E281" s="26">
        <v>0.36</v>
      </c>
      <c r="F281" s="3">
        <v>1.92</v>
      </c>
      <c r="G281" s="24">
        <v>1.1040913592600371E-2</v>
      </c>
      <c r="H281" s="9">
        <v>-0.23350566320377697</v>
      </c>
      <c r="I281" s="9">
        <v>1.6198404193391278</v>
      </c>
      <c r="J281" s="9">
        <v>-4.9018355758242843E-3</v>
      </c>
      <c r="K281" s="24">
        <v>0.13697170073766179</v>
      </c>
      <c r="L281" s="9">
        <v>-0.90490814043851908</v>
      </c>
      <c r="M281" s="9">
        <v>4.7819149512805863</v>
      </c>
      <c r="N281" s="9">
        <v>30.875194616089576</v>
      </c>
      <c r="O281" s="30">
        <v>-2.0999999999999999E-3</v>
      </c>
      <c r="P281" s="8">
        <v>57</v>
      </c>
      <c r="Q281" s="20">
        <v>-1.15E-2</v>
      </c>
      <c r="R281" s="3">
        <v>0</v>
      </c>
      <c r="S281" s="40" t="s">
        <v>188</v>
      </c>
      <c r="T281" s="40" t="s">
        <v>132</v>
      </c>
      <c r="U281" s="40" t="s">
        <v>189</v>
      </c>
      <c r="V281" s="40" t="s">
        <v>138</v>
      </c>
      <c r="W281" s="40" t="s">
        <v>140</v>
      </c>
      <c r="X281" s="40" t="s">
        <v>190</v>
      </c>
      <c r="Y281" s="40" t="s">
        <v>142</v>
      </c>
      <c r="Z281" s="40" t="s">
        <v>144</v>
      </c>
      <c r="AA281" s="40" t="s">
        <v>191</v>
      </c>
      <c r="AB281" s="40" t="s">
        <v>148</v>
      </c>
      <c r="AC281" s="40" t="s">
        <v>150</v>
      </c>
      <c r="AD281" s="40" t="s">
        <v>152</v>
      </c>
      <c r="AE281" s="40" t="s">
        <v>154</v>
      </c>
      <c r="AF281" s="40" t="s">
        <v>156</v>
      </c>
      <c r="AG281" t="s">
        <v>158</v>
      </c>
      <c r="AH281" t="s">
        <v>331</v>
      </c>
      <c r="AI281" t="s">
        <v>193</v>
      </c>
      <c r="AJ281" t="s">
        <v>160</v>
      </c>
      <c r="AK281" t="s">
        <v>162</v>
      </c>
      <c r="AL281" t="s">
        <v>164</v>
      </c>
      <c r="AM281" t="s">
        <v>332</v>
      </c>
      <c r="AN281" t="s">
        <v>333</v>
      </c>
      <c r="AO281" t="s">
        <v>334</v>
      </c>
      <c r="AP281" t="s">
        <v>166</v>
      </c>
      <c r="AQ281" t="s">
        <v>168</v>
      </c>
      <c r="AR281" t="s">
        <v>170</v>
      </c>
      <c r="AS281" s="3" t="s">
        <v>172</v>
      </c>
      <c r="AT281" s="3" t="s">
        <v>206</v>
      </c>
      <c r="AU281" t="s">
        <v>131</v>
      </c>
      <c r="AV281" t="s">
        <v>207</v>
      </c>
      <c r="AW281" t="s">
        <v>137</v>
      </c>
      <c r="AX281" t="s">
        <v>139</v>
      </c>
      <c r="AY281" s="3" t="s">
        <v>208</v>
      </c>
      <c r="AZ281" s="3" t="s">
        <v>141</v>
      </c>
      <c r="BA281" s="3" t="s">
        <v>143</v>
      </c>
      <c r="BB281" s="3" t="s">
        <v>209</v>
      </c>
      <c r="BC281" s="3" t="s">
        <v>147</v>
      </c>
      <c r="BD281" s="3" t="s">
        <v>149</v>
      </c>
      <c r="BE281" s="3" t="s">
        <v>151</v>
      </c>
      <c r="BF281" s="3" t="s">
        <v>153</v>
      </c>
      <c r="BG281" s="3" t="s">
        <v>155</v>
      </c>
      <c r="BH281" s="3" t="s">
        <v>157</v>
      </c>
      <c r="BI281" s="3" t="s">
        <v>335</v>
      </c>
      <c r="BJ281" s="3" t="s">
        <v>202</v>
      </c>
      <c r="BK281" s="3" t="s">
        <v>159</v>
      </c>
      <c r="BL281" s="3" t="s">
        <v>161</v>
      </c>
      <c r="BM281" s="3" t="s">
        <v>163</v>
      </c>
      <c r="BN281" s="3" t="s">
        <v>336</v>
      </c>
      <c r="BO281" s="3" t="s">
        <v>337</v>
      </c>
      <c r="BP281" s="3" t="s">
        <v>338</v>
      </c>
      <c r="BQ281" s="3" t="s">
        <v>165</v>
      </c>
      <c r="BR281" s="3" t="s">
        <v>167</v>
      </c>
      <c r="BS281" s="3" t="s">
        <v>169</v>
      </c>
      <c r="BT281" s="3" t="s">
        <v>171</v>
      </c>
      <c r="BU281" s="3"/>
      <c r="BV281" s="3"/>
      <c r="BW281" s="3"/>
      <c r="BX281" s="3"/>
      <c r="BY281" s="3"/>
      <c r="BZ281" s="3"/>
      <c r="CA281" s="3"/>
      <c r="CB281" s="3"/>
      <c r="CC281" s="3"/>
      <c r="CD281" s="3"/>
      <c r="CE281" s="3"/>
      <c r="CF281" s="3"/>
      <c r="CG281" s="3"/>
      <c r="CH281" s="3"/>
      <c r="CI281" s="3"/>
      <c r="CJ281" s="3"/>
      <c r="CK281" s="3"/>
    </row>
    <row r="282" spans="1:89">
      <c r="C282" s="39" t="s">
        <v>18</v>
      </c>
      <c r="D282">
        <v>1</v>
      </c>
      <c r="E282"/>
      <c r="G282"/>
      <c r="K282"/>
      <c r="O282"/>
      <c r="Q282" s="20"/>
      <c r="S282">
        <v>4574</v>
      </c>
      <c r="T282">
        <v>4252</v>
      </c>
      <c r="U282">
        <v>4539</v>
      </c>
      <c r="V282">
        <v>4219</v>
      </c>
      <c r="W282">
        <v>3748</v>
      </c>
      <c r="X282">
        <v>4539</v>
      </c>
      <c r="Y282">
        <v>4219</v>
      </c>
      <c r="Z282">
        <v>3699</v>
      </c>
      <c r="AA282">
        <v>4530</v>
      </c>
      <c r="AB282">
        <v>4211</v>
      </c>
      <c r="AC282">
        <v>3623</v>
      </c>
      <c r="AD282">
        <v>3365</v>
      </c>
      <c r="AE282">
        <v>4138</v>
      </c>
      <c r="AF282">
        <v>3585</v>
      </c>
      <c r="AG282">
        <v>3224</v>
      </c>
      <c r="AH282">
        <v>3441</v>
      </c>
      <c r="AI282">
        <v>4370</v>
      </c>
      <c r="AJ282">
        <v>4102</v>
      </c>
      <c r="AK282">
        <v>3501</v>
      </c>
      <c r="AL282">
        <v>3160</v>
      </c>
      <c r="AM282">
        <v>3531</v>
      </c>
      <c r="AN282">
        <v>3387</v>
      </c>
      <c r="AO282">
        <v>2922</v>
      </c>
      <c r="AP282">
        <v>3939</v>
      </c>
      <c r="AQ282">
        <v>3335</v>
      </c>
      <c r="AR282">
        <v>2952</v>
      </c>
      <c r="AS282">
        <v>3433</v>
      </c>
      <c r="AT282">
        <v>4153</v>
      </c>
      <c r="AU282">
        <v>3786</v>
      </c>
      <c r="AV282">
        <v>4120</v>
      </c>
      <c r="AW282">
        <v>3756</v>
      </c>
      <c r="AX282">
        <v>3305</v>
      </c>
      <c r="AY282">
        <v>4120</v>
      </c>
      <c r="AZ282">
        <v>3756</v>
      </c>
      <c r="BA282">
        <v>3262</v>
      </c>
      <c r="BB282">
        <v>4073</v>
      </c>
      <c r="BC282">
        <v>3713</v>
      </c>
      <c r="BD282">
        <v>3195</v>
      </c>
      <c r="BE282">
        <v>2886</v>
      </c>
      <c r="BF282">
        <v>3684</v>
      </c>
      <c r="BG282">
        <v>3192</v>
      </c>
      <c r="BH282">
        <v>2871</v>
      </c>
      <c r="BI282">
        <v>3005</v>
      </c>
      <c r="BJ282">
        <v>3967</v>
      </c>
      <c r="BK282">
        <v>3617</v>
      </c>
      <c r="BL282">
        <v>3147</v>
      </c>
      <c r="BM282">
        <v>2788</v>
      </c>
      <c r="BN282">
        <v>3084</v>
      </c>
      <c r="BO282">
        <v>2958</v>
      </c>
      <c r="BP282">
        <v>2669</v>
      </c>
      <c r="BQ282">
        <v>3473</v>
      </c>
      <c r="BR282">
        <v>3027</v>
      </c>
      <c r="BS282">
        <v>2654</v>
      </c>
      <c r="BT282">
        <v>3056</v>
      </c>
    </row>
    <row r="283" spans="1:89">
      <c r="A283" s="40" t="s">
        <v>445</v>
      </c>
      <c r="B283" s="40" t="s">
        <v>130</v>
      </c>
      <c r="C283" s="82" t="s">
        <v>117</v>
      </c>
      <c r="D283">
        <v>1</v>
      </c>
      <c r="E283" s="26">
        <v>0.4</v>
      </c>
      <c r="F283" s="3">
        <v>1.92</v>
      </c>
      <c r="G283" s="24">
        <v>-1.5462043492740848E-2</v>
      </c>
      <c r="H283" s="9">
        <v>-0.13346274017532353</v>
      </c>
      <c r="I283" s="9">
        <v>1.5008645914641277</v>
      </c>
      <c r="J283" s="9">
        <v>1.403092818293649E-2</v>
      </c>
      <c r="K283" s="24">
        <v>0.12641954806492986</v>
      </c>
      <c r="L283" s="9">
        <v>-0.84576021835184234</v>
      </c>
      <c r="M283" s="9">
        <v>4.6888231555993976</v>
      </c>
      <c r="N283" s="9">
        <v>30.874244313978426</v>
      </c>
      <c r="O283" s="30">
        <v>-2.2000000000000001E-3</v>
      </c>
      <c r="P283" s="8">
        <v>68</v>
      </c>
      <c r="Q283" s="20">
        <v>-1.14E-2</v>
      </c>
      <c r="R283" s="3">
        <v>0</v>
      </c>
      <c r="S283" s="40" t="s">
        <v>144</v>
      </c>
      <c r="T283" s="40" t="s">
        <v>150</v>
      </c>
      <c r="U283" s="40" t="s">
        <v>156</v>
      </c>
      <c r="V283" s="40" t="s">
        <v>331</v>
      </c>
      <c r="W283" s="40" t="s">
        <v>333</v>
      </c>
      <c r="X283" s="40" t="s">
        <v>332</v>
      </c>
      <c r="Y283" s="40" t="s">
        <v>162</v>
      </c>
      <c r="Z283" s="40" t="s">
        <v>168</v>
      </c>
      <c r="AA283" s="40" t="s">
        <v>152</v>
      </c>
      <c r="AB283" s="40" t="s">
        <v>158</v>
      </c>
      <c r="AC283" s="40" t="s">
        <v>164</v>
      </c>
      <c r="AD283" s="40" t="s">
        <v>170</v>
      </c>
      <c r="AE283" s="40" t="s">
        <v>334</v>
      </c>
      <c r="AF283" s="40" t="s">
        <v>143</v>
      </c>
      <c r="AG283" t="s">
        <v>149</v>
      </c>
      <c r="AH283" t="s">
        <v>155</v>
      </c>
      <c r="AI283" t="s">
        <v>335</v>
      </c>
      <c r="AJ283" t="s">
        <v>337</v>
      </c>
      <c r="AK283" t="s">
        <v>336</v>
      </c>
      <c r="AL283" t="s">
        <v>161</v>
      </c>
      <c r="AM283" t="s">
        <v>167</v>
      </c>
      <c r="AN283" t="s">
        <v>151</v>
      </c>
      <c r="AO283" t="s">
        <v>157</v>
      </c>
      <c r="AP283" t="s">
        <v>163</v>
      </c>
      <c r="AQ283" t="s">
        <v>169</v>
      </c>
      <c r="AR283" t="s">
        <v>338</v>
      </c>
      <c r="AS283" s="3" t="s">
        <v>340</v>
      </c>
      <c r="AT283" s="3" t="s">
        <v>341</v>
      </c>
      <c r="AU283" t="s">
        <v>342</v>
      </c>
      <c r="AV283" t="s">
        <v>343</v>
      </c>
      <c r="AW283" t="s">
        <v>344</v>
      </c>
      <c r="AX283" t="s">
        <v>345</v>
      </c>
      <c r="AY283" s="3" t="s">
        <v>346</v>
      </c>
      <c r="AZ283" s="3" t="s">
        <v>347</v>
      </c>
      <c r="BA283" s="3" t="s">
        <v>348</v>
      </c>
      <c r="BB283" s="3" t="s">
        <v>349</v>
      </c>
      <c r="BC283" s="3" t="s">
        <v>350</v>
      </c>
      <c r="BD283" s="3" t="s">
        <v>351</v>
      </c>
      <c r="BE283" s="3" t="s">
        <v>352</v>
      </c>
      <c r="BF283" s="3" t="s">
        <v>353</v>
      </c>
      <c r="BG283" s="3" t="s">
        <v>354</v>
      </c>
      <c r="BH283" s="3" t="s">
        <v>355</v>
      </c>
      <c r="BI283" s="3"/>
      <c r="BJ283" s="3"/>
      <c r="BK283" s="3"/>
      <c r="BL283" s="3"/>
      <c r="BM283" s="3"/>
      <c r="BN283" s="3"/>
      <c r="BO283" s="3"/>
      <c r="BP283" s="3"/>
      <c r="BQ283" s="3"/>
      <c r="BR283" s="3"/>
      <c r="BS283" s="3"/>
      <c r="BT283" s="3"/>
      <c r="BU283" s="3"/>
      <c r="BV283" s="3"/>
      <c r="BW283" s="3"/>
      <c r="BX283" s="3"/>
      <c r="BY283" s="3"/>
      <c r="BZ283" s="3"/>
      <c r="CA283" s="3"/>
      <c r="CB283" s="3"/>
      <c r="CC283" s="3"/>
      <c r="CD283" s="3"/>
      <c r="CE283" s="3"/>
      <c r="CF283" s="3"/>
      <c r="CG283" s="3"/>
      <c r="CH283" s="3"/>
      <c r="CI283" s="3"/>
      <c r="CJ283" s="3"/>
      <c r="CK283" s="3"/>
    </row>
    <row r="284" spans="1:89">
      <c r="C284" s="39" t="s">
        <v>18</v>
      </c>
      <c r="D284">
        <v>1</v>
      </c>
      <c r="E284"/>
      <c r="G284"/>
      <c r="K284"/>
      <c r="O284"/>
      <c r="Q284" s="20"/>
      <c r="S284">
        <v>4014</v>
      </c>
      <c r="T284">
        <v>4055</v>
      </c>
      <c r="U284">
        <v>4051</v>
      </c>
      <c r="V284">
        <v>3781</v>
      </c>
      <c r="W284">
        <v>3722</v>
      </c>
      <c r="X284">
        <v>3880</v>
      </c>
      <c r="Y284">
        <v>3995</v>
      </c>
      <c r="Z284">
        <v>3843</v>
      </c>
      <c r="AA284">
        <v>3810</v>
      </c>
      <c r="AB284">
        <v>3864</v>
      </c>
      <c r="AC284">
        <v>3814</v>
      </c>
      <c r="AD284">
        <v>3631</v>
      </c>
      <c r="AE284">
        <v>3535</v>
      </c>
      <c r="AF284">
        <v>3733</v>
      </c>
      <c r="AG284">
        <v>3771</v>
      </c>
      <c r="AH284">
        <v>3768</v>
      </c>
      <c r="AI284">
        <v>3516</v>
      </c>
      <c r="AJ284">
        <v>3461</v>
      </c>
      <c r="AK284">
        <v>3609</v>
      </c>
      <c r="AL284">
        <v>3715</v>
      </c>
      <c r="AM284">
        <v>3574</v>
      </c>
      <c r="AN284">
        <v>3543</v>
      </c>
      <c r="AO284">
        <v>3594</v>
      </c>
      <c r="AP284">
        <v>3547</v>
      </c>
      <c r="AQ284">
        <v>3377</v>
      </c>
      <c r="AR284">
        <v>3288</v>
      </c>
      <c r="AS284">
        <v>4014</v>
      </c>
      <c r="AT284">
        <v>4010</v>
      </c>
      <c r="AU284">
        <v>3955</v>
      </c>
      <c r="AV284">
        <v>3805</v>
      </c>
      <c r="AW284">
        <v>3696</v>
      </c>
      <c r="AX284">
        <v>3673</v>
      </c>
      <c r="AY284">
        <v>3626</v>
      </c>
      <c r="AZ284">
        <v>3452</v>
      </c>
      <c r="BA284">
        <v>3733</v>
      </c>
      <c r="BB284">
        <v>3730</v>
      </c>
      <c r="BC284">
        <v>3678</v>
      </c>
      <c r="BD284">
        <v>3538</v>
      </c>
      <c r="BE284">
        <v>3437</v>
      </c>
      <c r="BF284">
        <v>3416</v>
      </c>
      <c r="BG284">
        <v>3372</v>
      </c>
      <c r="BH284">
        <v>3210</v>
      </c>
    </row>
    <row r="285" spans="1:89">
      <c r="A285" s="40" t="s">
        <v>446</v>
      </c>
      <c r="B285" s="40" t="s">
        <v>130</v>
      </c>
      <c r="C285" s="82" t="s">
        <v>117</v>
      </c>
      <c r="D285">
        <v>1</v>
      </c>
      <c r="E285" s="26">
        <v>0.35</v>
      </c>
      <c r="F285" s="3">
        <v>2.4</v>
      </c>
      <c r="G285" s="24">
        <v>2.8943962921636575E-3</v>
      </c>
      <c r="H285" s="9">
        <v>-0.14937080642113551</v>
      </c>
      <c r="I285" s="9">
        <v>1.2753945047390938</v>
      </c>
      <c r="J285" s="9">
        <v>4.6440288690450839E-3</v>
      </c>
      <c r="K285" s="24">
        <v>0.11507978577868082</v>
      </c>
      <c r="L285" s="9">
        <v>-0.76456995346396928</v>
      </c>
      <c r="M285" s="9">
        <v>4.0499925847943352</v>
      </c>
      <c r="N285" s="9">
        <v>30.763010310528919</v>
      </c>
      <c r="O285" s="30">
        <v>-2E-3</v>
      </c>
      <c r="P285" s="8">
        <v>59</v>
      </c>
      <c r="Q285" s="20">
        <v>-1.14E-2</v>
      </c>
      <c r="R285" s="3">
        <v>0</v>
      </c>
      <c r="S285" s="40" t="s">
        <v>188</v>
      </c>
      <c r="T285" s="40" t="s">
        <v>132</v>
      </c>
      <c r="U285" s="40" t="s">
        <v>189</v>
      </c>
      <c r="V285" s="40" t="s">
        <v>138</v>
      </c>
      <c r="W285" s="40" t="s">
        <v>140</v>
      </c>
      <c r="X285" s="40" t="s">
        <v>190</v>
      </c>
      <c r="Y285" s="40" t="s">
        <v>142</v>
      </c>
      <c r="Z285" s="40" t="s">
        <v>144</v>
      </c>
      <c r="AA285" s="40" t="s">
        <v>191</v>
      </c>
      <c r="AB285" s="40" t="s">
        <v>148</v>
      </c>
      <c r="AC285" s="40" t="s">
        <v>150</v>
      </c>
      <c r="AD285" s="40" t="s">
        <v>152</v>
      </c>
      <c r="AE285" s="40" t="s">
        <v>154</v>
      </c>
      <c r="AF285" s="40" t="s">
        <v>156</v>
      </c>
      <c r="AG285" t="s">
        <v>158</v>
      </c>
      <c r="AH285" t="s">
        <v>331</v>
      </c>
      <c r="AI285" t="s">
        <v>193</v>
      </c>
      <c r="AJ285" t="s">
        <v>160</v>
      </c>
      <c r="AK285" t="s">
        <v>162</v>
      </c>
      <c r="AL285" t="s">
        <v>164</v>
      </c>
      <c r="AM285" t="s">
        <v>332</v>
      </c>
      <c r="AN285" t="s">
        <v>333</v>
      </c>
      <c r="AO285" t="s">
        <v>334</v>
      </c>
      <c r="AP285" t="s">
        <v>166</v>
      </c>
      <c r="AQ285" t="s">
        <v>168</v>
      </c>
      <c r="AR285" t="s">
        <v>170</v>
      </c>
      <c r="AS285" s="3" t="s">
        <v>172</v>
      </c>
      <c r="AT285" s="3" t="s">
        <v>206</v>
      </c>
      <c r="AU285" t="s">
        <v>131</v>
      </c>
      <c r="AV285" t="s">
        <v>207</v>
      </c>
      <c r="AW285" t="s">
        <v>137</v>
      </c>
      <c r="AX285" t="s">
        <v>139</v>
      </c>
      <c r="AY285" s="3" t="s">
        <v>208</v>
      </c>
      <c r="AZ285" s="3" t="s">
        <v>141</v>
      </c>
      <c r="BA285" s="3" t="s">
        <v>143</v>
      </c>
      <c r="BB285" s="3" t="s">
        <v>209</v>
      </c>
      <c r="BC285" s="3" t="s">
        <v>147</v>
      </c>
      <c r="BD285" s="3" t="s">
        <v>149</v>
      </c>
      <c r="BE285" s="3" t="s">
        <v>151</v>
      </c>
      <c r="BF285" s="3" t="s">
        <v>153</v>
      </c>
      <c r="BG285" s="3" t="s">
        <v>155</v>
      </c>
      <c r="BH285" s="3" t="s">
        <v>157</v>
      </c>
      <c r="BI285" s="3" t="s">
        <v>335</v>
      </c>
      <c r="BJ285" s="3" t="s">
        <v>202</v>
      </c>
      <c r="BK285" s="3" t="s">
        <v>159</v>
      </c>
      <c r="BL285" s="3" t="s">
        <v>161</v>
      </c>
      <c r="BM285" s="3" t="s">
        <v>163</v>
      </c>
      <c r="BN285" s="3" t="s">
        <v>336</v>
      </c>
      <c r="BO285" s="3" t="s">
        <v>337</v>
      </c>
      <c r="BP285" s="3" t="s">
        <v>338</v>
      </c>
      <c r="BQ285" s="3" t="s">
        <v>165</v>
      </c>
      <c r="BR285" s="3" t="s">
        <v>167</v>
      </c>
      <c r="BS285" s="3" t="s">
        <v>169</v>
      </c>
      <c r="BT285" s="3" t="s">
        <v>171</v>
      </c>
      <c r="BU285" s="3"/>
      <c r="BV285" s="3"/>
      <c r="BW285" s="3"/>
      <c r="BX285" s="3"/>
      <c r="BY285" s="3"/>
      <c r="BZ285" s="3"/>
      <c r="CA285" s="3"/>
      <c r="CB285" s="3"/>
      <c r="CC285" s="3"/>
      <c r="CD285" s="3"/>
      <c r="CE285" s="3"/>
      <c r="CF285" s="3"/>
      <c r="CG285" s="3"/>
      <c r="CH285" s="3"/>
      <c r="CI285" s="3"/>
      <c r="CJ285" s="3"/>
      <c r="CK285" s="3"/>
    </row>
    <row r="286" spans="1:89">
      <c r="C286" s="39" t="s">
        <v>18</v>
      </c>
      <c r="D286">
        <v>1</v>
      </c>
      <c r="E286"/>
      <c r="G286"/>
      <c r="K286"/>
      <c r="O286"/>
      <c r="Q286" s="20"/>
      <c r="S286">
        <v>5627</v>
      </c>
      <c r="T286">
        <v>5281</v>
      </c>
      <c r="U286">
        <v>5586</v>
      </c>
      <c r="V286">
        <v>5243</v>
      </c>
      <c r="W286">
        <v>4652</v>
      </c>
      <c r="X286">
        <v>5584</v>
      </c>
      <c r="Y286">
        <v>5241</v>
      </c>
      <c r="Z286">
        <v>4521</v>
      </c>
      <c r="AA286">
        <v>5571</v>
      </c>
      <c r="AB286">
        <v>5228</v>
      </c>
      <c r="AC286">
        <v>4499</v>
      </c>
      <c r="AD286">
        <v>4149</v>
      </c>
      <c r="AE286">
        <v>5136</v>
      </c>
      <c r="AF286">
        <v>4451</v>
      </c>
      <c r="AG286">
        <v>4057</v>
      </c>
      <c r="AH286">
        <v>4275</v>
      </c>
      <c r="AI286">
        <v>5380</v>
      </c>
      <c r="AJ286">
        <v>5098</v>
      </c>
      <c r="AK286">
        <v>4350</v>
      </c>
      <c r="AL286">
        <v>3977</v>
      </c>
      <c r="AM286">
        <v>4387</v>
      </c>
      <c r="AN286">
        <v>4208</v>
      </c>
      <c r="AO286">
        <v>3676</v>
      </c>
      <c r="AP286">
        <v>4880</v>
      </c>
      <c r="AQ286">
        <v>4133</v>
      </c>
      <c r="AR286">
        <v>3743</v>
      </c>
      <c r="AS286">
        <v>4257</v>
      </c>
      <c r="AT286">
        <v>5108</v>
      </c>
      <c r="AU286">
        <v>4702</v>
      </c>
      <c r="AV286">
        <v>5071</v>
      </c>
      <c r="AW286">
        <v>4668</v>
      </c>
      <c r="AX286">
        <v>4102</v>
      </c>
      <c r="AY286">
        <v>5069</v>
      </c>
      <c r="AZ286">
        <v>4666</v>
      </c>
      <c r="BA286">
        <v>3987</v>
      </c>
      <c r="BB286">
        <v>5009</v>
      </c>
      <c r="BC286">
        <v>4610</v>
      </c>
      <c r="BD286">
        <v>3968</v>
      </c>
      <c r="BE286">
        <v>3559</v>
      </c>
      <c r="BF286">
        <v>4572</v>
      </c>
      <c r="BG286">
        <v>3963</v>
      </c>
      <c r="BH286">
        <v>3613</v>
      </c>
      <c r="BI286">
        <v>3734</v>
      </c>
      <c r="BJ286">
        <v>4884</v>
      </c>
      <c r="BK286">
        <v>4495</v>
      </c>
      <c r="BL286">
        <v>3910</v>
      </c>
      <c r="BM286">
        <v>3508</v>
      </c>
      <c r="BN286">
        <v>3832</v>
      </c>
      <c r="BO286">
        <v>3675</v>
      </c>
      <c r="BP286">
        <v>3358</v>
      </c>
      <c r="BQ286">
        <v>4303</v>
      </c>
      <c r="BR286">
        <v>3752</v>
      </c>
      <c r="BS286">
        <v>3365</v>
      </c>
      <c r="BT286">
        <v>3790</v>
      </c>
    </row>
    <row r="287" spans="1:89">
      <c r="A287" s="40" t="s">
        <v>447</v>
      </c>
      <c r="B287" s="40" t="s">
        <v>130</v>
      </c>
      <c r="C287" s="82" t="s">
        <v>117</v>
      </c>
      <c r="D287">
        <v>1</v>
      </c>
      <c r="E287" s="26">
        <v>0.125</v>
      </c>
      <c r="F287" s="3">
        <v>2.4</v>
      </c>
      <c r="G287" s="24">
        <v>-4.4885272688561014E-3</v>
      </c>
      <c r="H287" s="9">
        <v>-0.10305041579319509</v>
      </c>
      <c r="I287" s="9">
        <v>1.2292791152759914</v>
      </c>
      <c r="J287" s="9">
        <v>1.3235724130915803E-3</v>
      </c>
      <c r="K287" s="24">
        <v>0.16782329651305855</v>
      </c>
      <c r="L287" s="9">
        <v>-1.0019867525446982</v>
      </c>
      <c r="M287" s="9">
        <v>4.3726905275796417</v>
      </c>
      <c r="N287" s="9">
        <v>30.630910653420109</v>
      </c>
      <c r="O287" s="30">
        <v>-2.2000000000000001E-3</v>
      </c>
      <c r="P287" s="8">
        <v>68</v>
      </c>
      <c r="Q287" s="20">
        <v>-1.15E-2</v>
      </c>
      <c r="R287" s="3">
        <v>0</v>
      </c>
      <c r="S287" s="40" t="s">
        <v>144</v>
      </c>
      <c r="T287" s="40" t="s">
        <v>150</v>
      </c>
      <c r="U287" s="40" t="s">
        <v>156</v>
      </c>
      <c r="V287" s="40" t="s">
        <v>331</v>
      </c>
      <c r="W287" s="40" t="s">
        <v>333</v>
      </c>
      <c r="X287" s="40" t="s">
        <v>332</v>
      </c>
      <c r="Y287" s="40" t="s">
        <v>162</v>
      </c>
      <c r="Z287" s="40" t="s">
        <v>168</v>
      </c>
      <c r="AA287" s="40" t="s">
        <v>152</v>
      </c>
      <c r="AB287" s="40" t="s">
        <v>158</v>
      </c>
      <c r="AC287" s="40" t="s">
        <v>164</v>
      </c>
      <c r="AD287" s="40" t="s">
        <v>170</v>
      </c>
      <c r="AE287" s="40" t="s">
        <v>334</v>
      </c>
      <c r="AF287" s="40" t="s">
        <v>143</v>
      </c>
      <c r="AG287" t="s">
        <v>149</v>
      </c>
      <c r="AH287" t="s">
        <v>155</v>
      </c>
      <c r="AI287" t="s">
        <v>335</v>
      </c>
      <c r="AJ287" t="s">
        <v>337</v>
      </c>
      <c r="AK287" t="s">
        <v>336</v>
      </c>
      <c r="AL287" t="s">
        <v>161</v>
      </c>
      <c r="AM287" t="s">
        <v>167</v>
      </c>
      <c r="AN287" t="s">
        <v>151</v>
      </c>
      <c r="AO287" t="s">
        <v>157</v>
      </c>
      <c r="AP287" t="s">
        <v>163</v>
      </c>
      <c r="AQ287" t="s">
        <v>169</v>
      </c>
      <c r="AR287" t="s">
        <v>338</v>
      </c>
      <c r="AS287" s="3" t="s">
        <v>340</v>
      </c>
      <c r="AT287" s="3" t="s">
        <v>341</v>
      </c>
      <c r="AU287" t="s">
        <v>342</v>
      </c>
      <c r="AV287" t="s">
        <v>343</v>
      </c>
      <c r="AW287" t="s">
        <v>344</v>
      </c>
      <c r="AX287" t="s">
        <v>345</v>
      </c>
      <c r="AY287" s="3" t="s">
        <v>346</v>
      </c>
      <c r="AZ287" s="3" t="s">
        <v>347</v>
      </c>
      <c r="BA287" s="3" t="s">
        <v>348</v>
      </c>
      <c r="BB287" s="3" t="s">
        <v>349</v>
      </c>
      <c r="BC287" s="3" t="s">
        <v>350</v>
      </c>
      <c r="BD287" s="3" t="s">
        <v>351</v>
      </c>
      <c r="BE287" s="3" t="s">
        <v>352</v>
      </c>
      <c r="BF287" s="3" t="s">
        <v>353</v>
      </c>
      <c r="BG287" s="3" t="s">
        <v>354</v>
      </c>
      <c r="BH287" s="3" t="s">
        <v>355</v>
      </c>
      <c r="BI287" s="3"/>
      <c r="BJ287" s="3"/>
      <c r="BK287" s="3"/>
      <c r="BL287" s="3"/>
      <c r="BM287" s="3"/>
      <c r="BN287" s="3"/>
      <c r="BO287" s="3"/>
      <c r="BP287" s="3"/>
      <c r="BQ287" s="3"/>
      <c r="BR287" s="3"/>
      <c r="BS287" s="3"/>
      <c r="BT287" s="3"/>
      <c r="BU287" s="3"/>
      <c r="BV287" s="3"/>
      <c r="BW287" s="3"/>
      <c r="BX287" s="3"/>
      <c r="BY287" s="3"/>
      <c r="BZ287" s="3"/>
      <c r="CA287" s="3"/>
      <c r="CB287" s="3"/>
      <c r="CC287" s="3"/>
      <c r="CD287" s="3"/>
      <c r="CE287" s="3"/>
      <c r="CF287" s="3"/>
      <c r="CG287" s="3"/>
      <c r="CH287" s="3"/>
      <c r="CI287" s="3"/>
      <c r="CJ287" s="3"/>
      <c r="CK287" s="3"/>
    </row>
    <row r="288" spans="1:89">
      <c r="C288" s="39" t="s">
        <v>18</v>
      </c>
      <c r="D288">
        <v>1</v>
      </c>
      <c r="E288"/>
      <c r="G288"/>
      <c r="K288"/>
      <c r="O288"/>
      <c r="Q288" s="20"/>
      <c r="S288">
        <v>4985</v>
      </c>
      <c r="T288">
        <v>5035</v>
      </c>
      <c r="U288">
        <v>5029</v>
      </c>
      <c r="V288">
        <v>4698</v>
      </c>
      <c r="W288">
        <v>4624</v>
      </c>
      <c r="X288">
        <v>4821</v>
      </c>
      <c r="Y288">
        <v>4963</v>
      </c>
      <c r="Z288">
        <v>4762</v>
      </c>
      <c r="AA288">
        <v>4698</v>
      </c>
      <c r="AB288">
        <v>4862</v>
      </c>
      <c r="AC288">
        <v>4799</v>
      </c>
      <c r="AD288">
        <v>4604</v>
      </c>
      <c r="AE288">
        <v>4448</v>
      </c>
      <c r="AF288">
        <v>4636</v>
      </c>
      <c r="AG288">
        <v>4683</v>
      </c>
      <c r="AH288">
        <v>4677</v>
      </c>
      <c r="AI288">
        <v>4369</v>
      </c>
      <c r="AJ288">
        <v>4300</v>
      </c>
      <c r="AK288">
        <v>4483</v>
      </c>
      <c r="AL288">
        <v>4615</v>
      </c>
      <c r="AM288">
        <v>4428</v>
      </c>
      <c r="AN288">
        <v>4369</v>
      </c>
      <c r="AO288">
        <v>4522</v>
      </c>
      <c r="AP288">
        <v>4463</v>
      </c>
      <c r="AQ288">
        <v>4282</v>
      </c>
      <c r="AR288">
        <v>4137</v>
      </c>
      <c r="AS288">
        <v>4985</v>
      </c>
      <c r="AT288">
        <v>4979</v>
      </c>
      <c r="AU288">
        <v>4913</v>
      </c>
      <c r="AV288">
        <v>4714</v>
      </c>
      <c r="AW288">
        <v>4557</v>
      </c>
      <c r="AX288">
        <v>4622</v>
      </c>
      <c r="AY288">
        <v>4562</v>
      </c>
      <c r="AZ288">
        <v>4377</v>
      </c>
      <c r="BA288">
        <v>4636</v>
      </c>
      <c r="BB288">
        <v>4630</v>
      </c>
      <c r="BC288">
        <v>4569</v>
      </c>
      <c r="BD288">
        <v>4384</v>
      </c>
      <c r="BE288">
        <v>4238</v>
      </c>
      <c r="BF288">
        <v>4298</v>
      </c>
      <c r="BG288">
        <v>4243</v>
      </c>
      <c r="BH288">
        <v>4070</v>
      </c>
    </row>
    <row r="289" spans="1:89">
      <c r="A289" s="40" t="s">
        <v>448</v>
      </c>
      <c r="B289" s="40" t="s">
        <v>130</v>
      </c>
      <c r="C289" s="82" t="s">
        <v>117</v>
      </c>
      <c r="D289">
        <v>1</v>
      </c>
      <c r="E289" s="26">
        <v>0.48</v>
      </c>
      <c r="F289" s="3">
        <v>2.64</v>
      </c>
      <c r="G289" s="24">
        <v>5.3621530410384822E-3</v>
      </c>
      <c r="H289" s="9">
        <v>-0.12934229885822077</v>
      </c>
      <c r="I289" s="9">
        <v>1.1872172466949478</v>
      </c>
      <c r="J289" s="9">
        <v>-8.9088458493353714E-3</v>
      </c>
      <c r="K289" s="24">
        <v>5.4281911653040117E-2</v>
      </c>
      <c r="L289" s="9">
        <v>-0.48555567464630095</v>
      </c>
      <c r="M289" s="9">
        <v>3.4859001578412756</v>
      </c>
      <c r="N289" s="9">
        <v>30.872667445693775</v>
      </c>
      <c r="O289" s="30">
        <v>-2.0999999999999999E-3</v>
      </c>
      <c r="P289" s="8">
        <v>57</v>
      </c>
      <c r="Q289" s="20">
        <v>-1.15E-2</v>
      </c>
      <c r="R289" s="3">
        <v>0</v>
      </c>
      <c r="S289" s="40" t="s">
        <v>188</v>
      </c>
      <c r="T289" s="40" t="s">
        <v>132</v>
      </c>
      <c r="U289" s="40" t="s">
        <v>189</v>
      </c>
      <c r="V289" s="40" t="s">
        <v>138</v>
      </c>
      <c r="W289" s="40" t="s">
        <v>140</v>
      </c>
      <c r="X289" s="40" t="s">
        <v>190</v>
      </c>
      <c r="Y289" s="40" t="s">
        <v>142</v>
      </c>
      <c r="Z289" s="40" t="s">
        <v>144</v>
      </c>
      <c r="AA289" s="40" t="s">
        <v>191</v>
      </c>
      <c r="AB289" s="40" t="s">
        <v>148</v>
      </c>
      <c r="AC289" s="40" t="s">
        <v>150</v>
      </c>
      <c r="AD289" s="40" t="s">
        <v>152</v>
      </c>
      <c r="AE289" s="40" t="s">
        <v>154</v>
      </c>
      <c r="AF289" s="40" t="s">
        <v>156</v>
      </c>
      <c r="AG289" t="s">
        <v>158</v>
      </c>
      <c r="AH289" t="s">
        <v>331</v>
      </c>
      <c r="AI289" t="s">
        <v>193</v>
      </c>
      <c r="AJ289" t="s">
        <v>160</v>
      </c>
      <c r="AK289" t="s">
        <v>162</v>
      </c>
      <c r="AL289" t="s">
        <v>164</v>
      </c>
      <c r="AM289" t="s">
        <v>332</v>
      </c>
      <c r="AN289" t="s">
        <v>333</v>
      </c>
      <c r="AO289" t="s">
        <v>334</v>
      </c>
      <c r="AP289" t="s">
        <v>166</v>
      </c>
      <c r="AQ289" t="s">
        <v>168</v>
      </c>
      <c r="AR289" t="s">
        <v>170</v>
      </c>
      <c r="AS289" s="3" t="s">
        <v>172</v>
      </c>
      <c r="AT289" s="3" t="s">
        <v>206</v>
      </c>
      <c r="AU289" t="s">
        <v>131</v>
      </c>
      <c r="AV289" t="s">
        <v>207</v>
      </c>
      <c r="AW289" t="s">
        <v>137</v>
      </c>
      <c r="AX289" t="s">
        <v>139</v>
      </c>
      <c r="AY289" s="3" t="s">
        <v>208</v>
      </c>
      <c r="AZ289" s="3" t="s">
        <v>141</v>
      </c>
      <c r="BA289" s="3" t="s">
        <v>143</v>
      </c>
      <c r="BB289" s="3" t="s">
        <v>209</v>
      </c>
      <c r="BC289" s="3" t="s">
        <v>147</v>
      </c>
      <c r="BD289" s="3" t="s">
        <v>149</v>
      </c>
      <c r="BE289" s="3" t="s">
        <v>151</v>
      </c>
      <c r="BF289" s="3" t="s">
        <v>153</v>
      </c>
      <c r="BG289" s="3" t="s">
        <v>155</v>
      </c>
      <c r="BH289" s="3" t="s">
        <v>157</v>
      </c>
      <c r="BI289" s="3" t="s">
        <v>335</v>
      </c>
      <c r="BJ289" s="3" t="s">
        <v>202</v>
      </c>
      <c r="BK289" s="3" t="s">
        <v>159</v>
      </c>
      <c r="BL289" s="3" t="s">
        <v>161</v>
      </c>
      <c r="BM289" s="3" t="s">
        <v>163</v>
      </c>
      <c r="BN289" s="3" t="s">
        <v>336</v>
      </c>
      <c r="BO289" s="3" t="s">
        <v>337</v>
      </c>
      <c r="BP289" s="3" t="s">
        <v>338</v>
      </c>
      <c r="BQ289" s="3" t="s">
        <v>165</v>
      </c>
      <c r="BR289" s="3" t="s">
        <v>167</v>
      </c>
      <c r="BS289" s="3" t="s">
        <v>169</v>
      </c>
      <c r="BT289" s="3" t="s">
        <v>171</v>
      </c>
      <c r="BU289" s="3"/>
      <c r="BV289" s="3"/>
      <c r="BW289" s="3"/>
      <c r="BX289" s="3"/>
      <c r="BY289" s="3"/>
      <c r="BZ289" s="3"/>
      <c r="CA289" s="3"/>
      <c r="CB289" s="3"/>
      <c r="CC289" s="3"/>
      <c r="CD289" s="3"/>
      <c r="CE289" s="3"/>
      <c r="CF289" s="3"/>
      <c r="CG289" s="3"/>
      <c r="CH289" s="3"/>
      <c r="CI289" s="3"/>
      <c r="CJ289" s="3"/>
      <c r="CK289" s="3"/>
    </row>
    <row r="290" spans="1:89">
      <c r="C290" s="39" t="s">
        <v>18</v>
      </c>
      <c r="D290">
        <v>1</v>
      </c>
      <c r="E290"/>
      <c r="G290"/>
      <c r="K290"/>
      <c r="O290"/>
      <c r="Q290" s="20"/>
      <c r="S290">
        <v>6534</v>
      </c>
      <c r="T290">
        <v>6046</v>
      </c>
      <c r="U290">
        <v>6482</v>
      </c>
      <c r="V290">
        <v>5998</v>
      </c>
      <c r="W290">
        <v>5328</v>
      </c>
      <c r="X290">
        <v>6482</v>
      </c>
      <c r="Y290">
        <v>5998</v>
      </c>
      <c r="Z290">
        <v>5180</v>
      </c>
      <c r="AA290">
        <v>6472</v>
      </c>
      <c r="AB290">
        <v>5987</v>
      </c>
      <c r="AC290">
        <v>5152</v>
      </c>
      <c r="AD290">
        <v>4786</v>
      </c>
      <c r="AE290">
        <v>5882</v>
      </c>
      <c r="AF290">
        <v>5097</v>
      </c>
      <c r="AG290">
        <v>4586</v>
      </c>
      <c r="AH290">
        <v>4895</v>
      </c>
      <c r="AI290">
        <v>6249</v>
      </c>
      <c r="AJ290">
        <v>5839</v>
      </c>
      <c r="AK290">
        <v>4979</v>
      </c>
      <c r="AL290">
        <v>4496</v>
      </c>
      <c r="AM290">
        <v>5023</v>
      </c>
      <c r="AN290">
        <v>4818</v>
      </c>
      <c r="AO290">
        <v>4155</v>
      </c>
      <c r="AP290">
        <v>5598</v>
      </c>
      <c r="AQ290">
        <v>4834</v>
      </c>
      <c r="AR290">
        <v>4198</v>
      </c>
      <c r="AS290">
        <v>4882</v>
      </c>
      <c r="AT290">
        <v>5932</v>
      </c>
      <c r="AU290">
        <v>5383</v>
      </c>
      <c r="AV290">
        <v>5884</v>
      </c>
      <c r="AW290">
        <v>5340</v>
      </c>
      <c r="AX290">
        <v>4698</v>
      </c>
      <c r="AY290">
        <v>5884</v>
      </c>
      <c r="AZ290">
        <v>5340</v>
      </c>
      <c r="BA290">
        <v>4567</v>
      </c>
      <c r="BB290">
        <v>5818</v>
      </c>
      <c r="BC290">
        <v>5279</v>
      </c>
      <c r="BD290">
        <v>4543</v>
      </c>
      <c r="BE290">
        <v>4103</v>
      </c>
      <c r="BF290">
        <v>5236</v>
      </c>
      <c r="BG290">
        <v>4538</v>
      </c>
      <c r="BH290">
        <v>4083</v>
      </c>
      <c r="BI290">
        <v>4275</v>
      </c>
      <c r="BJ290">
        <v>5673</v>
      </c>
      <c r="BK290">
        <v>5148</v>
      </c>
      <c r="BL290">
        <v>4476</v>
      </c>
      <c r="BM290">
        <v>3964</v>
      </c>
      <c r="BN290">
        <v>4386</v>
      </c>
      <c r="BO290">
        <v>4207</v>
      </c>
      <c r="BP290">
        <v>3833</v>
      </c>
      <c r="BQ290">
        <v>4937</v>
      </c>
      <c r="BR290">
        <v>4303</v>
      </c>
      <c r="BS290">
        <v>3774</v>
      </c>
      <c r="BT290">
        <v>4347</v>
      </c>
    </row>
    <row r="291" spans="1:89">
      <c r="A291" s="40" t="s">
        <v>449</v>
      </c>
      <c r="B291" s="40" t="s">
        <v>130</v>
      </c>
      <c r="C291" s="82" t="s">
        <v>117</v>
      </c>
      <c r="D291">
        <v>1</v>
      </c>
      <c r="E291" s="26">
        <v>0.55000000000000004</v>
      </c>
      <c r="F291" s="3">
        <v>2.64</v>
      </c>
      <c r="G291" s="24">
        <v>-5.9478334096794714E-3</v>
      </c>
      <c r="H291" s="9">
        <v>-7.0591862572071951E-2</v>
      </c>
      <c r="I291" s="9">
        <v>1.0915378847011843</v>
      </c>
      <c r="J291" s="9">
        <v>1.403092818293597E-2</v>
      </c>
      <c r="K291" s="24">
        <v>4.863020932325092E-2</v>
      </c>
      <c r="L291" s="9">
        <v>-0.44734424772329967</v>
      </c>
      <c r="M291" s="9">
        <v>3.4100532040723057</v>
      </c>
      <c r="N291" s="9">
        <v>30.874244313978419</v>
      </c>
      <c r="O291" s="30">
        <v>-2.2000000000000001E-3</v>
      </c>
      <c r="P291" s="8">
        <v>68</v>
      </c>
      <c r="Q291" s="20">
        <v>-1.14E-2</v>
      </c>
      <c r="R291" s="3">
        <v>0</v>
      </c>
      <c r="S291" s="40" t="s">
        <v>144</v>
      </c>
      <c r="T291" s="40" t="s">
        <v>150</v>
      </c>
      <c r="U291" s="40" t="s">
        <v>156</v>
      </c>
      <c r="V291" s="40" t="s">
        <v>331</v>
      </c>
      <c r="W291" s="40" t="s">
        <v>333</v>
      </c>
      <c r="X291" s="40" t="s">
        <v>332</v>
      </c>
      <c r="Y291" s="40" t="s">
        <v>162</v>
      </c>
      <c r="Z291" s="40" t="s">
        <v>168</v>
      </c>
      <c r="AA291" s="40" t="s">
        <v>152</v>
      </c>
      <c r="AB291" s="40" t="s">
        <v>158</v>
      </c>
      <c r="AC291" s="40" t="s">
        <v>164</v>
      </c>
      <c r="AD291" s="40" t="s">
        <v>170</v>
      </c>
      <c r="AE291" s="40" t="s">
        <v>334</v>
      </c>
      <c r="AF291" s="40" t="s">
        <v>143</v>
      </c>
      <c r="AG291" t="s">
        <v>149</v>
      </c>
      <c r="AH291" t="s">
        <v>155</v>
      </c>
      <c r="AI291" t="s">
        <v>335</v>
      </c>
      <c r="AJ291" t="s">
        <v>337</v>
      </c>
      <c r="AK291" t="s">
        <v>336</v>
      </c>
      <c r="AL291" t="s">
        <v>161</v>
      </c>
      <c r="AM291" t="s">
        <v>167</v>
      </c>
      <c r="AN291" t="s">
        <v>151</v>
      </c>
      <c r="AO291" t="s">
        <v>157</v>
      </c>
      <c r="AP291" t="s">
        <v>163</v>
      </c>
      <c r="AQ291" t="s">
        <v>169</v>
      </c>
      <c r="AR291" t="s">
        <v>338</v>
      </c>
      <c r="AS291" s="3" t="s">
        <v>340</v>
      </c>
      <c r="AT291" s="3" t="s">
        <v>341</v>
      </c>
      <c r="AU291" t="s">
        <v>342</v>
      </c>
      <c r="AV291" t="s">
        <v>343</v>
      </c>
      <c r="AW291" t="s">
        <v>344</v>
      </c>
      <c r="AX291" t="s">
        <v>345</v>
      </c>
      <c r="AY291" s="3" t="s">
        <v>346</v>
      </c>
      <c r="AZ291" s="3" t="s">
        <v>347</v>
      </c>
      <c r="BA291" s="3" t="s">
        <v>348</v>
      </c>
      <c r="BB291" s="3" t="s">
        <v>349</v>
      </c>
      <c r="BC291" s="3" t="s">
        <v>350</v>
      </c>
      <c r="BD291" s="3" t="s">
        <v>351</v>
      </c>
      <c r="BE291" s="3" t="s">
        <v>352</v>
      </c>
      <c r="BF291" s="3" t="s">
        <v>353</v>
      </c>
      <c r="BG291" s="3" t="s">
        <v>354</v>
      </c>
      <c r="BH291" s="3" t="s">
        <v>355</v>
      </c>
      <c r="BI291" s="3"/>
      <c r="BJ291" s="3"/>
      <c r="BK291" s="3"/>
      <c r="BL291" s="3"/>
      <c r="BM291" s="3"/>
      <c r="BN291" s="3"/>
      <c r="BO291" s="3"/>
      <c r="BP291" s="3"/>
      <c r="BQ291" s="3"/>
      <c r="BR291" s="3"/>
      <c r="BS291" s="3"/>
      <c r="BT291" s="3"/>
      <c r="BU291" s="3"/>
      <c r="BV291" s="3"/>
      <c r="BW291" s="3"/>
      <c r="BX291" s="3"/>
      <c r="BY291" s="3"/>
      <c r="BZ291" s="3"/>
      <c r="CA291" s="3"/>
      <c r="CB291" s="3"/>
      <c r="CC291" s="3"/>
      <c r="CD291" s="3"/>
      <c r="CE291" s="3"/>
      <c r="CF291" s="3"/>
      <c r="CG291" s="3"/>
      <c r="CH291" s="3"/>
      <c r="CI291" s="3"/>
      <c r="CJ291" s="3"/>
      <c r="CK291" s="3"/>
    </row>
    <row r="292" spans="1:89">
      <c r="C292" s="39" t="s">
        <v>18</v>
      </c>
      <c r="D292">
        <v>1</v>
      </c>
      <c r="E292"/>
      <c r="G292"/>
      <c r="K292"/>
      <c r="O292"/>
      <c r="Q292" s="20"/>
      <c r="S292">
        <v>5764</v>
      </c>
      <c r="T292">
        <v>5822</v>
      </c>
      <c r="U292">
        <v>5816</v>
      </c>
      <c r="V292">
        <v>5430</v>
      </c>
      <c r="W292">
        <v>5345</v>
      </c>
      <c r="X292">
        <v>5572</v>
      </c>
      <c r="Y292">
        <v>5737</v>
      </c>
      <c r="Z292">
        <v>5515</v>
      </c>
      <c r="AA292">
        <v>5469</v>
      </c>
      <c r="AB292">
        <v>5550</v>
      </c>
      <c r="AC292">
        <v>5477</v>
      </c>
      <c r="AD292">
        <v>5214</v>
      </c>
      <c r="AE292">
        <v>5077</v>
      </c>
      <c r="AF292">
        <v>5360</v>
      </c>
      <c r="AG292">
        <v>5415</v>
      </c>
      <c r="AH292">
        <v>5409</v>
      </c>
      <c r="AI292">
        <v>5050</v>
      </c>
      <c r="AJ292">
        <v>4971</v>
      </c>
      <c r="AK292">
        <v>5182</v>
      </c>
      <c r="AL292">
        <v>5335</v>
      </c>
      <c r="AM292">
        <v>5129</v>
      </c>
      <c r="AN292">
        <v>5086</v>
      </c>
      <c r="AO292">
        <v>5161</v>
      </c>
      <c r="AP292">
        <v>5094</v>
      </c>
      <c r="AQ292">
        <v>4849</v>
      </c>
      <c r="AR292">
        <v>4721</v>
      </c>
      <c r="AS292">
        <v>5764</v>
      </c>
      <c r="AT292">
        <v>5758</v>
      </c>
      <c r="AU292">
        <v>5680</v>
      </c>
      <c r="AV292">
        <v>5460</v>
      </c>
      <c r="AW292">
        <v>5305</v>
      </c>
      <c r="AX292">
        <v>5276</v>
      </c>
      <c r="AY292">
        <v>5206</v>
      </c>
      <c r="AZ292">
        <v>4956</v>
      </c>
      <c r="BA292">
        <v>5360</v>
      </c>
      <c r="BB292">
        <v>5355</v>
      </c>
      <c r="BC292">
        <v>5282</v>
      </c>
      <c r="BD292">
        <v>5078</v>
      </c>
      <c r="BE292">
        <v>4934</v>
      </c>
      <c r="BF292">
        <v>4907</v>
      </c>
      <c r="BG292">
        <v>4842</v>
      </c>
      <c r="BH292">
        <v>4609</v>
      </c>
    </row>
    <row r="293" spans="1:89">
      <c r="A293" s="40" t="s">
        <v>450</v>
      </c>
      <c r="B293" s="40" t="s">
        <v>130</v>
      </c>
      <c r="C293" s="82" t="s">
        <v>117</v>
      </c>
      <c r="D293">
        <v>1</v>
      </c>
      <c r="E293" s="26">
        <v>0.1</v>
      </c>
      <c r="F293" s="3">
        <v>2.88</v>
      </c>
      <c r="G293" s="24">
        <v>5.6471492330492029E-3</v>
      </c>
      <c r="H293" s="9">
        <v>-0.11381944743912249</v>
      </c>
      <c r="I293" s="9">
        <v>1.0605592952769505</v>
      </c>
      <c r="J293" s="9">
        <v>-1.6973936025374212E-3</v>
      </c>
      <c r="K293" s="24">
        <v>0.13599897061404548</v>
      </c>
      <c r="L293" s="9">
        <v>-0.91046046403546421</v>
      </c>
      <c r="M293" s="9">
        <v>3.9966254736188707</v>
      </c>
      <c r="N293" s="9">
        <v>30.382025367644331</v>
      </c>
      <c r="O293" s="30">
        <v>-2E-3</v>
      </c>
      <c r="P293" s="8">
        <v>68</v>
      </c>
      <c r="Q293" s="20">
        <v>-1.15E-2</v>
      </c>
      <c r="R293" s="3">
        <v>0</v>
      </c>
      <c r="S293" s="40" t="s">
        <v>188</v>
      </c>
      <c r="T293" s="40" t="s">
        <v>132</v>
      </c>
      <c r="U293" s="40" t="s">
        <v>189</v>
      </c>
      <c r="V293" s="40" t="s">
        <v>138</v>
      </c>
      <c r="W293" s="40" t="s">
        <v>140</v>
      </c>
      <c r="X293" s="40" t="s">
        <v>190</v>
      </c>
      <c r="Y293" s="40" t="s">
        <v>142</v>
      </c>
      <c r="Z293" s="40" t="s">
        <v>144</v>
      </c>
      <c r="AA293" s="40" t="s">
        <v>191</v>
      </c>
      <c r="AB293" s="40" t="s">
        <v>148</v>
      </c>
      <c r="AC293" s="40" t="s">
        <v>150</v>
      </c>
      <c r="AD293" s="40" t="s">
        <v>152</v>
      </c>
      <c r="AE293" s="40" t="s">
        <v>154</v>
      </c>
      <c r="AF293" s="40" t="s">
        <v>156</v>
      </c>
      <c r="AG293" t="s">
        <v>158</v>
      </c>
      <c r="AH293" t="s">
        <v>331</v>
      </c>
      <c r="AI293" t="s">
        <v>193</v>
      </c>
      <c r="AJ293" t="s">
        <v>160</v>
      </c>
      <c r="AK293" t="s">
        <v>162</v>
      </c>
      <c r="AL293" t="s">
        <v>164</v>
      </c>
      <c r="AM293" t="s">
        <v>332</v>
      </c>
      <c r="AN293" t="s">
        <v>333</v>
      </c>
      <c r="AO293" t="s">
        <v>334</v>
      </c>
      <c r="AP293" t="s">
        <v>166</v>
      </c>
      <c r="AQ293" t="s">
        <v>168</v>
      </c>
      <c r="AR293" t="s">
        <v>170</v>
      </c>
      <c r="AS293" s="3" t="s">
        <v>172</v>
      </c>
      <c r="AT293" s="3" t="s">
        <v>206</v>
      </c>
      <c r="AU293" t="s">
        <v>131</v>
      </c>
      <c r="AV293" t="s">
        <v>207</v>
      </c>
      <c r="AW293" t="s">
        <v>137</v>
      </c>
      <c r="AX293" t="s">
        <v>139</v>
      </c>
      <c r="AY293" s="3" t="s">
        <v>208</v>
      </c>
      <c r="AZ293" s="3" t="s">
        <v>141</v>
      </c>
      <c r="BA293" s="3" t="s">
        <v>143</v>
      </c>
      <c r="BB293" s="3" t="s">
        <v>209</v>
      </c>
      <c r="BC293" s="3" t="s">
        <v>147</v>
      </c>
      <c r="BD293" s="3" t="s">
        <v>149</v>
      </c>
      <c r="BE293" s="3" t="s">
        <v>151</v>
      </c>
      <c r="BF293" s="3" t="s">
        <v>153</v>
      </c>
      <c r="BG293" s="3" t="s">
        <v>155</v>
      </c>
      <c r="BH293" s="3" t="s">
        <v>157</v>
      </c>
      <c r="BI293" s="3" t="s">
        <v>335</v>
      </c>
      <c r="BJ293" s="3" t="s">
        <v>202</v>
      </c>
      <c r="BK293" s="3" t="s">
        <v>159</v>
      </c>
      <c r="BL293" s="3" t="s">
        <v>161</v>
      </c>
      <c r="BM293" s="3" t="s">
        <v>163</v>
      </c>
      <c r="BN293" s="3" t="s">
        <v>336</v>
      </c>
      <c r="BO293" s="3" t="s">
        <v>337</v>
      </c>
      <c r="BP293" s="3" t="s">
        <v>338</v>
      </c>
      <c r="BQ293" s="3" t="s">
        <v>165</v>
      </c>
      <c r="BR293" s="3" t="s">
        <v>167</v>
      </c>
      <c r="BS293" s="3" t="s">
        <v>169</v>
      </c>
      <c r="BT293" s="3" t="s">
        <v>171</v>
      </c>
      <c r="BU293" s="3"/>
      <c r="BV293" s="3"/>
      <c r="BW293" s="3"/>
      <c r="BX293" s="3"/>
      <c r="BY293" s="3"/>
      <c r="BZ293" s="3"/>
      <c r="CA293" s="3"/>
      <c r="CB293" s="3"/>
      <c r="CC293" s="3"/>
      <c r="CD293" s="3"/>
      <c r="CE293" s="3"/>
      <c r="CF293" s="3"/>
      <c r="CG293" s="3"/>
      <c r="CH293" s="3"/>
      <c r="CI293" s="3"/>
      <c r="CJ293" s="3"/>
      <c r="CK293" s="3"/>
    </row>
    <row r="294" spans="1:89">
      <c r="C294" s="39" t="s">
        <v>18</v>
      </c>
      <c r="D294">
        <v>1</v>
      </c>
      <c r="E294"/>
      <c r="G294"/>
      <c r="K294"/>
      <c r="O294"/>
      <c r="Q294" s="20"/>
      <c r="S294">
        <v>7094</v>
      </c>
      <c r="T294">
        <v>6596</v>
      </c>
      <c r="U294">
        <v>7037</v>
      </c>
      <c r="V294">
        <v>6542</v>
      </c>
      <c r="W294">
        <v>5816</v>
      </c>
      <c r="X294">
        <v>7037</v>
      </c>
      <c r="Y294">
        <v>6542</v>
      </c>
      <c r="Z294">
        <v>5653</v>
      </c>
      <c r="AA294">
        <v>7024</v>
      </c>
      <c r="AB294">
        <v>6529</v>
      </c>
      <c r="AC294">
        <v>5621</v>
      </c>
      <c r="AD294">
        <v>5221</v>
      </c>
      <c r="AE294">
        <v>6418</v>
      </c>
      <c r="AF294">
        <v>5562</v>
      </c>
      <c r="AG294">
        <v>5002</v>
      </c>
      <c r="AH294">
        <v>5336</v>
      </c>
      <c r="AI294">
        <v>6781</v>
      </c>
      <c r="AJ294">
        <v>6367</v>
      </c>
      <c r="AK294">
        <v>5427</v>
      </c>
      <c r="AL294">
        <v>4903</v>
      </c>
      <c r="AM294">
        <v>5475</v>
      </c>
      <c r="AN294">
        <v>5252</v>
      </c>
      <c r="AO294">
        <v>4533</v>
      </c>
      <c r="AP294">
        <v>6105</v>
      </c>
      <c r="AQ294">
        <v>5270</v>
      </c>
      <c r="AR294">
        <v>4579</v>
      </c>
      <c r="AS294">
        <v>5324</v>
      </c>
      <c r="AT294">
        <v>6440</v>
      </c>
      <c r="AU294">
        <v>5872</v>
      </c>
      <c r="AV294">
        <v>6388</v>
      </c>
      <c r="AW294">
        <v>5824</v>
      </c>
      <c r="AX294">
        <v>5129</v>
      </c>
      <c r="AY294">
        <v>6388</v>
      </c>
      <c r="AZ294">
        <v>5824</v>
      </c>
      <c r="BA294">
        <v>4985</v>
      </c>
      <c r="BB294">
        <v>6314</v>
      </c>
      <c r="BC294">
        <v>5757</v>
      </c>
      <c r="BD294">
        <v>4956</v>
      </c>
      <c r="BE294">
        <v>4476</v>
      </c>
      <c r="BF294">
        <v>5714</v>
      </c>
      <c r="BG294">
        <v>4951</v>
      </c>
      <c r="BH294">
        <v>4453</v>
      </c>
      <c r="BI294">
        <v>4659</v>
      </c>
      <c r="BJ294">
        <v>6156</v>
      </c>
      <c r="BK294">
        <v>5613</v>
      </c>
      <c r="BL294">
        <v>4879</v>
      </c>
      <c r="BM294">
        <v>4324</v>
      </c>
      <c r="BN294">
        <v>4781</v>
      </c>
      <c r="BO294">
        <v>4586</v>
      </c>
      <c r="BP294">
        <v>4180</v>
      </c>
      <c r="BQ294">
        <v>5383</v>
      </c>
      <c r="BR294">
        <v>4692</v>
      </c>
      <c r="BS294">
        <v>4116</v>
      </c>
      <c r="BT294">
        <v>4740</v>
      </c>
    </row>
    <row r="295" spans="1:89">
      <c r="A295" s="40" t="s">
        <v>451</v>
      </c>
      <c r="B295" s="40" t="s">
        <v>130</v>
      </c>
      <c r="C295" s="82" t="s">
        <v>117</v>
      </c>
      <c r="D295">
        <v>1</v>
      </c>
      <c r="E295" s="26">
        <v>0.15</v>
      </c>
      <c r="F295" s="3">
        <v>2.88</v>
      </c>
      <c r="G295" s="24">
        <v>-1.2682381110917941E-3</v>
      </c>
      <c r="H295" s="9">
        <v>-7.6551239479642055E-2</v>
      </c>
      <c r="I295" s="9">
        <v>1.0274157347521278</v>
      </c>
      <c r="J295" s="9">
        <v>5.400806360979591E-4</v>
      </c>
      <c r="K295" s="24">
        <v>0.10328000150614365</v>
      </c>
      <c r="L295" s="9">
        <v>-0.73271929711274464</v>
      </c>
      <c r="M295" s="9">
        <v>3.7070487353436365</v>
      </c>
      <c r="N295" s="9">
        <v>30.601222010014322</v>
      </c>
      <c r="O295" s="30">
        <v>-2.2000000000000001E-3</v>
      </c>
      <c r="P295" s="8">
        <v>68</v>
      </c>
      <c r="Q295" s="20">
        <v>-1.15E-2</v>
      </c>
      <c r="R295" s="3">
        <v>0</v>
      </c>
      <c r="S295" s="40" t="s">
        <v>144</v>
      </c>
      <c r="T295" s="40" t="s">
        <v>150</v>
      </c>
      <c r="U295" s="40" t="s">
        <v>156</v>
      </c>
      <c r="V295" s="40" t="s">
        <v>331</v>
      </c>
      <c r="W295" s="40" t="s">
        <v>333</v>
      </c>
      <c r="X295" s="40" t="s">
        <v>332</v>
      </c>
      <c r="Y295" s="40" t="s">
        <v>162</v>
      </c>
      <c r="Z295" s="40" t="s">
        <v>168</v>
      </c>
      <c r="AA295" s="40" t="s">
        <v>152</v>
      </c>
      <c r="AB295" s="40" t="s">
        <v>158</v>
      </c>
      <c r="AC295" s="40" t="s">
        <v>164</v>
      </c>
      <c r="AD295" s="40" t="s">
        <v>170</v>
      </c>
      <c r="AE295" s="40" t="s">
        <v>334</v>
      </c>
      <c r="AF295" s="40" t="s">
        <v>143</v>
      </c>
      <c r="AG295" t="s">
        <v>149</v>
      </c>
      <c r="AH295" t="s">
        <v>155</v>
      </c>
      <c r="AI295" t="s">
        <v>335</v>
      </c>
      <c r="AJ295" t="s">
        <v>337</v>
      </c>
      <c r="AK295" t="s">
        <v>336</v>
      </c>
      <c r="AL295" t="s">
        <v>161</v>
      </c>
      <c r="AM295" t="s">
        <v>167</v>
      </c>
      <c r="AN295" t="s">
        <v>151</v>
      </c>
      <c r="AO295" t="s">
        <v>157</v>
      </c>
      <c r="AP295" t="s">
        <v>163</v>
      </c>
      <c r="AQ295" t="s">
        <v>169</v>
      </c>
      <c r="AR295" t="s">
        <v>338</v>
      </c>
      <c r="AS295" s="3" t="s">
        <v>340</v>
      </c>
      <c r="AT295" s="3" t="s">
        <v>341</v>
      </c>
      <c r="AU295" t="s">
        <v>342</v>
      </c>
      <c r="AV295" t="s">
        <v>343</v>
      </c>
      <c r="AW295" t="s">
        <v>344</v>
      </c>
      <c r="AX295" t="s">
        <v>345</v>
      </c>
      <c r="AY295" s="3" t="s">
        <v>346</v>
      </c>
      <c r="AZ295" s="3" t="s">
        <v>347</v>
      </c>
      <c r="BA295" s="3" t="s">
        <v>348</v>
      </c>
      <c r="BB295" s="3" t="s">
        <v>349</v>
      </c>
      <c r="BC295" s="3" t="s">
        <v>350</v>
      </c>
      <c r="BD295" s="3" t="s">
        <v>351</v>
      </c>
      <c r="BE295" s="3" t="s">
        <v>352</v>
      </c>
      <c r="BF295" s="3" t="s">
        <v>353</v>
      </c>
      <c r="BG295" s="3" t="s">
        <v>354</v>
      </c>
      <c r="BH295" s="3" t="s">
        <v>355</v>
      </c>
      <c r="BI295" s="3"/>
      <c r="BJ295" s="3"/>
      <c r="BK295" s="3"/>
      <c r="BL295" s="3"/>
      <c r="BM295" s="3"/>
      <c r="BN295" s="3"/>
      <c r="BO295" s="3"/>
      <c r="BP295" s="3"/>
      <c r="BQ295" s="3"/>
      <c r="BR295" s="3"/>
      <c r="BS295" s="3"/>
      <c r="BT295" s="3"/>
      <c r="BU295" s="3"/>
      <c r="BV295" s="3"/>
      <c r="BW295" s="3"/>
      <c r="BX295" s="3"/>
      <c r="BY295" s="3"/>
      <c r="BZ295" s="3"/>
      <c r="CA295" s="3"/>
      <c r="CB295" s="3"/>
      <c r="CC295" s="3"/>
      <c r="CD295" s="3"/>
      <c r="CE295" s="3"/>
      <c r="CF295" s="3"/>
      <c r="CG295" s="3"/>
      <c r="CH295" s="3"/>
      <c r="CI295" s="3"/>
      <c r="CJ295" s="3"/>
      <c r="CK295" s="3"/>
    </row>
    <row r="296" spans="1:89">
      <c r="C296" s="39" t="s">
        <v>18</v>
      </c>
      <c r="D296">
        <v>1</v>
      </c>
      <c r="E296"/>
      <c r="G296"/>
      <c r="K296"/>
      <c r="O296"/>
      <c r="Q296" s="20"/>
      <c r="S296">
        <v>6288</v>
      </c>
      <c r="T296">
        <v>6352</v>
      </c>
      <c r="U296">
        <v>6346</v>
      </c>
      <c r="V296">
        <v>5919</v>
      </c>
      <c r="W296">
        <v>5826</v>
      </c>
      <c r="X296">
        <v>6074</v>
      </c>
      <c r="Y296">
        <v>6253</v>
      </c>
      <c r="Z296">
        <v>6013</v>
      </c>
      <c r="AA296">
        <v>5967</v>
      </c>
      <c r="AB296">
        <v>6052</v>
      </c>
      <c r="AC296">
        <v>5973</v>
      </c>
      <c r="AD296">
        <v>5687</v>
      </c>
      <c r="AE296">
        <v>5538</v>
      </c>
      <c r="AF296">
        <v>5848</v>
      </c>
      <c r="AG296">
        <v>5907</v>
      </c>
      <c r="AH296">
        <v>5901</v>
      </c>
      <c r="AI296">
        <v>5505</v>
      </c>
      <c r="AJ296">
        <v>5418</v>
      </c>
      <c r="AK296">
        <v>5649</v>
      </c>
      <c r="AL296">
        <v>5815</v>
      </c>
      <c r="AM296">
        <v>5592</v>
      </c>
      <c r="AN296">
        <v>5549</v>
      </c>
      <c r="AO296">
        <v>5629</v>
      </c>
      <c r="AP296">
        <v>5555</v>
      </c>
      <c r="AQ296">
        <v>5289</v>
      </c>
      <c r="AR296">
        <v>5150</v>
      </c>
      <c r="AS296">
        <v>6288</v>
      </c>
      <c r="AT296">
        <v>6283</v>
      </c>
      <c r="AU296">
        <v>6190</v>
      </c>
      <c r="AV296">
        <v>5953</v>
      </c>
      <c r="AW296">
        <v>5788</v>
      </c>
      <c r="AX296">
        <v>5753</v>
      </c>
      <c r="AY296">
        <v>5678</v>
      </c>
      <c r="AZ296">
        <v>5406</v>
      </c>
      <c r="BA296">
        <v>5848</v>
      </c>
      <c r="BB296">
        <v>5843</v>
      </c>
      <c r="BC296">
        <v>5757</v>
      </c>
      <c r="BD296">
        <v>5536</v>
      </c>
      <c r="BE296">
        <v>5383</v>
      </c>
      <c r="BF296">
        <v>5350</v>
      </c>
      <c r="BG296">
        <v>5280</v>
      </c>
      <c r="BH296">
        <v>5028</v>
      </c>
    </row>
    <row r="297" spans="1:89">
      <c r="A297" s="40" t="s">
        <v>452</v>
      </c>
      <c r="B297" s="40" t="s">
        <v>130</v>
      </c>
      <c r="C297" s="82" t="s">
        <v>117</v>
      </c>
      <c r="D297">
        <v>1</v>
      </c>
      <c r="E297" s="26">
        <v>0.5</v>
      </c>
      <c r="F297" s="3">
        <v>2.88</v>
      </c>
      <c r="G297" s="24">
        <v>3.9440624269704216E-3</v>
      </c>
      <c r="H297" s="9">
        <v>-0.10729753882912665</v>
      </c>
      <c r="I297" s="9">
        <v>1.0852656600823205</v>
      </c>
      <c r="J297" s="9">
        <v>-7.2688108412537061E-3</v>
      </c>
      <c r="K297" s="24">
        <v>6.8171539370941683E-2</v>
      </c>
      <c r="L297" s="9">
        <v>-0.63186729306249556</v>
      </c>
      <c r="M297" s="9">
        <v>4.8057281678506882</v>
      </c>
      <c r="N297" s="9">
        <v>46.434028434100156</v>
      </c>
      <c r="O297" s="30">
        <v>-2E-3</v>
      </c>
      <c r="P297" s="8">
        <v>57</v>
      </c>
      <c r="Q297" s="20">
        <v>-1.72E-2</v>
      </c>
      <c r="R297" s="3">
        <v>0</v>
      </c>
      <c r="S297" s="40" t="s">
        <v>188</v>
      </c>
      <c r="T297" s="40" t="s">
        <v>132</v>
      </c>
      <c r="U297" s="40" t="s">
        <v>189</v>
      </c>
      <c r="V297" s="40" t="s">
        <v>138</v>
      </c>
      <c r="W297" s="40" t="s">
        <v>140</v>
      </c>
      <c r="X297" s="40" t="s">
        <v>190</v>
      </c>
      <c r="Y297" s="40" t="s">
        <v>142</v>
      </c>
      <c r="Z297" s="40" t="s">
        <v>144</v>
      </c>
      <c r="AA297" s="40" t="s">
        <v>191</v>
      </c>
      <c r="AB297" s="40" t="s">
        <v>148</v>
      </c>
      <c r="AC297" s="40" t="s">
        <v>150</v>
      </c>
      <c r="AD297" s="40" t="s">
        <v>152</v>
      </c>
      <c r="AE297" s="40" t="s">
        <v>154</v>
      </c>
      <c r="AF297" s="40" t="s">
        <v>156</v>
      </c>
      <c r="AG297" t="s">
        <v>158</v>
      </c>
      <c r="AH297" t="s">
        <v>331</v>
      </c>
      <c r="AI297" t="s">
        <v>193</v>
      </c>
      <c r="AJ297" t="s">
        <v>160</v>
      </c>
      <c r="AK297" t="s">
        <v>162</v>
      </c>
      <c r="AL297" t="s">
        <v>164</v>
      </c>
      <c r="AM297" t="s">
        <v>332</v>
      </c>
      <c r="AN297" t="s">
        <v>333</v>
      </c>
      <c r="AO297" t="s">
        <v>334</v>
      </c>
      <c r="AP297" t="s">
        <v>166</v>
      </c>
      <c r="AQ297" t="s">
        <v>168</v>
      </c>
      <c r="AR297" t="s">
        <v>170</v>
      </c>
      <c r="AS297" s="3" t="s">
        <v>172</v>
      </c>
      <c r="AT297" s="3" t="s">
        <v>206</v>
      </c>
      <c r="AU297" t="s">
        <v>131</v>
      </c>
      <c r="AV297" t="s">
        <v>207</v>
      </c>
      <c r="AW297" t="s">
        <v>137</v>
      </c>
      <c r="AX297" t="s">
        <v>139</v>
      </c>
      <c r="AY297" s="3" t="s">
        <v>208</v>
      </c>
      <c r="AZ297" s="3" t="s">
        <v>141</v>
      </c>
      <c r="BA297" s="3" t="s">
        <v>143</v>
      </c>
      <c r="BB297" s="3" t="s">
        <v>209</v>
      </c>
      <c r="BC297" s="3" t="s">
        <v>147</v>
      </c>
      <c r="BD297" s="3" t="s">
        <v>149</v>
      </c>
      <c r="BE297" s="3" t="s">
        <v>151</v>
      </c>
      <c r="BF297" s="3" t="s">
        <v>153</v>
      </c>
      <c r="BG297" s="3" t="s">
        <v>155</v>
      </c>
      <c r="BH297" s="3" t="s">
        <v>157</v>
      </c>
      <c r="BI297" s="3" t="s">
        <v>335</v>
      </c>
      <c r="BJ297" s="3" t="s">
        <v>202</v>
      </c>
      <c r="BK297" s="3" t="s">
        <v>159</v>
      </c>
      <c r="BL297" s="3" t="s">
        <v>161</v>
      </c>
      <c r="BM297" s="3" t="s">
        <v>163</v>
      </c>
      <c r="BN297" s="3" t="s">
        <v>336</v>
      </c>
      <c r="BO297" s="3" t="s">
        <v>337</v>
      </c>
      <c r="BP297" s="3" t="s">
        <v>338</v>
      </c>
      <c r="BQ297" s="3" t="s">
        <v>165</v>
      </c>
      <c r="BR297" s="3" t="s">
        <v>167</v>
      </c>
      <c r="BS297" s="3" t="s">
        <v>169</v>
      </c>
      <c r="BT297" s="3" t="s">
        <v>171</v>
      </c>
      <c r="BU297" s="3"/>
      <c r="BV297" s="3"/>
      <c r="BW297" s="3"/>
      <c r="BX297" s="3"/>
      <c r="BY297" s="3"/>
      <c r="BZ297" s="3"/>
      <c r="CA297" s="3"/>
      <c r="CB297" s="3"/>
      <c r="CC297" s="3"/>
      <c r="CD297" s="3"/>
      <c r="CE297" s="3"/>
      <c r="CF297" s="3"/>
      <c r="CG297" s="3"/>
      <c r="CH297" s="3"/>
      <c r="CI297" s="3"/>
      <c r="CJ297" s="3"/>
      <c r="CK297" s="3"/>
    </row>
    <row r="298" spans="1:89">
      <c r="C298" s="39" t="s">
        <v>18</v>
      </c>
      <c r="D298">
        <v>1</v>
      </c>
      <c r="E298"/>
      <c r="G298"/>
      <c r="K298"/>
      <c r="O298"/>
      <c r="Q298" s="20"/>
      <c r="S298">
        <v>10383</v>
      </c>
      <c r="T298">
        <v>9653</v>
      </c>
      <c r="U298">
        <v>10301</v>
      </c>
      <c r="V298">
        <v>9577</v>
      </c>
      <c r="W298">
        <v>8510</v>
      </c>
      <c r="X298">
        <v>10300</v>
      </c>
      <c r="Y298">
        <v>9576</v>
      </c>
      <c r="Z298">
        <v>8270</v>
      </c>
      <c r="AA298">
        <v>10280</v>
      </c>
      <c r="AB298">
        <v>9557</v>
      </c>
      <c r="AC298">
        <v>8225</v>
      </c>
      <c r="AD298">
        <v>7642</v>
      </c>
      <c r="AE298">
        <v>9387</v>
      </c>
      <c r="AF298">
        <v>8130</v>
      </c>
      <c r="AG298">
        <v>7323</v>
      </c>
      <c r="AH298">
        <v>7811</v>
      </c>
      <c r="AI298">
        <v>9929</v>
      </c>
      <c r="AJ298">
        <v>9321</v>
      </c>
      <c r="AK298">
        <v>7945</v>
      </c>
      <c r="AL298">
        <v>7178</v>
      </c>
      <c r="AM298">
        <v>8016</v>
      </c>
      <c r="AN298">
        <v>7688</v>
      </c>
      <c r="AO298">
        <v>6634</v>
      </c>
      <c r="AP298">
        <v>8934</v>
      </c>
      <c r="AQ298">
        <v>7712</v>
      </c>
      <c r="AR298">
        <v>6700</v>
      </c>
      <c r="AS298">
        <v>7786</v>
      </c>
      <c r="AT298">
        <v>9425</v>
      </c>
      <c r="AU298">
        <v>8593</v>
      </c>
      <c r="AV298">
        <v>9351</v>
      </c>
      <c r="AW298">
        <v>8526</v>
      </c>
      <c r="AX298">
        <v>7503</v>
      </c>
      <c r="AY298">
        <v>9350</v>
      </c>
      <c r="AZ298">
        <v>8525</v>
      </c>
      <c r="BA298">
        <v>7292</v>
      </c>
      <c r="BB298">
        <v>9242</v>
      </c>
      <c r="BC298">
        <v>8426</v>
      </c>
      <c r="BD298">
        <v>7252</v>
      </c>
      <c r="BE298">
        <v>6551</v>
      </c>
      <c r="BF298">
        <v>8357</v>
      </c>
      <c r="BG298">
        <v>7238</v>
      </c>
      <c r="BH298">
        <v>6520</v>
      </c>
      <c r="BI298">
        <v>6822</v>
      </c>
      <c r="BJ298">
        <v>9013</v>
      </c>
      <c r="BK298">
        <v>8218</v>
      </c>
      <c r="BL298">
        <v>7143</v>
      </c>
      <c r="BM298">
        <v>6330</v>
      </c>
      <c r="BN298">
        <v>7000</v>
      </c>
      <c r="BO298">
        <v>6714</v>
      </c>
      <c r="BP298">
        <v>6119</v>
      </c>
      <c r="BQ298">
        <v>7877</v>
      </c>
      <c r="BR298">
        <v>6865</v>
      </c>
      <c r="BS298">
        <v>6023</v>
      </c>
      <c r="BT298">
        <v>6932</v>
      </c>
    </row>
    <row r="299" spans="1:89">
      <c r="A299" s="40" t="s">
        <v>453</v>
      </c>
      <c r="B299" s="40" t="s">
        <v>130</v>
      </c>
      <c r="C299" s="82" t="s">
        <v>117</v>
      </c>
      <c r="D299">
        <v>1</v>
      </c>
      <c r="E299" s="26">
        <v>0.6</v>
      </c>
      <c r="F299" s="3">
        <v>2.88</v>
      </c>
      <c r="G299" s="24">
        <v>-4.5813462200711306E-3</v>
      </c>
      <c r="H299" s="9">
        <v>-5.931677341125613E-2</v>
      </c>
      <c r="I299" s="9">
        <v>1.0005763943094206</v>
      </c>
      <c r="J299" s="9">
        <v>1.4030928182935248E-2</v>
      </c>
      <c r="K299" s="24">
        <v>5.6186465806653922E-2</v>
      </c>
      <c r="L299" s="9">
        <v>-0.563840145568</v>
      </c>
      <c r="M299" s="9">
        <v>4.6888231555995752</v>
      </c>
      <c r="N299" s="9">
        <v>46.311366470967563</v>
      </c>
      <c r="O299" s="30">
        <v>-2.2000000000000001E-3</v>
      </c>
      <c r="P299" s="8">
        <v>68</v>
      </c>
      <c r="Q299" s="20">
        <v>-1.7100000000000001E-2</v>
      </c>
      <c r="R299" s="3">
        <v>0</v>
      </c>
      <c r="S299" s="40" t="s">
        <v>144</v>
      </c>
      <c r="T299" s="40" t="s">
        <v>150</v>
      </c>
      <c r="U299" s="40" t="s">
        <v>156</v>
      </c>
      <c r="V299" s="40" t="s">
        <v>331</v>
      </c>
      <c r="W299" s="40" t="s">
        <v>333</v>
      </c>
      <c r="X299" s="40" t="s">
        <v>332</v>
      </c>
      <c r="Y299" s="40" t="s">
        <v>162</v>
      </c>
      <c r="Z299" s="40" t="s">
        <v>168</v>
      </c>
      <c r="AA299" s="40" t="s">
        <v>152</v>
      </c>
      <c r="AB299" s="40" t="s">
        <v>158</v>
      </c>
      <c r="AC299" s="40" t="s">
        <v>164</v>
      </c>
      <c r="AD299" s="40" t="s">
        <v>170</v>
      </c>
      <c r="AE299" s="40" t="s">
        <v>334</v>
      </c>
      <c r="AF299" s="40" t="s">
        <v>143</v>
      </c>
      <c r="AG299" t="s">
        <v>149</v>
      </c>
      <c r="AH299" t="s">
        <v>155</v>
      </c>
      <c r="AI299" t="s">
        <v>335</v>
      </c>
      <c r="AJ299" t="s">
        <v>337</v>
      </c>
      <c r="AK299" t="s">
        <v>336</v>
      </c>
      <c r="AL299" t="s">
        <v>161</v>
      </c>
      <c r="AM299" t="s">
        <v>167</v>
      </c>
      <c r="AN299" t="s">
        <v>151</v>
      </c>
      <c r="AO299" t="s">
        <v>157</v>
      </c>
      <c r="AP299" t="s">
        <v>163</v>
      </c>
      <c r="AQ299" t="s">
        <v>169</v>
      </c>
      <c r="AR299" t="s">
        <v>338</v>
      </c>
      <c r="AS299" s="3" t="s">
        <v>340</v>
      </c>
      <c r="AT299" s="3" t="s">
        <v>341</v>
      </c>
      <c r="AU299" t="s">
        <v>342</v>
      </c>
      <c r="AV299" t="s">
        <v>343</v>
      </c>
      <c r="AW299" t="s">
        <v>344</v>
      </c>
      <c r="AX299" t="s">
        <v>345</v>
      </c>
      <c r="AY299" s="3" t="s">
        <v>346</v>
      </c>
      <c r="AZ299" s="3" t="s">
        <v>347</v>
      </c>
      <c r="BA299" s="3" t="s">
        <v>348</v>
      </c>
      <c r="BB299" s="3" t="s">
        <v>349</v>
      </c>
      <c r="BC299" s="3" t="s">
        <v>350</v>
      </c>
      <c r="BD299" s="3" t="s">
        <v>351</v>
      </c>
      <c r="BE299" s="3" t="s">
        <v>352</v>
      </c>
      <c r="BF299" s="3" t="s">
        <v>353</v>
      </c>
      <c r="BG299" s="3" t="s">
        <v>354</v>
      </c>
      <c r="BH299" s="3" t="s">
        <v>355</v>
      </c>
      <c r="BI299" s="3"/>
      <c r="BJ299" s="3"/>
      <c r="BK299" s="3"/>
      <c r="BL299" s="3"/>
      <c r="BM299" s="3"/>
      <c r="BN299" s="3"/>
      <c r="BO299" s="3"/>
      <c r="BP299" s="3"/>
      <c r="BQ299" s="3"/>
      <c r="BR299" s="3"/>
      <c r="BS299" s="3"/>
      <c r="BT299" s="3"/>
      <c r="BU299" s="3"/>
      <c r="BV299" s="3"/>
      <c r="BW299" s="3"/>
      <c r="BX299" s="3"/>
      <c r="BY299" s="3"/>
      <c r="BZ299" s="3"/>
      <c r="CA299" s="3"/>
      <c r="CB299" s="3"/>
      <c r="CC299" s="3"/>
      <c r="CD299" s="3"/>
      <c r="CE299" s="3"/>
      <c r="CF299" s="3"/>
      <c r="CG299" s="3"/>
      <c r="CH299" s="3"/>
      <c r="CI299" s="3"/>
      <c r="CJ299" s="3"/>
      <c r="CK299" s="3"/>
    </row>
    <row r="300" spans="1:89">
      <c r="C300" s="39" t="s">
        <v>18</v>
      </c>
      <c r="D300">
        <v>1</v>
      </c>
      <c r="E300"/>
      <c r="G300"/>
      <c r="K300"/>
      <c r="O300"/>
      <c r="Q300" s="20"/>
      <c r="S300">
        <v>9202</v>
      </c>
      <c r="T300">
        <v>9294</v>
      </c>
      <c r="U300">
        <v>9276</v>
      </c>
      <c r="V300">
        <v>8665</v>
      </c>
      <c r="W300">
        <v>8529</v>
      </c>
      <c r="X300">
        <v>8892</v>
      </c>
      <c r="Y300">
        <v>9154</v>
      </c>
      <c r="Z300">
        <v>8799</v>
      </c>
      <c r="AA300">
        <v>8733</v>
      </c>
      <c r="AB300">
        <v>8861</v>
      </c>
      <c r="AC300">
        <v>8745</v>
      </c>
      <c r="AD300">
        <v>8322</v>
      </c>
      <c r="AE300">
        <v>8106</v>
      </c>
      <c r="AF300">
        <v>8557</v>
      </c>
      <c r="AG300">
        <v>8644</v>
      </c>
      <c r="AH300">
        <v>8627</v>
      </c>
      <c r="AI300">
        <v>8059</v>
      </c>
      <c r="AJ300">
        <v>7932</v>
      </c>
      <c r="AK300">
        <v>8270</v>
      </c>
      <c r="AL300">
        <v>8514</v>
      </c>
      <c r="AM300">
        <v>8183</v>
      </c>
      <c r="AN300">
        <v>8121</v>
      </c>
      <c r="AO300">
        <v>8240</v>
      </c>
      <c r="AP300">
        <v>8133</v>
      </c>
      <c r="AQ300">
        <v>7739</v>
      </c>
      <c r="AR300">
        <v>7538</v>
      </c>
      <c r="AS300">
        <v>9201</v>
      </c>
      <c r="AT300">
        <v>9183</v>
      </c>
      <c r="AU300">
        <v>9062</v>
      </c>
      <c r="AV300">
        <v>8711</v>
      </c>
      <c r="AW300">
        <v>8471</v>
      </c>
      <c r="AX300">
        <v>8423</v>
      </c>
      <c r="AY300">
        <v>8313</v>
      </c>
      <c r="AZ300">
        <v>7911</v>
      </c>
      <c r="BA300">
        <v>8557</v>
      </c>
      <c r="BB300">
        <v>8540</v>
      </c>
      <c r="BC300">
        <v>8428</v>
      </c>
      <c r="BD300">
        <v>8101</v>
      </c>
      <c r="BE300">
        <v>7878</v>
      </c>
      <c r="BF300">
        <v>7834</v>
      </c>
      <c r="BG300">
        <v>7731</v>
      </c>
      <c r="BH300">
        <v>7357</v>
      </c>
    </row>
    <row r="301" spans="1:89">
      <c r="A301" s="40" t="s">
        <v>454</v>
      </c>
      <c r="B301" s="40" t="s">
        <v>130</v>
      </c>
      <c r="C301" s="82" t="s">
        <v>117</v>
      </c>
      <c r="D301">
        <v>1</v>
      </c>
      <c r="E301" s="26">
        <v>0.1</v>
      </c>
      <c r="F301" s="3">
        <v>4.32</v>
      </c>
      <c r="G301" s="24">
        <v>1.0332996138931218E-3</v>
      </c>
      <c r="H301" s="9">
        <v>-4.5089273253252932E-2</v>
      </c>
      <c r="I301" s="9">
        <v>0.69919632013966126</v>
      </c>
      <c r="J301" s="9">
        <v>-4.1103378017808695E-3</v>
      </c>
      <c r="K301" s="24">
        <v>8.2241645672088332E-2</v>
      </c>
      <c r="L301" s="9">
        <v>-0.75447334808689936</v>
      </c>
      <c r="M301" s="9">
        <v>4.2363921541910239</v>
      </c>
      <c r="N301" s="9">
        <v>45.61917755029485</v>
      </c>
      <c r="O301" s="30">
        <v>-2.0999999999999999E-3</v>
      </c>
      <c r="P301" s="8">
        <v>71</v>
      </c>
      <c r="Q301" s="20">
        <v>-1.7299999999999999E-2</v>
      </c>
      <c r="R301" s="3">
        <v>0</v>
      </c>
      <c r="S301" s="40" t="s">
        <v>188</v>
      </c>
      <c r="T301" s="40" t="s">
        <v>132</v>
      </c>
      <c r="U301" s="40" t="s">
        <v>189</v>
      </c>
      <c r="V301" s="40" t="s">
        <v>138</v>
      </c>
      <c r="W301" s="40" t="s">
        <v>140</v>
      </c>
      <c r="X301" s="40" t="s">
        <v>190</v>
      </c>
      <c r="Y301" s="40" t="s">
        <v>142</v>
      </c>
      <c r="Z301" s="40" t="s">
        <v>144</v>
      </c>
      <c r="AA301" s="40" t="s">
        <v>191</v>
      </c>
      <c r="AB301" s="40" t="s">
        <v>148</v>
      </c>
      <c r="AC301" s="40" t="s">
        <v>150</v>
      </c>
      <c r="AD301" s="40" t="s">
        <v>152</v>
      </c>
      <c r="AE301" s="40" t="s">
        <v>154</v>
      </c>
      <c r="AF301" s="40" t="s">
        <v>156</v>
      </c>
      <c r="AG301" t="s">
        <v>158</v>
      </c>
      <c r="AH301" t="s">
        <v>331</v>
      </c>
      <c r="AI301" t="s">
        <v>193</v>
      </c>
      <c r="AJ301" t="s">
        <v>160</v>
      </c>
      <c r="AK301" t="s">
        <v>162</v>
      </c>
      <c r="AL301" t="s">
        <v>164</v>
      </c>
      <c r="AM301" t="s">
        <v>332</v>
      </c>
      <c r="AN301" t="s">
        <v>333</v>
      </c>
      <c r="AO301" t="s">
        <v>334</v>
      </c>
      <c r="AP301" t="s">
        <v>166</v>
      </c>
      <c r="AQ301" t="s">
        <v>168</v>
      </c>
      <c r="AR301" t="s">
        <v>170</v>
      </c>
      <c r="AS301" s="3" t="s">
        <v>172</v>
      </c>
      <c r="AT301" s="3" t="s">
        <v>206</v>
      </c>
      <c r="AU301" t="s">
        <v>131</v>
      </c>
      <c r="AV301" t="s">
        <v>207</v>
      </c>
      <c r="AW301" t="s">
        <v>137</v>
      </c>
      <c r="AX301" t="s">
        <v>139</v>
      </c>
      <c r="AY301" s="3" t="s">
        <v>208</v>
      </c>
      <c r="AZ301" s="3" t="s">
        <v>141</v>
      </c>
      <c r="BA301" s="3" t="s">
        <v>143</v>
      </c>
      <c r="BB301" s="3" t="s">
        <v>209</v>
      </c>
      <c r="BC301" s="3" t="s">
        <v>147</v>
      </c>
      <c r="BD301" s="3" t="s">
        <v>149</v>
      </c>
      <c r="BE301" s="3" t="s">
        <v>151</v>
      </c>
      <c r="BF301" s="3" t="s">
        <v>153</v>
      </c>
      <c r="BG301" s="3" t="s">
        <v>155</v>
      </c>
      <c r="BH301" s="3" t="s">
        <v>157</v>
      </c>
      <c r="BI301" s="3" t="s">
        <v>335</v>
      </c>
      <c r="BJ301" s="3" t="s">
        <v>202</v>
      </c>
      <c r="BK301" s="3" t="s">
        <v>159</v>
      </c>
      <c r="BL301" s="3" t="s">
        <v>161</v>
      </c>
      <c r="BM301" s="3" t="s">
        <v>163</v>
      </c>
      <c r="BN301" s="3" t="s">
        <v>336</v>
      </c>
      <c r="BO301" s="3" t="s">
        <v>337</v>
      </c>
      <c r="BP301" s="3" t="s">
        <v>338</v>
      </c>
      <c r="BQ301" s="3" t="s">
        <v>165</v>
      </c>
      <c r="BR301" s="3" t="s">
        <v>167</v>
      </c>
      <c r="BS301" s="3" t="s">
        <v>169</v>
      </c>
      <c r="BT301" s="3" t="s">
        <v>171</v>
      </c>
      <c r="BU301" s="3"/>
      <c r="BV301" s="3"/>
      <c r="BW301" s="3"/>
      <c r="BX301" s="3"/>
      <c r="BY301" s="3"/>
      <c r="BZ301" s="3"/>
      <c r="CA301" s="3"/>
      <c r="CB301" s="3"/>
      <c r="CC301" s="3"/>
      <c r="CD301" s="3"/>
      <c r="CE301" s="3"/>
      <c r="CF301" s="3"/>
      <c r="CG301" s="3"/>
      <c r="CH301" s="3"/>
      <c r="CI301" s="3"/>
      <c r="CJ301" s="3"/>
      <c r="CK301" s="3"/>
    </row>
    <row r="302" spans="1:89">
      <c r="C302" s="39" t="s">
        <v>18</v>
      </c>
      <c r="D302">
        <v>1</v>
      </c>
      <c r="E302"/>
      <c r="G302"/>
      <c r="K302"/>
      <c r="O302"/>
      <c r="Q302" s="20"/>
      <c r="S302">
        <v>15445</v>
      </c>
      <c r="T302">
        <v>14092</v>
      </c>
      <c r="U302">
        <v>15321</v>
      </c>
      <c r="V302">
        <v>13979</v>
      </c>
      <c r="W302">
        <v>12417</v>
      </c>
      <c r="X302">
        <v>15321</v>
      </c>
      <c r="Y302">
        <v>13979</v>
      </c>
      <c r="Z302">
        <v>12068</v>
      </c>
      <c r="AA302">
        <v>15293</v>
      </c>
      <c r="AB302">
        <v>13951</v>
      </c>
      <c r="AC302">
        <v>12003</v>
      </c>
      <c r="AD302">
        <v>11300</v>
      </c>
      <c r="AE302">
        <v>13709</v>
      </c>
      <c r="AF302">
        <v>11882</v>
      </c>
      <c r="AG302">
        <v>10820</v>
      </c>
      <c r="AH302">
        <v>11400</v>
      </c>
      <c r="AI302">
        <v>14765</v>
      </c>
      <c r="AJ302">
        <v>13603</v>
      </c>
      <c r="AK302">
        <v>11596</v>
      </c>
      <c r="AL302">
        <v>10606</v>
      </c>
      <c r="AM302">
        <v>11699</v>
      </c>
      <c r="AN302">
        <v>11221</v>
      </c>
      <c r="AO302">
        <v>9804</v>
      </c>
      <c r="AP302">
        <v>13042</v>
      </c>
      <c r="AQ302">
        <v>11257</v>
      </c>
      <c r="AR302">
        <v>10001</v>
      </c>
      <c r="AS302">
        <v>11371</v>
      </c>
      <c r="AT302">
        <v>14020</v>
      </c>
      <c r="AU302">
        <v>12545</v>
      </c>
      <c r="AV302">
        <v>13908</v>
      </c>
      <c r="AW302">
        <v>12445</v>
      </c>
      <c r="AX302">
        <v>10949</v>
      </c>
      <c r="AY302">
        <v>13908</v>
      </c>
      <c r="AZ302">
        <v>12445</v>
      </c>
      <c r="BA302">
        <v>10641</v>
      </c>
      <c r="BB302">
        <v>13747</v>
      </c>
      <c r="BC302">
        <v>12301</v>
      </c>
      <c r="BD302">
        <v>10583</v>
      </c>
      <c r="BE302">
        <v>9688</v>
      </c>
      <c r="BF302">
        <v>12205</v>
      </c>
      <c r="BG302">
        <v>10578</v>
      </c>
      <c r="BH302">
        <v>9633</v>
      </c>
      <c r="BI302">
        <v>9956</v>
      </c>
      <c r="BJ302">
        <v>13404</v>
      </c>
      <c r="BK302">
        <v>11994</v>
      </c>
      <c r="BL302">
        <v>10425</v>
      </c>
      <c r="BM302">
        <v>9353</v>
      </c>
      <c r="BN302">
        <v>10217</v>
      </c>
      <c r="BO302">
        <v>9800</v>
      </c>
      <c r="BP302">
        <v>9042</v>
      </c>
      <c r="BQ302">
        <v>11500</v>
      </c>
      <c r="BR302">
        <v>10022</v>
      </c>
      <c r="BS302">
        <v>8990</v>
      </c>
      <c r="BT302">
        <v>10123</v>
      </c>
    </row>
    <row r="303" spans="1:89">
      <c r="A303" s="40" t="s">
        <v>455</v>
      </c>
      <c r="B303" s="40" t="s">
        <v>130</v>
      </c>
      <c r="C303" s="82" t="s">
        <v>117</v>
      </c>
      <c r="D303">
        <v>1</v>
      </c>
      <c r="E303" s="26">
        <v>0.9</v>
      </c>
      <c r="F303" s="3">
        <v>4.32</v>
      </c>
      <c r="G303" s="24">
        <v>-1.3574359170581412E-3</v>
      </c>
      <c r="H303" s="9">
        <v>-2.6363010405002763E-2</v>
      </c>
      <c r="I303" s="9">
        <v>0.66705092953961453</v>
      </c>
      <c r="J303" s="9">
        <v>1.4030928182934055E-2</v>
      </c>
      <c r="K303" s="24">
        <v>1.6647841720490063E-2</v>
      </c>
      <c r="L303" s="9">
        <v>-0.25059562025244386</v>
      </c>
      <c r="M303" s="9">
        <v>3.1258821037330469</v>
      </c>
      <c r="N303" s="9">
        <v>46.311366470967563</v>
      </c>
      <c r="O303" s="30">
        <v>-2.2000000000000001E-3</v>
      </c>
      <c r="P303" s="8">
        <v>68</v>
      </c>
      <c r="Q303" s="20">
        <v>-1.7100000000000001E-2</v>
      </c>
      <c r="R303" s="3">
        <v>0</v>
      </c>
      <c r="S303" s="40" t="s">
        <v>144</v>
      </c>
      <c r="T303" s="40" t="s">
        <v>150</v>
      </c>
      <c r="U303" s="40" t="s">
        <v>156</v>
      </c>
      <c r="V303" s="40" t="s">
        <v>331</v>
      </c>
      <c r="W303" s="40" t="s">
        <v>333</v>
      </c>
      <c r="X303" s="40" t="s">
        <v>332</v>
      </c>
      <c r="Y303" s="40" t="s">
        <v>162</v>
      </c>
      <c r="Z303" s="40" t="s">
        <v>168</v>
      </c>
      <c r="AA303" s="40" t="s">
        <v>152</v>
      </c>
      <c r="AB303" s="40" t="s">
        <v>158</v>
      </c>
      <c r="AC303" s="40" t="s">
        <v>164</v>
      </c>
      <c r="AD303" s="40" t="s">
        <v>170</v>
      </c>
      <c r="AE303" s="40" t="s">
        <v>334</v>
      </c>
      <c r="AF303" s="40" t="s">
        <v>143</v>
      </c>
      <c r="AG303" t="s">
        <v>149</v>
      </c>
      <c r="AH303" t="s">
        <v>155</v>
      </c>
      <c r="AI303" t="s">
        <v>335</v>
      </c>
      <c r="AJ303" t="s">
        <v>337</v>
      </c>
      <c r="AK303" t="s">
        <v>336</v>
      </c>
      <c r="AL303" t="s">
        <v>161</v>
      </c>
      <c r="AM303" t="s">
        <v>167</v>
      </c>
      <c r="AN303" t="s">
        <v>151</v>
      </c>
      <c r="AO303" t="s">
        <v>157</v>
      </c>
      <c r="AP303" t="s">
        <v>163</v>
      </c>
      <c r="AQ303" t="s">
        <v>169</v>
      </c>
      <c r="AR303" t="s">
        <v>338</v>
      </c>
      <c r="AS303" s="3" t="s">
        <v>340</v>
      </c>
      <c r="AT303" s="3" t="s">
        <v>341</v>
      </c>
      <c r="AU303" t="s">
        <v>342</v>
      </c>
      <c r="AV303" t="s">
        <v>343</v>
      </c>
      <c r="AW303" t="s">
        <v>344</v>
      </c>
      <c r="AX303" t="s">
        <v>345</v>
      </c>
      <c r="AY303" s="3" t="s">
        <v>346</v>
      </c>
      <c r="AZ303" s="3" t="s">
        <v>347</v>
      </c>
      <c r="BA303" s="3" t="s">
        <v>348</v>
      </c>
      <c r="BB303" s="3" t="s">
        <v>349</v>
      </c>
      <c r="BC303" s="3" t="s">
        <v>350</v>
      </c>
      <c r="BD303" s="3" t="s">
        <v>351</v>
      </c>
      <c r="BE303" s="3" t="s">
        <v>352</v>
      </c>
      <c r="BF303" s="3" t="s">
        <v>353</v>
      </c>
      <c r="BG303" s="3" t="s">
        <v>354</v>
      </c>
      <c r="BH303" s="3" t="s">
        <v>355</v>
      </c>
      <c r="BI303" s="3"/>
      <c r="BJ303" s="3"/>
      <c r="BK303" s="3"/>
      <c r="BL303" s="3"/>
      <c r="BM303" s="3"/>
      <c r="BN303" s="3"/>
      <c r="BO303" s="3"/>
      <c r="BP303" s="3"/>
      <c r="BQ303" s="3"/>
      <c r="BR303" s="3"/>
      <c r="BS303" s="3"/>
      <c r="BT303" s="3"/>
      <c r="BU303" s="3"/>
      <c r="BV303" s="3"/>
      <c r="BW303" s="3"/>
      <c r="BX303" s="3"/>
      <c r="BY303" s="3"/>
      <c r="BZ303" s="3"/>
      <c r="CA303" s="3"/>
      <c r="CB303" s="3"/>
      <c r="CC303" s="3"/>
      <c r="CD303" s="3"/>
      <c r="CE303" s="3"/>
      <c r="CF303" s="3"/>
      <c r="CG303" s="3"/>
      <c r="CH303" s="3"/>
      <c r="CI303" s="3"/>
      <c r="CJ303" s="3"/>
      <c r="CK303" s="3"/>
    </row>
    <row r="304" spans="1:89">
      <c r="C304" s="39" t="s">
        <v>18</v>
      </c>
      <c r="D304">
        <v>1</v>
      </c>
      <c r="E304"/>
      <c r="G304"/>
      <c r="K304"/>
      <c r="O304"/>
      <c r="Q304" s="20"/>
      <c r="S304">
        <v>13427</v>
      </c>
      <c r="T304">
        <v>13563</v>
      </c>
      <c r="U304">
        <v>13557</v>
      </c>
      <c r="V304">
        <v>12647</v>
      </c>
      <c r="W304">
        <v>12448</v>
      </c>
      <c r="X304">
        <v>12978</v>
      </c>
      <c r="Y304">
        <v>13361</v>
      </c>
      <c r="Z304">
        <v>12843</v>
      </c>
      <c r="AA304">
        <v>12914</v>
      </c>
      <c r="AB304">
        <v>13092</v>
      </c>
      <c r="AC304">
        <v>12921</v>
      </c>
      <c r="AD304">
        <v>12421</v>
      </c>
      <c r="AE304">
        <v>11978</v>
      </c>
      <c r="AF304">
        <v>12487</v>
      </c>
      <c r="AG304">
        <v>12614</v>
      </c>
      <c r="AH304">
        <v>12608</v>
      </c>
      <c r="AI304">
        <v>11761</v>
      </c>
      <c r="AJ304">
        <v>11577</v>
      </c>
      <c r="AK304">
        <v>12069</v>
      </c>
      <c r="AL304">
        <v>12426</v>
      </c>
      <c r="AM304">
        <v>11944</v>
      </c>
      <c r="AN304">
        <v>12010</v>
      </c>
      <c r="AO304">
        <v>12176</v>
      </c>
      <c r="AP304">
        <v>12017</v>
      </c>
      <c r="AQ304">
        <v>11551</v>
      </c>
      <c r="AR304">
        <v>11139</v>
      </c>
      <c r="AS304">
        <v>13427</v>
      </c>
      <c r="AT304">
        <v>13421</v>
      </c>
      <c r="AU304">
        <v>13227</v>
      </c>
      <c r="AV304">
        <v>12715</v>
      </c>
      <c r="AW304">
        <v>12527</v>
      </c>
      <c r="AX304">
        <v>12445</v>
      </c>
      <c r="AY304">
        <v>12283</v>
      </c>
      <c r="AZ304">
        <v>11807</v>
      </c>
      <c r="BA304">
        <v>12487</v>
      </c>
      <c r="BB304">
        <v>12482</v>
      </c>
      <c r="BC304">
        <v>12301</v>
      </c>
      <c r="BD304">
        <v>11825</v>
      </c>
      <c r="BE304">
        <v>11650</v>
      </c>
      <c r="BF304">
        <v>11574</v>
      </c>
      <c r="BG304">
        <v>11423</v>
      </c>
      <c r="BH304">
        <v>10981</v>
      </c>
    </row>
    <row r="305" spans="1:89">
      <c r="A305" s="40" t="s">
        <v>456</v>
      </c>
      <c r="B305" s="40" t="s">
        <v>130</v>
      </c>
      <c r="C305" s="82" t="s">
        <v>117</v>
      </c>
      <c r="D305">
        <v>1</v>
      </c>
      <c r="E305" s="26">
        <v>0.04</v>
      </c>
      <c r="F305" s="3">
        <v>0.35</v>
      </c>
      <c r="G305" s="24">
        <v>-0.51042863821546303</v>
      </c>
      <c r="H305" s="9">
        <v>-4.5827822717955513</v>
      </c>
      <c r="I305" s="9">
        <v>6.4307518799216927</v>
      </c>
      <c r="J305" s="9">
        <v>1.4893633985850765E-2</v>
      </c>
      <c r="K305" s="24">
        <v>10.742880188120484</v>
      </c>
      <c r="L305" s="9">
        <v>-16.44066721114153</v>
      </c>
      <c r="M305" s="9">
        <v>32.346053630946393</v>
      </c>
      <c r="N305" s="9">
        <v>31.243357007967926</v>
      </c>
      <c r="O305" s="30">
        <v>-2.3999999999999998E-3</v>
      </c>
      <c r="P305" s="8">
        <v>68</v>
      </c>
      <c r="Q305" s="20">
        <v>-1.21E-2</v>
      </c>
      <c r="R305" s="3">
        <v>0</v>
      </c>
      <c r="S305" s="43" t="s">
        <v>134</v>
      </c>
      <c r="T305" s="42" t="s">
        <v>168</v>
      </c>
      <c r="U305" s="42" t="s">
        <v>144</v>
      </c>
      <c r="V305" s="43" t="s">
        <v>174</v>
      </c>
      <c r="W305" s="41" t="s">
        <v>150</v>
      </c>
      <c r="X305" s="40" t="s">
        <v>457</v>
      </c>
      <c r="Y305" s="43" t="s">
        <v>133</v>
      </c>
      <c r="Z305" s="42" t="s">
        <v>167</v>
      </c>
      <c r="AA305" s="42" t="s">
        <v>143</v>
      </c>
      <c r="AB305" s="43" t="s">
        <v>173</v>
      </c>
      <c r="AC305" s="41" t="s">
        <v>149</v>
      </c>
      <c r="AD305" s="40" t="s">
        <v>458</v>
      </c>
      <c r="AQ305" s="3"/>
      <c r="AR305" s="3"/>
      <c r="AS305" s="3"/>
      <c r="AT305" s="3"/>
      <c r="AU305" s="3"/>
      <c r="AV305" s="3"/>
      <c r="AW305" s="3"/>
      <c r="AX305" s="3"/>
      <c r="AY305" s="3"/>
      <c r="AZ305" s="3"/>
      <c r="BA305" s="3"/>
      <c r="BB305" s="3"/>
      <c r="BC305" s="3"/>
      <c r="BD305" s="3"/>
      <c r="BE305" s="3"/>
      <c r="BF305" s="3"/>
      <c r="BG305" s="3"/>
      <c r="BH305" s="3"/>
      <c r="BI305" s="3"/>
      <c r="BJ305" s="3"/>
      <c r="BK305" s="3"/>
      <c r="BL305" s="3"/>
      <c r="BM305" s="3"/>
      <c r="BN305" s="3"/>
      <c r="BO305" s="3"/>
      <c r="BP305" s="3"/>
      <c r="BQ305" s="3"/>
      <c r="BR305" s="3"/>
      <c r="BS305" s="3"/>
      <c r="BT305" s="3"/>
      <c r="BU305" s="3"/>
      <c r="BV305" s="3"/>
      <c r="BW305" s="3"/>
      <c r="BX305" s="3"/>
      <c r="BY305" s="3"/>
      <c r="BZ305" s="3"/>
      <c r="CA305" s="3"/>
      <c r="CB305" s="3"/>
      <c r="CC305" s="3"/>
      <c r="CD305" s="3"/>
      <c r="CE305" s="3"/>
      <c r="CF305" s="3"/>
      <c r="CG305" s="3"/>
      <c r="CH305" s="3"/>
      <c r="CI305" s="3"/>
      <c r="CJ305" s="3"/>
      <c r="CK305" s="3"/>
    </row>
    <row r="306" spans="1:89">
      <c r="C306" s="39" t="s">
        <v>18</v>
      </c>
      <c r="D306">
        <v>1</v>
      </c>
      <c r="Q306" s="20"/>
      <c r="S306" s="25">
        <v>807</v>
      </c>
      <c r="T306">
        <v>716</v>
      </c>
      <c r="U306">
        <v>800</v>
      </c>
      <c r="V306" s="25">
        <v>625</v>
      </c>
      <c r="W306" s="25">
        <v>740</v>
      </c>
      <c r="X306">
        <v>460</v>
      </c>
      <c r="Y306">
        <v>708</v>
      </c>
      <c r="Z306" s="25">
        <v>628</v>
      </c>
      <c r="AA306">
        <v>702</v>
      </c>
      <c r="AB306">
        <v>548</v>
      </c>
      <c r="AC306">
        <v>649</v>
      </c>
      <c r="AD306">
        <v>404</v>
      </c>
    </row>
    <row r="307" spans="1:89">
      <c r="A307" s="40" t="s">
        <v>459</v>
      </c>
      <c r="B307" s="40" t="s">
        <v>130</v>
      </c>
      <c r="C307" s="82" t="s">
        <v>117</v>
      </c>
      <c r="D307">
        <v>1</v>
      </c>
      <c r="E307" s="26">
        <v>0.1</v>
      </c>
      <c r="F307" s="3">
        <v>0.7</v>
      </c>
      <c r="G307" s="24">
        <v>-0.10249990331112813</v>
      </c>
      <c r="H307" s="9">
        <v>-1.3775845595488658</v>
      </c>
      <c r="I307" s="9">
        <v>3.7762284839764364</v>
      </c>
      <c r="J307" s="9">
        <v>1.4128029311156198E-2</v>
      </c>
      <c r="K307" s="24">
        <v>5.5681556555551905</v>
      </c>
      <c r="L307" s="9">
        <v>-9.7055001672217909</v>
      </c>
      <c r="M307" s="9">
        <v>18.233795914277646</v>
      </c>
      <c r="N307" s="9">
        <v>30.9275540585889</v>
      </c>
      <c r="O307" s="30">
        <v>-2.5999999999999999E-3</v>
      </c>
      <c r="P307" s="8">
        <v>68</v>
      </c>
      <c r="Q307" s="20">
        <v>-1.0999999999999999E-2</v>
      </c>
      <c r="R307" s="3">
        <v>0</v>
      </c>
      <c r="S307" s="43" t="s">
        <v>134</v>
      </c>
      <c r="T307" s="42" t="s">
        <v>168</v>
      </c>
      <c r="U307" s="42" t="s">
        <v>144</v>
      </c>
      <c r="V307" s="43" t="s">
        <v>174</v>
      </c>
      <c r="W307" s="41" t="s">
        <v>150</v>
      </c>
      <c r="X307" s="40" t="s">
        <v>457</v>
      </c>
      <c r="Y307" s="43" t="s">
        <v>133</v>
      </c>
      <c r="Z307" s="42" t="s">
        <v>167</v>
      </c>
      <c r="AA307" s="42" t="s">
        <v>143</v>
      </c>
      <c r="AB307" s="43" t="s">
        <v>173</v>
      </c>
      <c r="AC307" s="41" t="s">
        <v>149</v>
      </c>
      <c r="AD307" s="40" t="s">
        <v>458</v>
      </c>
      <c r="AQ307" s="3"/>
      <c r="AR307" s="3"/>
      <c r="AS307" s="3"/>
      <c r="AT307" s="3"/>
      <c r="AU307" s="3"/>
      <c r="AV307" s="3"/>
      <c r="AW307" s="3"/>
      <c r="AX307" s="3"/>
      <c r="AY307" s="3"/>
      <c r="AZ307" s="3"/>
      <c r="BA307" s="3"/>
      <c r="BB307" s="3"/>
      <c r="BC307" s="3"/>
      <c r="BD307" s="3"/>
      <c r="BE307" s="3"/>
      <c r="BF307" s="3"/>
      <c r="BG307" s="3"/>
      <c r="BH307" s="3"/>
      <c r="BI307" s="3"/>
      <c r="BJ307" s="3"/>
      <c r="BK307" s="3"/>
      <c r="BL307" s="3"/>
      <c r="BM307" s="3"/>
      <c r="BN307" s="3"/>
      <c r="BO307" s="3"/>
      <c r="BP307" s="3"/>
      <c r="BQ307" s="3"/>
      <c r="BR307" s="3"/>
      <c r="BS307" s="3"/>
      <c r="BT307" s="3"/>
      <c r="BU307" s="3"/>
      <c r="BV307" s="3"/>
      <c r="BW307" s="3"/>
      <c r="BX307" s="3"/>
      <c r="BY307" s="3"/>
      <c r="BZ307" s="3"/>
      <c r="CA307" s="3"/>
      <c r="CB307" s="3"/>
      <c r="CC307" s="3"/>
      <c r="CD307" s="3"/>
      <c r="CE307" s="3"/>
      <c r="CF307" s="3"/>
      <c r="CG307" s="3"/>
      <c r="CH307" s="3"/>
      <c r="CI307" s="3"/>
      <c r="CJ307" s="3"/>
      <c r="CK307" s="3"/>
    </row>
    <row r="308" spans="1:89">
      <c r="C308" s="39" t="s">
        <v>18</v>
      </c>
      <c r="D308">
        <v>1</v>
      </c>
      <c r="Q308" s="20"/>
      <c r="S308" s="25">
        <v>1385</v>
      </c>
      <c r="T308">
        <v>1252</v>
      </c>
      <c r="U308">
        <v>1390</v>
      </c>
      <c r="V308" s="25">
        <v>1090</v>
      </c>
      <c r="W308" s="25">
        <v>1275</v>
      </c>
      <c r="X308">
        <v>815</v>
      </c>
      <c r="Y308">
        <v>1214</v>
      </c>
      <c r="Z308" s="25">
        <v>1098</v>
      </c>
      <c r="AA308">
        <v>1219</v>
      </c>
      <c r="AB308">
        <v>956</v>
      </c>
      <c r="AC308">
        <v>1119</v>
      </c>
      <c r="AD308">
        <v>715</v>
      </c>
    </row>
    <row r="309" spans="1:89">
      <c r="A309" s="40" t="s">
        <v>460</v>
      </c>
      <c r="B309" s="40" t="s">
        <v>130</v>
      </c>
      <c r="C309" s="82" t="s">
        <v>117</v>
      </c>
      <c r="D309">
        <v>1</v>
      </c>
      <c r="E309" s="26">
        <v>0.2</v>
      </c>
      <c r="F309" s="3">
        <v>1.05</v>
      </c>
      <c r="G309" s="24">
        <v>8.7555236497175309E-2</v>
      </c>
      <c r="H309" s="9">
        <v>-0.4964520467160477</v>
      </c>
      <c r="I309" s="9">
        <v>1.7560868334573354</v>
      </c>
      <c r="J309" s="9">
        <v>1.9412778801974964E-3</v>
      </c>
      <c r="K309" s="24">
        <v>0.9375584540210804</v>
      </c>
      <c r="L309" s="9">
        <v>-2.8970414159001674</v>
      </c>
      <c r="M309" s="9">
        <v>9.7470950745952294</v>
      </c>
      <c r="N309" s="9">
        <v>30.647438605004794</v>
      </c>
      <c r="O309" s="30">
        <v>-2.0999999999999999E-3</v>
      </c>
      <c r="P309" s="8">
        <v>68</v>
      </c>
      <c r="Q309" s="20">
        <v>-1.12E-2</v>
      </c>
      <c r="R309" s="3">
        <v>0</v>
      </c>
      <c r="S309" s="43" t="s">
        <v>134</v>
      </c>
      <c r="T309" s="42" t="s">
        <v>168</v>
      </c>
      <c r="U309" s="42" t="s">
        <v>144</v>
      </c>
      <c r="V309" s="43" t="s">
        <v>174</v>
      </c>
      <c r="W309" s="41" t="s">
        <v>150</v>
      </c>
      <c r="X309" s="40" t="s">
        <v>457</v>
      </c>
      <c r="Y309" s="43" t="s">
        <v>133</v>
      </c>
      <c r="Z309" s="42" t="s">
        <v>167</v>
      </c>
      <c r="AA309" s="42" t="s">
        <v>143</v>
      </c>
      <c r="AB309" s="43" t="s">
        <v>173</v>
      </c>
      <c r="AC309" s="41" t="s">
        <v>149</v>
      </c>
      <c r="AD309" s="40" t="s">
        <v>458</v>
      </c>
      <c r="AQ309" s="3"/>
      <c r="AR309" s="3"/>
      <c r="AS309" s="3"/>
      <c r="AT309" s="3"/>
      <c r="AU309" s="3"/>
      <c r="AV309" s="3"/>
      <c r="AW309" s="3"/>
      <c r="AX309" s="3"/>
      <c r="AY309" s="3"/>
      <c r="AZ309" s="3"/>
      <c r="BA309" s="3"/>
      <c r="BB309" s="3"/>
      <c r="BC309" s="3"/>
      <c r="BD309" s="3"/>
      <c r="BE309" s="3"/>
      <c r="BF309" s="3"/>
      <c r="BG309" s="3"/>
      <c r="BH309" s="3"/>
      <c r="BI309" s="3"/>
      <c r="BJ309" s="3"/>
      <c r="BK309" s="3"/>
      <c r="BL309" s="3"/>
      <c r="BM309" s="3"/>
      <c r="BN309" s="3"/>
      <c r="BO309" s="3"/>
      <c r="BP309" s="3"/>
      <c r="BQ309" s="3"/>
      <c r="BR309" s="3"/>
      <c r="BS309" s="3"/>
      <c r="BT309" s="3"/>
      <c r="BU309" s="3"/>
      <c r="BV309" s="3"/>
      <c r="BW309" s="3"/>
      <c r="BX309" s="3"/>
      <c r="BY309" s="3"/>
      <c r="BZ309" s="3"/>
      <c r="CA309" s="3"/>
      <c r="CB309" s="3"/>
      <c r="CC309" s="3"/>
      <c r="CD309" s="3"/>
      <c r="CE309" s="3"/>
      <c r="CF309" s="3"/>
      <c r="CG309" s="3"/>
      <c r="CH309" s="3"/>
      <c r="CI309" s="3"/>
      <c r="CJ309" s="3"/>
      <c r="CK309" s="3"/>
    </row>
    <row r="310" spans="1:89">
      <c r="C310" s="39" t="s">
        <v>18</v>
      </c>
      <c r="D310">
        <v>1</v>
      </c>
      <c r="Q310" s="20"/>
      <c r="S310" s="25">
        <v>3263</v>
      </c>
      <c r="T310">
        <v>2825</v>
      </c>
      <c r="U310">
        <v>3290</v>
      </c>
      <c r="V310" s="25">
        <v>2550</v>
      </c>
      <c r="W310" s="25">
        <v>2945</v>
      </c>
      <c r="X310">
        <v>1735</v>
      </c>
      <c r="Y310">
        <v>2861</v>
      </c>
      <c r="Z310" s="25">
        <v>2478</v>
      </c>
      <c r="AA310">
        <v>2885</v>
      </c>
      <c r="AB310">
        <v>2236</v>
      </c>
      <c r="AC310">
        <v>2584</v>
      </c>
      <c r="AD310">
        <v>1522</v>
      </c>
    </row>
    <row r="311" spans="1:89">
      <c r="A311" s="40" t="s">
        <v>461</v>
      </c>
      <c r="B311" s="40" t="s">
        <v>130</v>
      </c>
      <c r="C311" s="82" t="s">
        <v>117</v>
      </c>
      <c r="D311">
        <v>1</v>
      </c>
      <c r="E311" s="26">
        <v>0.25</v>
      </c>
      <c r="F311" s="3">
        <v>1</v>
      </c>
      <c r="G311" s="24">
        <v>0.21726485764309261</v>
      </c>
      <c r="H311" s="9">
        <v>-1.2242452641077333</v>
      </c>
      <c r="I311" s="9">
        <v>2.9599138227447748</v>
      </c>
      <c r="J311" s="9">
        <v>1.3555031719866314E-2</v>
      </c>
      <c r="K311" s="24">
        <v>0.42048193740744566</v>
      </c>
      <c r="L311" s="9">
        <v>-1.3504937143889539</v>
      </c>
      <c r="M311" s="9">
        <v>3.282641796538921</v>
      </c>
      <c r="N311" s="9">
        <v>7.9631084054425889</v>
      </c>
      <c r="O311" s="30">
        <v>-2.5000000000000001E-3</v>
      </c>
      <c r="P311" s="8">
        <v>68</v>
      </c>
      <c r="Q311" s="20">
        <v>-4.5750000000000001E-3</v>
      </c>
      <c r="R311" s="3">
        <v>0</v>
      </c>
      <c r="S311" s="43" t="s">
        <v>462</v>
      </c>
      <c r="T311" s="42" t="s">
        <v>463</v>
      </c>
      <c r="U311" s="42" t="s">
        <v>464</v>
      </c>
      <c r="V311" s="43" t="s">
        <v>465</v>
      </c>
      <c r="W311" s="41" t="s">
        <v>466</v>
      </c>
      <c r="X311" s="40" t="s">
        <v>467</v>
      </c>
      <c r="Y311" s="40" t="s">
        <v>468</v>
      </c>
      <c r="Z311" s="41" t="s">
        <v>179</v>
      </c>
      <c r="AA311" s="40" t="s">
        <v>181</v>
      </c>
      <c r="AB311" s="40" t="s">
        <v>183</v>
      </c>
      <c r="AC311" s="40" t="s">
        <v>185</v>
      </c>
      <c r="AD311" t="s">
        <v>280</v>
      </c>
      <c r="AQ311" s="3"/>
      <c r="AR311" s="3"/>
      <c r="AS311" s="3"/>
      <c r="AT311" s="3"/>
      <c r="AU311" s="3"/>
      <c r="AV311" s="3"/>
      <c r="AW311" s="3"/>
      <c r="AX311" s="3"/>
      <c r="AY311" s="3"/>
      <c r="AZ311" s="3"/>
      <c r="BA311" s="3"/>
      <c r="BB311" s="3"/>
      <c r="BC311" s="3"/>
      <c r="BD311" s="3"/>
      <c r="BE311" s="3"/>
      <c r="BF311" s="3"/>
      <c r="BG311" s="3"/>
      <c r="BH311" s="3"/>
      <c r="BI311" s="3"/>
      <c r="BJ311" s="3"/>
      <c r="BK311" s="3"/>
      <c r="BL311" s="3"/>
      <c r="BM311" s="3"/>
      <c r="BN311" s="3"/>
      <c r="BO311" s="3"/>
      <c r="BP311" s="3"/>
      <c r="BQ311" s="3"/>
      <c r="BR311" s="3"/>
      <c r="BS311" s="3"/>
      <c r="BT311" s="3"/>
      <c r="BU311" s="3"/>
      <c r="BV311" s="3"/>
      <c r="BW311" s="3"/>
      <c r="BX311" s="3"/>
      <c r="BY311" s="3"/>
      <c r="BZ311" s="3"/>
      <c r="CA311" s="3"/>
      <c r="CB311" s="3"/>
      <c r="CC311" s="3"/>
      <c r="CD311" s="3"/>
      <c r="CE311" s="3"/>
      <c r="CF311" s="3"/>
      <c r="CG311" s="3"/>
      <c r="CH311" s="3"/>
      <c r="CI311" s="3"/>
      <c r="CJ311" s="3"/>
      <c r="CK311" s="3"/>
    </row>
    <row r="312" spans="1:89">
      <c r="C312" s="39" t="s">
        <v>18</v>
      </c>
      <c r="D312">
        <v>1</v>
      </c>
      <c r="Q312" s="20"/>
      <c r="S312" s="25">
        <v>200</v>
      </c>
      <c r="T312">
        <v>220</v>
      </c>
      <c r="U312">
        <v>250</v>
      </c>
      <c r="V312" s="25">
        <v>290</v>
      </c>
      <c r="W312" s="25">
        <v>330</v>
      </c>
      <c r="X312">
        <v>355</v>
      </c>
      <c r="Y312">
        <v>380</v>
      </c>
      <c r="Z312" s="25">
        <v>410</v>
      </c>
      <c r="AA312">
        <v>440</v>
      </c>
      <c r="AB312">
        <v>475</v>
      </c>
      <c r="AC312">
        <v>510</v>
      </c>
      <c r="AD312">
        <v>550</v>
      </c>
    </row>
    <row r="313" spans="1:89">
      <c r="A313" s="40" t="s">
        <v>469</v>
      </c>
      <c r="B313" s="40" t="s">
        <v>130</v>
      </c>
      <c r="C313" s="82" t="s">
        <v>117</v>
      </c>
      <c r="D313">
        <v>1</v>
      </c>
      <c r="E313" s="26">
        <v>0.125</v>
      </c>
      <c r="F313" s="3">
        <v>0.5</v>
      </c>
      <c r="G313" s="24">
        <v>1.7381188611444178</v>
      </c>
      <c r="H313" s="9">
        <v>-4.8969810564306053</v>
      </c>
      <c r="I313" s="9">
        <v>5.9198276454894483</v>
      </c>
      <c r="J313" s="9">
        <v>1.3555031719874877E-2</v>
      </c>
      <c r="K313" s="24">
        <v>6.7277109985190933</v>
      </c>
      <c r="L313" s="9">
        <v>-10.803949715111578</v>
      </c>
      <c r="M313" s="9">
        <v>13.130567186155661</v>
      </c>
      <c r="N313" s="9">
        <v>15.92621681088518</v>
      </c>
      <c r="O313" s="30">
        <v>-2.5000000000000001E-3</v>
      </c>
      <c r="P313" s="8">
        <v>68</v>
      </c>
      <c r="Q313" s="20">
        <v>-9.1500000000000001E-3</v>
      </c>
      <c r="R313" s="3">
        <v>0</v>
      </c>
      <c r="S313" s="43" t="s">
        <v>462</v>
      </c>
      <c r="T313" s="42" t="s">
        <v>463</v>
      </c>
      <c r="U313" s="42" t="s">
        <v>464</v>
      </c>
      <c r="V313" s="43" t="s">
        <v>465</v>
      </c>
      <c r="W313" s="41" t="s">
        <v>466</v>
      </c>
      <c r="X313" s="40" t="s">
        <v>467</v>
      </c>
      <c r="Y313" s="40" t="s">
        <v>468</v>
      </c>
      <c r="Z313" s="41" t="s">
        <v>179</v>
      </c>
      <c r="AA313" s="40" t="s">
        <v>181</v>
      </c>
      <c r="AB313" s="40" t="s">
        <v>183</v>
      </c>
      <c r="AC313" s="40" t="s">
        <v>185</v>
      </c>
      <c r="AD313" t="s">
        <v>280</v>
      </c>
      <c r="AQ313" s="3"/>
      <c r="AR313" s="3"/>
      <c r="AS313" s="3"/>
      <c r="AT313" s="3"/>
      <c r="AU313" s="3"/>
      <c r="AV313" s="3"/>
      <c r="AW313" s="3"/>
      <c r="AX313" s="3"/>
      <c r="AY313" s="3"/>
      <c r="AZ313" s="3"/>
      <c r="BA313" s="3"/>
      <c r="BB313" s="3"/>
      <c r="BC313" s="3"/>
      <c r="BD313" s="3"/>
      <c r="BE313" s="3"/>
      <c r="BF313" s="3"/>
      <c r="BG313" s="3"/>
      <c r="BH313" s="3"/>
      <c r="BI313" s="3"/>
      <c r="BJ313" s="3"/>
      <c r="BK313" s="3"/>
      <c r="BL313" s="3"/>
      <c r="BM313" s="3"/>
      <c r="BN313" s="3"/>
      <c r="BO313" s="3"/>
      <c r="BP313" s="3"/>
      <c r="BQ313" s="3"/>
      <c r="BR313" s="3"/>
      <c r="BS313" s="3"/>
      <c r="BT313" s="3"/>
      <c r="BU313" s="3"/>
      <c r="BV313" s="3"/>
      <c r="BW313" s="3"/>
      <c r="BX313" s="3"/>
      <c r="BY313" s="3"/>
      <c r="BZ313" s="3"/>
      <c r="CA313" s="3"/>
      <c r="CB313" s="3"/>
      <c r="CC313" s="3"/>
      <c r="CD313" s="3"/>
      <c r="CE313" s="3"/>
      <c r="CF313" s="3"/>
      <c r="CG313" s="3"/>
      <c r="CH313" s="3"/>
      <c r="CI313" s="3"/>
      <c r="CJ313" s="3"/>
      <c r="CK313" s="3"/>
    </row>
    <row r="314" spans="1:89">
      <c r="C314" s="39" t="s">
        <v>18</v>
      </c>
      <c r="D314">
        <v>1</v>
      </c>
      <c r="Q314" s="20"/>
      <c r="S314" s="25">
        <v>200</v>
      </c>
      <c r="T314">
        <v>220</v>
      </c>
      <c r="U314">
        <v>250</v>
      </c>
      <c r="V314" s="25">
        <v>290</v>
      </c>
      <c r="W314" s="25">
        <v>330</v>
      </c>
      <c r="X314">
        <v>355</v>
      </c>
      <c r="Y314">
        <v>380</v>
      </c>
      <c r="Z314" s="25">
        <v>410</v>
      </c>
      <c r="AA314">
        <v>440</v>
      </c>
      <c r="AB314">
        <v>475</v>
      </c>
      <c r="AC314">
        <v>510</v>
      </c>
      <c r="AD314">
        <v>550</v>
      </c>
    </row>
    <row r="315" spans="1:89">
      <c r="A315" s="40" t="s">
        <v>470</v>
      </c>
      <c r="B315" s="40" t="s">
        <v>130</v>
      </c>
      <c r="C315" s="82" t="s">
        <v>117</v>
      </c>
      <c r="D315">
        <v>1</v>
      </c>
      <c r="E315" s="26">
        <v>0.06</v>
      </c>
      <c r="F315" s="3">
        <v>0.25</v>
      </c>
      <c r="G315" s="24">
        <v>13.904950889155343</v>
      </c>
      <c r="H315" s="9">
        <v>-19.587924225722421</v>
      </c>
      <c r="I315" s="9">
        <v>11.839655290978897</v>
      </c>
      <c r="J315" s="9">
        <v>1.3555031719874877E-2</v>
      </c>
      <c r="K315" s="24">
        <v>107.64337597630549</v>
      </c>
      <c r="L315" s="9">
        <v>-86.431597720892626</v>
      </c>
      <c r="M315" s="9">
        <v>52.522268744622643</v>
      </c>
      <c r="N315" s="9">
        <v>31.852433621770359</v>
      </c>
      <c r="O315" s="30">
        <v>-2.5000000000000001E-3</v>
      </c>
      <c r="P315" s="8">
        <v>68</v>
      </c>
      <c r="Q315" s="20">
        <v>-1.83E-2</v>
      </c>
      <c r="R315" s="3">
        <v>0</v>
      </c>
      <c r="S315" s="43" t="s">
        <v>462</v>
      </c>
      <c r="T315" s="42" t="s">
        <v>463</v>
      </c>
      <c r="U315" s="42" t="s">
        <v>464</v>
      </c>
      <c r="V315" s="43" t="s">
        <v>465</v>
      </c>
      <c r="W315" s="41" t="s">
        <v>466</v>
      </c>
      <c r="X315" s="40" t="s">
        <v>467</v>
      </c>
      <c r="Y315" s="40" t="s">
        <v>468</v>
      </c>
      <c r="Z315" s="41" t="s">
        <v>179</v>
      </c>
      <c r="AA315" s="40" t="s">
        <v>181</v>
      </c>
      <c r="AB315" s="40" t="s">
        <v>183</v>
      </c>
      <c r="AC315" s="40" t="s">
        <v>185</v>
      </c>
      <c r="AD315" t="s">
        <v>280</v>
      </c>
      <c r="AQ315" s="3"/>
      <c r="AR315" s="3"/>
      <c r="AS315" s="3"/>
      <c r="AT315" s="3"/>
      <c r="AU315" s="3"/>
      <c r="AV315" s="3"/>
      <c r="AW315" s="3"/>
      <c r="AX315" s="3"/>
      <c r="AY315" s="3"/>
      <c r="AZ315" s="3"/>
      <c r="BA315" s="3"/>
      <c r="BB315" s="3"/>
      <c r="BC315" s="3"/>
      <c r="BD315" s="3"/>
      <c r="BE315" s="3"/>
      <c r="BF315" s="3"/>
      <c r="BG315" s="3"/>
      <c r="BH315" s="3"/>
      <c r="BI315" s="3"/>
      <c r="BJ315" s="3"/>
      <c r="BK315" s="3"/>
      <c r="BL315" s="3"/>
      <c r="BM315" s="3"/>
      <c r="BN315" s="3"/>
      <c r="BO315" s="3"/>
      <c r="BP315" s="3"/>
      <c r="BQ315" s="3"/>
      <c r="BR315" s="3"/>
      <c r="BS315" s="3"/>
      <c r="BT315" s="3"/>
      <c r="BU315" s="3"/>
      <c r="BV315" s="3"/>
      <c r="BW315" s="3"/>
      <c r="BX315" s="3"/>
      <c r="BY315" s="3"/>
      <c r="BZ315" s="3"/>
      <c r="CA315" s="3"/>
      <c r="CB315" s="3"/>
      <c r="CC315" s="3"/>
      <c r="CD315" s="3"/>
      <c r="CE315" s="3"/>
      <c r="CF315" s="3"/>
      <c r="CG315" s="3"/>
      <c r="CH315" s="3"/>
      <c r="CI315" s="3"/>
      <c r="CJ315" s="3"/>
      <c r="CK315" s="3"/>
    </row>
    <row r="316" spans="1:89">
      <c r="C316" s="39" t="s">
        <v>18</v>
      </c>
      <c r="D316">
        <v>1</v>
      </c>
      <c r="Q316" s="20"/>
      <c r="S316" s="25">
        <v>200</v>
      </c>
      <c r="T316">
        <v>220</v>
      </c>
      <c r="U316">
        <v>250</v>
      </c>
      <c r="V316" s="25">
        <v>290</v>
      </c>
      <c r="W316" s="25">
        <v>330</v>
      </c>
      <c r="X316">
        <v>355</v>
      </c>
      <c r="Y316">
        <v>380</v>
      </c>
      <c r="Z316" s="25">
        <v>410</v>
      </c>
      <c r="AA316">
        <v>440</v>
      </c>
      <c r="AB316">
        <v>475</v>
      </c>
      <c r="AC316">
        <v>510</v>
      </c>
      <c r="AD316">
        <v>550</v>
      </c>
    </row>
    <row r="317" spans="1:89">
      <c r="A317" s="40" t="s">
        <v>471</v>
      </c>
      <c r="B317" s="40" t="s">
        <v>130</v>
      </c>
      <c r="C317" s="82" t="s">
        <v>117</v>
      </c>
      <c r="D317">
        <v>1</v>
      </c>
      <c r="E317" s="26">
        <v>0.2</v>
      </c>
      <c r="F317" s="3">
        <v>0.75</v>
      </c>
      <c r="G317" s="24">
        <v>0.26091209443887464</v>
      </c>
      <c r="H317" s="9">
        <v>-1.5519237794405338</v>
      </c>
      <c r="I317" s="9">
        <v>3.1792272412214371</v>
      </c>
      <c r="J317" s="9">
        <v>-1.9149908221774703E-3</v>
      </c>
      <c r="K317" s="24">
        <v>1.2107626919443057</v>
      </c>
      <c r="L317" s="9">
        <v>-3.2414768430275633</v>
      </c>
      <c r="M317" s="9">
        <v>5.0936347506610105</v>
      </c>
      <c r="N317" s="9">
        <v>16.126593229083348</v>
      </c>
      <c r="O317" s="30">
        <v>-2.2000000000000001E-3</v>
      </c>
      <c r="P317" s="8">
        <v>65</v>
      </c>
      <c r="Q317" s="20">
        <v>-1.12E-2</v>
      </c>
      <c r="R317" s="3">
        <v>0</v>
      </c>
      <c r="S317" s="41" t="s">
        <v>183</v>
      </c>
      <c r="T317" s="40" t="s">
        <v>185</v>
      </c>
      <c r="U317" s="40" t="s">
        <v>280</v>
      </c>
      <c r="V317" s="41" t="s">
        <v>282</v>
      </c>
      <c r="W317" s="40" t="s">
        <v>284</v>
      </c>
      <c r="X317" s="40" t="s">
        <v>472</v>
      </c>
      <c r="Y317" s="40" t="s">
        <v>237</v>
      </c>
      <c r="Z317" s="40" t="s">
        <v>238</v>
      </c>
      <c r="AA317" t="s">
        <v>239</v>
      </c>
      <c r="AB317" t="s">
        <v>240</v>
      </c>
      <c r="AC317" s="40" t="s">
        <v>241</v>
      </c>
      <c r="AD317" s="41" t="s">
        <v>231</v>
      </c>
      <c r="AQ317" s="3"/>
      <c r="AR317" s="3"/>
      <c r="AS317" s="3"/>
      <c r="AT317" s="3"/>
      <c r="AU317" s="3"/>
      <c r="AV317" s="3"/>
      <c r="AW317" s="3"/>
      <c r="AX317" s="3"/>
      <c r="AY317" s="3"/>
      <c r="AZ317" s="3"/>
      <c r="BA317" s="3"/>
      <c r="BB317" s="3"/>
      <c r="BC317" s="3"/>
      <c r="BD317" s="3"/>
      <c r="BE317" s="3"/>
      <c r="BF317" s="3"/>
      <c r="BG317" s="3"/>
      <c r="BH317" s="3"/>
      <c r="BI317" s="3"/>
      <c r="BJ317" s="3"/>
      <c r="BK317" s="3"/>
      <c r="BL317" s="3"/>
      <c r="BM317" s="3"/>
      <c r="BN317" s="3"/>
      <c r="BO317" s="3"/>
      <c r="BP317" s="3"/>
      <c r="BQ317" s="3"/>
      <c r="BR317" s="3"/>
      <c r="BS317" s="3"/>
      <c r="BT317" s="3"/>
      <c r="BU317" s="3"/>
      <c r="BV317" s="3"/>
      <c r="BW317" s="3"/>
      <c r="BX317" s="3"/>
      <c r="BY317" s="3"/>
      <c r="BZ317" s="3"/>
      <c r="CA317" s="3"/>
      <c r="CB317" s="3"/>
      <c r="CC317" s="3"/>
      <c r="CD317" s="3"/>
      <c r="CE317" s="3"/>
      <c r="CF317" s="3"/>
      <c r="CG317" s="3"/>
      <c r="CH317" s="3"/>
      <c r="CI317" s="3"/>
      <c r="CJ317" s="3"/>
      <c r="CK317" s="3"/>
    </row>
    <row r="318" spans="1:89">
      <c r="C318" s="39" t="s">
        <v>18</v>
      </c>
      <c r="D318">
        <v>1</v>
      </c>
      <c r="Q318" s="20"/>
      <c r="S318" s="25">
        <v>475</v>
      </c>
      <c r="T318">
        <v>510</v>
      </c>
      <c r="U318">
        <v>550</v>
      </c>
      <c r="V318" s="25">
        <v>590</v>
      </c>
      <c r="W318">
        <v>635</v>
      </c>
      <c r="X318">
        <v>680</v>
      </c>
      <c r="Y318">
        <v>730</v>
      </c>
      <c r="Z318">
        <v>780</v>
      </c>
      <c r="AA318">
        <v>840</v>
      </c>
      <c r="AB318">
        <v>900</v>
      </c>
      <c r="AC318">
        <v>970</v>
      </c>
      <c r="AD318" s="25">
        <v>1040</v>
      </c>
    </row>
    <row r="319" spans="1:89">
      <c r="A319" s="40" t="s">
        <v>473</v>
      </c>
      <c r="B319" s="40" t="s">
        <v>130</v>
      </c>
      <c r="C319" s="82" t="s">
        <v>117</v>
      </c>
      <c r="D319">
        <v>1</v>
      </c>
      <c r="E319" s="26">
        <v>0.1</v>
      </c>
      <c r="F319" s="3">
        <v>0.375</v>
      </c>
      <c r="G319" s="24">
        <v>2.0872967555109931</v>
      </c>
      <c r="H319" s="9">
        <v>-6.2076951177621327</v>
      </c>
      <c r="I319" s="9">
        <v>6.3584544824428733</v>
      </c>
      <c r="J319" s="9">
        <v>-1.9149908221772968E-3</v>
      </c>
      <c r="K319" s="24">
        <v>19.372203071108956</v>
      </c>
      <c r="L319" s="9">
        <v>-25.93181474422056</v>
      </c>
      <c r="M319" s="9">
        <v>20.374539002644052</v>
      </c>
      <c r="N319" s="9">
        <v>32.253186458166695</v>
      </c>
      <c r="O319" s="30">
        <v>-2.2000000000000001E-3</v>
      </c>
      <c r="P319" s="8">
        <v>65</v>
      </c>
      <c r="Q319" s="20">
        <v>-2.24E-2</v>
      </c>
      <c r="R319" s="3">
        <v>0</v>
      </c>
      <c r="S319" s="41" t="s">
        <v>183</v>
      </c>
      <c r="T319" s="40" t="s">
        <v>185</v>
      </c>
      <c r="U319" s="40" t="s">
        <v>280</v>
      </c>
      <c r="V319" s="41" t="s">
        <v>282</v>
      </c>
      <c r="W319" s="40" t="s">
        <v>284</v>
      </c>
      <c r="X319" s="40" t="s">
        <v>472</v>
      </c>
      <c r="Y319" s="40" t="s">
        <v>237</v>
      </c>
      <c r="Z319" s="40" t="s">
        <v>238</v>
      </c>
      <c r="AA319" t="s">
        <v>239</v>
      </c>
      <c r="AB319" t="s">
        <v>240</v>
      </c>
      <c r="AC319" s="40" t="s">
        <v>241</v>
      </c>
      <c r="AD319" s="41" t="s">
        <v>231</v>
      </c>
      <c r="AQ319" s="3"/>
      <c r="AR319" s="3"/>
      <c r="AS319" s="3"/>
      <c r="AT319" s="3"/>
      <c r="AU319" s="3"/>
      <c r="AV319" s="3"/>
      <c r="AW319" s="3"/>
      <c r="AX319" s="3"/>
      <c r="AY319" s="3"/>
      <c r="AZ319" s="3"/>
      <c r="BA319" s="3"/>
      <c r="BB319" s="3"/>
      <c r="BC319" s="3"/>
      <c r="BD319" s="3"/>
      <c r="BE319" s="3"/>
      <c r="BF319" s="3"/>
      <c r="BG319" s="3"/>
      <c r="BH319" s="3"/>
      <c r="BI319" s="3"/>
      <c r="BJ319" s="3"/>
      <c r="BK319" s="3"/>
      <c r="BL319" s="3"/>
      <c r="BM319" s="3"/>
      <c r="BN319" s="3"/>
      <c r="BO319" s="3"/>
      <c r="BP319" s="3"/>
      <c r="BQ319" s="3"/>
      <c r="BR319" s="3"/>
      <c r="BS319" s="3"/>
      <c r="BT319" s="3"/>
      <c r="BU319" s="3"/>
      <c r="BV319" s="3"/>
      <c r="BW319" s="3"/>
      <c r="BX319" s="3"/>
      <c r="BY319" s="3"/>
      <c r="BZ319" s="3"/>
      <c r="CA319" s="3"/>
      <c r="CB319" s="3"/>
      <c r="CC319" s="3"/>
      <c r="CD319" s="3"/>
      <c r="CE319" s="3"/>
      <c r="CF319" s="3"/>
      <c r="CG319" s="3"/>
      <c r="CH319" s="3"/>
      <c r="CI319" s="3"/>
      <c r="CJ319" s="3"/>
      <c r="CK319" s="3"/>
    </row>
    <row r="320" spans="1:89">
      <c r="C320" s="39" t="s">
        <v>18</v>
      </c>
      <c r="D320">
        <v>1</v>
      </c>
      <c r="Q320" s="20"/>
      <c r="S320" s="25">
        <v>475</v>
      </c>
      <c r="T320">
        <v>510</v>
      </c>
      <c r="U320">
        <v>550</v>
      </c>
      <c r="V320" s="25">
        <v>590</v>
      </c>
      <c r="W320">
        <v>635</v>
      </c>
      <c r="X320">
        <v>680</v>
      </c>
      <c r="Y320">
        <v>730</v>
      </c>
      <c r="Z320">
        <v>780</v>
      </c>
      <c r="AA320">
        <v>840</v>
      </c>
      <c r="AB320">
        <v>900</v>
      </c>
      <c r="AC320">
        <v>970</v>
      </c>
      <c r="AD320" s="25">
        <v>1040</v>
      </c>
    </row>
    <row r="321" spans="1:89">
      <c r="A321" s="40" t="s">
        <v>474</v>
      </c>
      <c r="B321" s="40" t="s">
        <v>130</v>
      </c>
      <c r="C321" s="82" t="s">
        <v>117</v>
      </c>
      <c r="D321">
        <v>1</v>
      </c>
      <c r="E321" s="26">
        <v>0.2</v>
      </c>
      <c r="F321" s="3">
        <v>0.9</v>
      </c>
      <c r="G321" s="24">
        <v>0.21114264357862841</v>
      </c>
      <c r="H321" s="9">
        <v>-1.0939232402019972</v>
      </c>
      <c r="I321" s="9">
        <v>2.5179809094790668</v>
      </c>
      <c r="J321" s="9">
        <v>9.7105328636373778E-3</v>
      </c>
      <c r="K321" s="24">
        <v>1.5406628447618911</v>
      </c>
      <c r="L321" s="9">
        <v>-4.2290554915713923</v>
      </c>
      <c r="M321" s="9">
        <v>6.952829697623784</v>
      </c>
      <c r="N321" s="9">
        <v>15.116041457380003</v>
      </c>
      <c r="O321" s="30">
        <v>-2.3999999999999998E-3</v>
      </c>
      <c r="P321" s="8">
        <v>64</v>
      </c>
      <c r="Q321" s="20">
        <v>-1.035E-2</v>
      </c>
      <c r="R321" s="3">
        <v>0</v>
      </c>
      <c r="S321" s="40" t="s">
        <v>284</v>
      </c>
      <c r="T321" s="40" t="s">
        <v>472</v>
      </c>
      <c r="U321" s="40" t="s">
        <v>237</v>
      </c>
      <c r="V321" s="40" t="s">
        <v>238</v>
      </c>
      <c r="W321" t="s">
        <v>239</v>
      </c>
      <c r="X321" t="s">
        <v>240</v>
      </c>
      <c r="Y321" s="40" t="s">
        <v>241</v>
      </c>
      <c r="Z321" s="41" t="s">
        <v>231</v>
      </c>
      <c r="AA321" s="41" t="s">
        <v>217</v>
      </c>
      <c r="AB321" s="40" t="s">
        <v>218</v>
      </c>
      <c r="AC321" s="40"/>
      <c r="AD321" s="41"/>
      <c r="AE321" s="41"/>
      <c r="AF321" s="40"/>
      <c r="AG321" s="40"/>
      <c r="AH321" s="41"/>
      <c r="AQ321" s="3"/>
      <c r="AR321" s="3"/>
      <c r="AS321" s="3"/>
      <c r="AT321" s="3"/>
      <c r="AU321" s="3"/>
      <c r="AV321" s="3"/>
      <c r="AW321" s="3"/>
      <c r="AX321" s="3"/>
      <c r="AY321" s="3"/>
      <c r="AZ321" s="3"/>
      <c r="BA321" s="3"/>
      <c r="BB321" s="3"/>
      <c r="BC321" s="3"/>
      <c r="BD321" s="3"/>
      <c r="BE321" s="3"/>
      <c r="BF321" s="3"/>
      <c r="BG321" s="3"/>
      <c r="BH321" s="3"/>
      <c r="BI321" s="3"/>
      <c r="BJ321" s="3"/>
      <c r="BK321" s="3"/>
      <c r="BL321" s="3"/>
      <c r="BM321" s="3"/>
      <c r="BN321" s="3"/>
      <c r="BO321" s="3"/>
      <c r="BP321" s="3"/>
      <c r="BQ321" s="3"/>
      <c r="BR321" s="3"/>
      <c r="BS321" s="3"/>
      <c r="BT321" s="3"/>
      <c r="BU321" s="3"/>
      <c r="BV321" s="3"/>
      <c r="BW321" s="3"/>
      <c r="BX321" s="3"/>
      <c r="BY321" s="3"/>
      <c r="BZ321" s="3"/>
      <c r="CA321" s="3"/>
      <c r="CB321" s="3"/>
      <c r="CC321" s="3"/>
      <c r="CD321" s="3"/>
      <c r="CE321" s="3"/>
      <c r="CF321" s="3"/>
      <c r="CG321" s="3"/>
      <c r="CH321" s="3"/>
      <c r="CI321" s="3"/>
      <c r="CJ321" s="3"/>
      <c r="CK321" s="3"/>
    </row>
    <row r="322" spans="1:89">
      <c r="C322" s="39" t="s">
        <v>18</v>
      </c>
      <c r="D322">
        <v>1</v>
      </c>
      <c r="Q322" s="20"/>
      <c r="S322">
        <v>635</v>
      </c>
      <c r="T322">
        <v>680</v>
      </c>
      <c r="U322">
        <v>730</v>
      </c>
      <c r="V322">
        <v>780</v>
      </c>
      <c r="W322">
        <v>840</v>
      </c>
      <c r="X322">
        <v>900</v>
      </c>
      <c r="Y322">
        <v>970</v>
      </c>
      <c r="Z322" s="25">
        <v>1040</v>
      </c>
      <c r="AA322" s="25">
        <v>1120</v>
      </c>
      <c r="AB322">
        <v>1200</v>
      </c>
      <c r="AD322" s="25"/>
      <c r="AE322" s="25"/>
      <c r="AH322" s="25"/>
    </row>
    <row r="323" spans="1:89">
      <c r="A323" s="40" t="s">
        <v>475</v>
      </c>
      <c r="B323" s="40" t="s">
        <v>130</v>
      </c>
      <c r="C323" s="82" t="s">
        <v>117</v>
      </c>
      <c r="D323">
        <v>1</v>
      </c>
      <c r="E323" s="26">
        <v>0.1</v>
      </c>
      <c r="F323" s="3">
        <v>0.45</v>
      </c>
      <c r="G323" s="24">
        <v>1.689141148629087</v>
      </c>
      <c r="H323" s="9">
        <v>-4.3756929608080419</v>
      </c>
      <c r="I323" s="9">
        <v>5.035961818958147</v>
      </c>
      <c r="J323" s="9">
        <v>9.7105328636364063E-3</v>
      </c>
      <c r="K323" s="24">
        <v>24.650605516189977</v>
      </c>
      <c r="L323" s="9">
        <v>-33.832443932570882</v>
      </c>
      <c r="M323" s="9">
        <v>27.811318790495065</v>
      </c>
      <c r="N323" s="9">
        <v>30.232082914760014</v>
      </c>
      <c r="O323" s="30">
        <v>-2.3999999999999998E-3</v>
      </c>
      <c r="P323" s="8">
        <v>64</v>
      </c>
      <c r="Q323" s="20">
        <v>-2.07E-2</v>
      </c>
      <c r="R323" s="3">
        <v>0</v>
      </c>
      <c r="S323" s="40" t="s">
        <v>284</v>
      </c>
      <c r="T323" s="40" t="s">
        <v>472</v>
      </c>
      <c r="U323" s="40" t="s">
        <v>237</v>
      </c>
      <c r="V323" s="40" t="s">
        <v>238</v>
      </c>
      <c r="W323" t="s">
        <v>239</v>
      </c>
      <c r="X323" t="s">
        <v>240</v>
      </c>
      <c r="Y323" s="40" t="s">
        <v>241</v>
      </c>
      <c r="Z323" s="41" t="s">
        <v>231</v>
      </c>
      <c r="AA323" s="41" t="s">
        <v>217</v>
      </c>
      <c r="AB323" s="40" t="s">
        <v>218</v>
      </c>
      <c r="AC323" s="40"/>
      <c r="AD323" s="41"/>
      <c r="AE323" s="41"/>
      <c r="AF323" s="40"/>
      <c r="AG323" s="40"/>
      <c r="AH323" s="41"/>
      <c r="AQ323" s="3"/>
      <c r="AR323" s="3"/>
      <c r="AS323" s="3"/>
      <c r="AT323" s="3"/>
      <c r="AU323" s="3"/>
      <c r="AV323" s="3"/>
      <c r="AW323" s="3"/>
      <c r="AX323" s="3"/>
      <c r="AY323" s="3"/>
      <c r="AZ323" s="3"/>
      <c r="BA323" s="3"/>
      <c r="BB323" s="3"/>
      <c r="BC323" s="3"/>
      <c r="BD323" s="3"/>
      <c r="BE323" s="3"/>
      <c r="BF323" s="3"/>
      <c r="BG323" s="3"/>
      <c r="BH323" s="3"/>
      <c r="BI323" s="3"/>
      <c r="BJ323" s="3"/>
      <c r="BK323" s="3"/>
      <c r="BL323" s="3"/>
      <c r="BM323" s="3"/>
      <c r="BN323" s="3"/>
      <c r="BO323" s="3"/>
      <c r="BP323" s="3"/>
      <c r="BQ323" s="3"/>
      <c r="BR323" s="3"/>
      <c r="BS323" s="3"/>
      <c r="BT323" s="3"/>
      <c r="BU323" s="3"/>
      <c r="BV323" s="3"/>
      <c r="BW323" s="3"/>
      <c r="BX323" s="3"/>
      <c r="BY323" s="3"/>
      <c r="BZ323" s="3"/>
      <c r="CA323" s="3"/>
      <c r="CB323" s="3"/>
      <c r="CC323" s="3"/>
      <c r="CD323" s="3"/>
      <c r="CE323" s="3"/>
      <c r="CF323" s="3"/>
      <c r="CG323" s="3"/>
      <c r="CH323" s="3"/>
      <c r="CI323" s="3"/>
      <c r="CJ323" s="3"/>
      <c r="CK323" s="3"/>
    </row>
    <row r="324" spans="1:89">
      <c r="C324" s="39" t="s">
        <v>18</v>
      </c>
      <c r="D324">
        <v>1</v>
      </c>
      <c r="Q324" s="20"/>
      <c r="S324">
        <v>635</v>
      </c>
      <c r="T324">
        <v>680</v>
      </c>
      <c r="U324">
        <v>730</v>
      </c>
      <c r="V324">
        <v>780</v>
      </c>
      <c r="W324">
        <v>840</v>
      </c>
      <c r="X324">
        <v>900</v>
      </c>
      <c r="Y324">
        <v>970</v>
      </c>
      <c r="Z324" s="25">
        <v>1040</v>
      </c>
      <c r="AA324" s="25">
        <v>1120</v>
      </c>
      <c r="AB324">
        <v>1200</v>
      </c>
      <c r="AD324" s="25"/>
      <c r="AE324" s="25"/>
      <c r="AH324" s="25"/>
    </row>
    <row r="325" spans="1:89">
      <c r="A325" s="40" t="s">
        <v>476</v>
      </c>
      <c r="B325" s="40" t="s">
        <v>130</v>
      </c>
      <c r="C325" s="82" t="s">
        <v>117</v>
      </c>
      <c r="D325">
        <v>1</v>
      </c>
      <c r="E325" s="26">
        <v>0.4</v>
      </c>
      <c r="F325" s="3">
        <v>1.2</v>
      </c>
      <c r="G325" s="24">
        <v>5.4047173472225624E-2</v>
      </c>
      <c r="H325" s="9">
        <v>-0.49496445040278703</v>
      </c>
      <c r="I325" s="9">
        <v>1.7661976424472303</v>
      </c>
      <c r="J325" s="9">
        <v>1.6130176883331238E-2</v>
      </c>
      <c r="K325" s="24">
        <v>0.20600734187493078</v>
      </c>
      <c r="L325" s="9">
        <v>-1.1489416646039985</v>
      </c>
      <c r="M325" s="9">
        <v>4.1260473114540419</v>
      </c>
      <c r="N325" s="9">
        <v>16.065175481475027</v>
      </c>
      <c r="O325" s="30">
        <v>-2.3E-3</v>
      </c>
      <c r="P325" s="8">
        <v>56</v>
      </c>
      <c r="Q325" s="20">
        <v>-9.9500000000000005E-3</v>
      </c>
      <c r="R325" s="3">
        <v>0</v>
      </c>
      <c r="S325" s="41" t="s">
        <v>239</v>
      </c>
      <c r="T325" s="40" t="s">
        <v>240</v>
      </c>
      <c r="U325" s="40" t="s">
        <v>241</v>
      </c>
      <c r="V325" s="41" t="s">
        <v>231</v>
      </c>
      <c r="W325" s="41" t="s">
        <v>217</v>
      </c>
      <c r="X325" s="40" t="s">
        <v>218</v>
      </c>
      <c r="Y325" s="40" t="s">
        <v>219</v>
      </c>
      <c r="Z325" s="41" t="s">
        <v>222</v>
      </c>
      <c r="AA325" t="s">
        <v>223</v>
      </c>
      <c r="AB325" t="s">
        <v>224</v>
      </c>
      <c r="AC325" s="41" t="s">
        <v>225</v>
      </c>
      <c r="AD325" s="41"/>
      <c r="AQ325" s="3"/>
      <c r="AR325" s="3"/>
      <c r="AS325" s="3"/>
      <c r="AT325" s="3"/>
      <c r="AU325" s="3"/>
      <c r="AV325" s="3"/>
      <c r="AW325" s="3"/>
      <c r="AX325" s="3"/>
      <c r="AY325" s="3"/>
      <c r="AZ325" s="3"/>
      <c r="BA325" s="3"/>
      <c r="BB325" s="3"/>
      <c r="BC325" s="3"/>
      <c r="BD325" s="3"/>
      <c r="BE325" s="3"/>
      <c r="BF325" s="3"/>
      <c r="BG325" s="3"/>
      <c r="BH325" s="3"/>
      <c r="BI325" s="3"/>
      <c r="BJ325" s="3"/>
      <c r="BK325" s="3"/>
      <c r="BL325" s="3"/>
      <c r="BM325" s="3"/>
      <c r="BN325" s="3"/>
      <c r="BO325" s="3"/>
      <c r="BP325" s="3"/>
      <c r="BQ325" s="3"/>
      <c r="BR325" s="3"/>
      <c r="BS325" s="3"/>
      <c r="BT325" s="3"/>
      <c r="BU325" s="3"/>
      <c r="BV325" s="3"/>
      <c r="BW325" s="3"/>
      <c r="BX325" s="3"/>
      <c r="BY325" s="3"/>
      <c r="BZ325" s="3"/>
      <c r="CA325" s="3"/>
      <c r="CB325" s="3"/>
      <c r="CC325" s="3"/>
      <c r="CD325" s="3"/>
      <c r="CE325" s="3"/>
      <c r="CF325" s="3"/>
      <c r="CG325" s="3"/>
      <c r="CH325" s="3"/>
      <c r="CI325" s="3"/>
      <c r="CJ325" s="3"/>
      <c r="CK325" s="3"/>
    </row>
    <row r="326" spans="1:89">
      <c r="C326" s="39" t="s">
        <v>18</v>
      </c>
      <c r="D326">
        <v>1</v>
      </c>
      <c r="Q326" s="20"/>
      <c r="S326" s="25">
        <v>840</v>
      </c>
      <c r="T326">
        <v>900</v>
      </c>
      <c r="U326">
        <v>970</v>
      </c>
      <c r="V326" s="25">
        <v>1040</v>
      </c>
      <c r="W326" s="25">
        <v>1120</v>
      </c>
      <c r="X326">
        <v>1200</v>
      </c>
      <c r="Y326">
        <v>1290</v>
      </c>
      <c r="Z326" s="25">
        <v>1380</v>
      </c>
      <c r="AA326">
        <v>1485</v>
      </c>
      <c r="AB326">
        <v>1590</v>
      </c>
      <c r="AC326" s="25">
        <v>1710</v>
      </c>
      <c r="AD326" s="25"/>
    </row>
    <row r="327" spans="1:89">
      <c r="A327" s="40" t="s">
        <v>477</v>
      </c>
      <c r="B327" s="40" t="s">
        <v>130</v>
      </c>
      <c r="C327" s="82" t="s">
        <v>117</v>
      </c>
      <c r="D327">
        <v>1</v>
      </c>
      <c r="E327" s="26">
        <v>0.2</v>
      </c>
      <c r="F327" s="3">
        <v>0.6</v>
      </c>
      <c r="G327" s="24">
        <v>0.43237738777782214</v>
      </c>
      <c r="H327" s="9">
        <v>-1.9798578016111712</v>
      </c>
      <c r="I327" s="9">
        <v>3.5323952848944717</v>
      </c>
      <c r="J327" s="9">
        <v>1.6130176883329558E-2</v>
      </c>
      <c r="K327" s="24">
        <v>3.2961174699988574</v>
      </c>
      <c r="L327" s="9">
        <v>-9.1915333168319382</v>
      </c>
      <c r="M327" s="9">
        <v>16.50418924581615</v>
      </c>
      <c r="N327" s="9">
        <v>32.130350962950054</v>
      </c>
      <c r="O327" s="30">
        <v>-2.3E-3</v>
      </c>
      <c r="P327" s="8">
        <v>56</v>
      </c>
      <c r="Q327" s="20">
        <v>-1.9900000000000001E-2</v>
      </c>
      <c r="R327" s="3">
        <v>0</v>
      </c>
      <c r="S327" s="41" t="s">
        <v>239</v>
      </c>
      <c r="T327" s="40" t="s">
        <v>240</v>
      </c>
      <c r="U327" s="40" t="s">
        <v>241</v>
      </c>
      <c r="V327" s="41" t="s">
        <v>231</v>
      </c>
      <c r="W327" s="41" t="s">
        <v>217</v>
      </c>
      <c r="X327" s="40" t="s">
        <v>218</v>
      </c>
      <c r="Y327" s="40" t="s">
        <v>219</v>
      </c>
      <c r="Z327" s="41" t="s">
        <v>222</v>
      </c>
      <c r="AA327" t="s">
        <v>223</v>
      </c>
      <c r="AB327" t="s">
        <v>224</v>
      </c>
      <c r="AC327" s="41" t="s">
        <v>225</v>
      </c>
      <c r="AD327" s="41"/>
      <c r="AQ327" s="3"/>
      <c r="AR327" s="3"/>
      <c r="AS327" s="3"/>
      <c r="AT327" s="3"/>
      <c r="AU327" s="3"/>
      <c r="AV327" s="3"/>
      <c r="AW327" s="3"/>
      <c r="AX327" s="3"/>
      <c r="AY327" s="3"/>
      <c r="AZ327" s="3"/>
      <c r="BA327" s="3"/>
      <c r="BB327" s="3"/>
      <c r="BC327" s="3"/>
      <c r="BD327" s="3"/>
      <c r="BE327" s="3"/>
      <c r="BF327" s="3"/>
      <c r="BG327" s="3"/>
      <c r="BH327" s="3"/>
      <c r="BI327" s="3"/>
      <c r="BJ327" s="3"/>
      <c r="BK327" s="3"/>
      <c r="BL327" s="3"/>
      <c r="BM327" s="3"/>
      <c r="BN327" s="3"/>
      <c r="BO327" s="3"/>
      <c r="BP327" s="3"/>
      <c r="BQ327" s="3"/>
      <c r="BR327" s="3"/>
      <c r="BS327" s="3"/>
      <c r="BT327" s="3"/>
      <c r="BU327" s="3"/>
      <c r="BV327" s="3"/>
      <c r="BW327" s="3"/>
      <c r="BX327" s="3"/>
      <c r="BY327" s="3"/>
      <c r="BZ327" s="3"/>
      <c r="CA327" s="3"/>
      <c r="CB327" s="3"/>
      <c r="CC327" s="3"/>
      <c r="CD327" s="3"/>
      <c r="CE327" s="3"/>
      <c r="CF327" s="3"/>
      <c r="CG327" s="3"/>
      <c r="CH327" s="3"/>
      <c r="CI327" s="3"/>
      <c r="CJ327" s="3"/>
      <c r="CK327" s="3"/>
    </row>
    <row r="328" spans="1:89">
      <c r="C328" s="39" t="s">
        <v>18</v>
      </c>
      <c r="D328">
        <v>1</v>
      </c>
      <c r="Q328" s="20"/>
      <c r="S328" s="25">
        <v>840</v>
      </c>
      <c r="T328">
        <v>900</v>
      </c>
      <c r="U328">
        <v>970</v>
      </c>
      <c r="V328" s="25">
        <v>1040</v>
      </c>
      <c r="W328" s="25">
        <v>1120</v>
      </c>
      <c r="X328">
        <v>1200</v>
      </c>
      <c r="Y328">
        <v>1290</v>
      </c>
      <c r="Z328" s="25">
        <v>1380</v>
      </c>
      <c r="AA328">
        <v>1485</v>
      </c>
      <c r="AB328">
        <v>1590</v>
      </c>
      <c r="AC328" s="25">
        <v>1710</v>
      </c>
      <c r="AD328" s="25"/>
    </row>
    <row r="329" spans="1:89">
      <c r="A329" s="40" t="s">
        <v>478</v>
      </c>
      <c r="B329" s="40" t="s">
        <v>130</v>
      </c>
      <c r="C329" s="82" t="s">
        <v>117</v>
      </c>
      <c r="D329">
        <v>1</v>
      </c>
      <c r="E329" s="26">
        <v>0.25</v>
      </c>
      <c r="F329" s="3">
        <v>0.9</v>
      </c>
      <c r="G329" s="24">
        <v>0.3017298532944811</v>
      </c>
      <c r="H329" s="9">
        <v>-1.3477742131344126</v>
      </c>
      <c r="I329" s="9">
        <v>2.7877199075754198</v>
      </c>
      <c r="J329" s="9">
        <v>7.2148157693198434E-3</v>
      </c>
      <c r="K329" s="24">
        <v>1.9383104152330179</v>
      </c>
      <c r="L329" s="9">
        <v>-6.166729292577946</v>
      </c>
      <c r="M329" s="9">
        <v>14.323768198054095</v>
      </c>
      <c r="N329" s="9">
        <v>31.160714306034585</v>
      </c>
      <c r="O329" s="30">
        <v>-2.5999999999999999E-3</v>
      </c>
      <c r="P329" s="8">
        <v>66</v>
      </c>
      <c r="Q329" s="20">
        <v>-1.83E-2</v>
      </c>
      <c r="R329" s="3">
        <v>0</v>
      </c>
      <c r="S329" s="41" t="s">
        <v>217</v>
      </c>
      <c r="T329" s="40" t="s">
        <v>218</v>
      </c>
      <c r="U329" s="40" t="s">
        <v>219</v>
      </c>
      <c r="V329" s="41" t="s">
        <v>222</v>
      </c>
      <c r="W329" t="s">
        <v>223</v>
      </c>
      <c r="X329" t="s">
        <v>224</v>
      </c>
      <c r="Y329" s="41" t="s">
        <v>225</v>
      </c>
      <c r="Z329" s="40" t="s">
        <v>226</v>
      </c>
      <c r="AA329" s="40" t="s">
        <v>227</v>
      </c>
      <c r="AB329" s="40" t="s">
        <v>228</v>
      </c>
      <c r="AC329" s="40" t="s">
        <v>229</v>
      </c>
      <c r="AD329" s="41" t="s">
        <v>307</v>
      </c>
      <c r="AQ329" s="3"/>
      <c r="AR329" s="3"/>
      <c r="AS329" s="3"/>
      <c r="AT329" s="3"/>
      <c r="AU329" s="3"/>
      <c r="AV329" s="3"/>
      <c r="AW329" s="3"/>
      <c r="AX329" s="3"/>
      <c r="AY329" s="3"/>
      <c r="AZ329" s="3"/>
      <c r="BA329" s="3"/>
      <c r="BB329" s="3"/>
      <c r="BC329" s="3"/>
      <c r="BD329" s="3"/>
      <c r="BE329" s="3"/>
      <c r="BF329" s="3"/>
      <c r="BG329" s="3"/>
      <c r="BH329" s="3"/>
      <c r="BI329" s="3"/>
      <c r="BJ329" s="3"/>
      <c r="BK329" s="3"/>
      <c r="BL329" s="3"/>
      <c r="BM329" s="3"/>
      <c r="BN329" s="3"/>
      <c r="BO329" s="3"/>
      <c r="BP329" s="3"/>
      <c r="BQ329" s="3"/>
      <c r="BR329" s="3"/>
      <c r="BS329" s="3"/>
      <c r="BT329" s="3"/>
      <c r="BU329" s="3"/>
      <c r="BV329" s="3"/>
      <c r="BW329" s="3"/>
      <c r="BX329" s="3"/>
      <c r="BY329" s="3"/>
      <c r="BZ329" s="3"/>
      <c r="CA329" s="3"/>
      <c r="CB329" s="3"/>
      <c r="CC329" s="3"/>
      <c r="CD329" s="3"/>
      <c r="CE329" s="3"/>
      <c r="CF329" s="3"/>
      <c r="CG329" s="3"/>
      <c r="CH329" s="3"/>
      <c r="CI329" s="3"/>
      <c r="CJ329" s="3"/>
      <c r="CK329" s="3"/>
    </row>
    <row r="330" spans="1:89">
      <c r="C330" s="39" t="s">
        <v>18</v>
      </c>
      <c r="D330">
        <v>1</v>
      </c>
      <c r="Q330" s="20"/>
      <c r="S330" s="25">
        <v>1120</v>
      </c>
      <c r="T330">
        <v>1200</v>
      </c>
      <c r="U330">
        <v>1290</v>
      </c>
      <c r="V330" s="25">
        <v>1380</v>
      </c>
      <c r="W330">
        <v>1485</v>
      </c>
      <c r="X330">
        <v>1590</v>
      </c>
      <c r="Y330" s="25">
        <v>1710</v>
      </c>
      <c r="Z330">
        <v>1830</v>
      </c>
      <c r="AA330">
        <v>1965</v>
      </c>
      <c r="AB330">
        <v>2100</v>
      </c>
      <c r="AC330">
        <v>2260</v>
      </c>
      <c r="AD330" s="25">
        <v>2420</v>
      </c>
    </row>
    <row r="331" spans="1:89">
      <c r="A331" s="40" t="s">
        <v>479</v>
      </c>
      <c r="B331" s="40" t="s">
        <v>130</v>
      </c>
      <c r="C331" s="82" t="s">
        <v>117</v>
      </c>
      <c r="D331">
        <v>1</v>
      </c>
      <c r="E331" s="26">
        <v>0.35</v>
      </c>
      <c r="F331" s="3">
        <v>1.05</v>
      </c>
      <c r="G331" s="24">
        <v>4.802429251683199E-3</v>
      </c>
      <c r="H331" s="9">
        <v>-0.65235054918363788</v>
      </c>
      <c r="I331" s="9">
        <v>2.1172425967023591</v>
      </c>
      <c r="J331" s="9">
        <v>2.2832613375003911E-2</v>
      </c>
      <c r="K331" s="24">
        <v>0.84305745996807513</v>
      </c>
      <c r="L331" s="9">
        <v>-3.2408058455247981</v>
      </c>
      <c r="M331" s="9">
        <v>9.7644905073069843</v>
      </c>
      <c r="N331" s="9">
        <v>31.860406687923216</v>
      </c>
      <c r="O331" s="30">
        <v>-2.8E-3</v>
      </c>
      <c r="P331" s="8">
        <v>70</v>
      </c>
      <c r="Q331" s="20">
        <v>-1.7000000000000001E-2</v>
      </c>
      <c r="R331" s="3">
        <v>0</v>
      </c>
      <c r="S331" s="41" t="s">
        <v>219</v>
      </c>
      <c r="T331" s="40" t="s">
        <v>222</v>
      </c>
      <c r="U331" s="40" t="s">
        <v>223</v>
      </c>
      <c r="V331" s="41" t="s">
        <v>224</v>
      </c>
      <c r="W331" t="s">
        <v>225</v>
      </c>
      <c r="X331" t="s">
        <v>226</v>
      </c>
      <c r="Y331" s="41" t="s">
        <v>227</v>
      </c>
      <c r="Z331" s="40" t="s">
        <v>228</v>
      </c>
      <c r="AA331" s="40" t="s">
        <v>229</v>
      </c>
      <c r="AB331" s="40" t="s">
        <v>307</v>
      </c>
      <c r="AC331" s="40" t="s">
        <v>308</v>
      </c>
      <c r="AD331" t="s">
        <v>316</v>
      </c>
      <c r="AE331" s="41"/>
      <c r="AQ331" s="3"/>
      <c r="AR331" s="3"/>
      <c r="AS331" s="3"/>
      <c r="AT331" s="3"/>
      <c r="AU331" s="3"/>
      <c r="AV331" s="3"/>
      <c r="AW331" s="3"/>
      <c r="AX331" s="3"/>
      <c r="AY331" s="3"/>
      <c r="AZ331" s="3"/>
      <c r="BA331" s="3"/>
      <c r="BB331" s="3"/>
      <c r="BC331" s="3"/>
      <c r="BD331" s="3"/>
      <c r="BE331" s="3"/>
      <c r="BF331" s="3"/>
      <c r="BG331" s="3"/>
      <c r="BH331" s="3"/>
      <c r="BI331" s="3"/>
      <c r="BJ331" s="3"/>
      <c r="BK331" s="3"/>
      <c r="BL331" s="3"/>
      <c r="BM331" s="3"/>
      <c r="BN331" s="3"/>
      <c r="BO331" s="3"/>
      <c r="BP331" s="3"/>
      <c r="BQ331" s="3"/>
      <c r="BR331" s="3"/>
      <c r="BS331" s="3"/>
      <c r="BT331" s="3"/>
      <c r="BU331" s="3"/>
      <c r="BV331" s="3"/>
      <c r="BW331" s="3"/>
      <c r="BX331" s="3"/>
      <c r="BY331" s="3"/>
      <c r="BZ331" s="3"/>
      <c r="CA331" s="3"/>
      <c r="CB331" s="3"/>
      <c r="CC331" s="3"/>
      <c r="CD331" s="3"/>
      <c r="CE331" s="3"/>
      <c r="CF331" s="3"/>
      <c r="CG331" s="3"/>
      <c r="CH331" s="3"/>
      <c r="CI331" s="3"/>
      <c r="CJ331" s="3"/>
      <c r="CK331" s="3"/>
    </row>
    <row r="332" spans="1:89">
      <c r="C332" s="39" t="s">
        <v>18</v>
      </c>
      <c r="D332">
        <v>1</v>
      </c>
      <c r="Q332" s="20"/>
      <c r="S332" s="25">
        <v>1290</v>
      </c>
      <c r="T332">
        <v>1380</v>
      </c>
      <c r="U332">
        <v>1485</v>
      </c>
      <c r="V332" s="25">
        <v>1590</v>
      </c>
      <c r="W332">
        <v>1710</v>
      </c>
      <c r="X332">
        <v>1830</v>
      </c>
      <c r="Y332" s="25">
        <v>1965</v>
      </c>
      <c r="Z332">
        <v>2100</v>
      </c>
      <c r="AA332">
        <v>2260</v>
      </c>
      <c r="AB332">
        <v>2420</v>
      </c>
      <c r="AC332">
        <v>2600</v>
      </c>
      <c r="AD332">
        <v>2780</v>
      </c>
      <c r="AE332" s="25"/>
    </row>
    <row r="333" spans="1:89">
      <c r="A333" s="40" t="s">
        <v>480</v>
      </c>
      <c r="B333" s="40" t="s">
        <v>130</v>
      </c>
      <c r="C333" s="82" t="s">
        <v>117</v>
      </c>
      <c r="D333">
        <v>1</v>
      </c>
      <c r="E333" s="26">
        <v>0.4</v>
      </c>
      <c r="F333" s="3">
        <v>1.4</v>
      </c>
      <c r="G333" s="24">
        <v>3.2256167385946666E-2</v>
      </c>
      <c r="H333" s="9">
        <v>-0.40777191369530297</v>
      </c>
      <c r="I333" s="9">
        <v>1.5683607904621035</v>
      </c>
      <c r="J333" s="9">
        <v>2.0810551937065491E-3</v>
      </c>
      <c r="K333" s="24">
        <v>0.45790997974248487</v>
      </c>
      <c r="L333" s="9">
        <v>-2.2657026571789536</v>
      </c>
      <c r="M333" s="9">
        <v>7.5374908750696807</v>
      </c>
      <c r="N333" s="9">
        <v>31.956148484417241</v>
      </c>
      <c r="O333" s="30">
        <v>-2.8E-3</v>
      </c>
      <c r="P333" s="8">
        <v>63</v>
      </c>
      <c r="Q333" s="20">
        <v>-1.9400000000000001E-2</v>
      </c>
      <c r="R333" s="3">
        <v>0</v>
      </c>
      <c r="S333" s="41" t="s">
        <v>227</v>
      </c>
      <c r="T333" s="40" t="s">
        <v>228</v>
      </c>
      <c r="U333" s="40" t="s">
        <v>229</v>
      </c>
      <c r="V333" s="41" t="s">
        <v>307</v>
      </c>
      <c r="W333" t="s">
        <v>308</v>
      </c>
      <c r="X333" t="s">
        <v>316</v>
      </c>
      <c r="Y333" s="41" t="s">
        <v>481</v>
      </c>
      <c r="Z333" s="40" t="s">
        <v>482</v>
      </c>
      <c r="AA333" s="40" t="s">
        <v>483</v>
      </c>
      <c r="AB333" s="40" t="s">
        <v>484</v>
      </c>
      <c r="AC333" s="40" t="s">
        <v>485</v>
      </c>
      <c r="AD333" t="s">
        <v>486</v>
      </c>
      <c r="AQ333" s="3"/>
      <c r="AR333" s="3"/>
      <c r="AS333" s="3"/>
      <c r="AT333" s="3"/>
      <c r="AU333" s="3"/>
      <c r="AV333" s="3"/>
      <c r="AW333" s="3"/>
      <c r="AX333" s="3"/>
      <c r="AY333" s="3"/>
      <c r="AZ333" s="3"/>
      <c r="BA333" s="3"/>
      <c r="BB333" s="3"/>
      <c r="BC333" s="3"/>
      <c r="BD333" s="3"/>
      <c r="BE333" s="3"/>
      <c r="BF333" s="3"/>
      <c r="BG333" s="3"/>
      <c r="BH333" s="3"/>
      <c r="BI333" s="3"/>
      <c r="BJ333" s="3"/>
      <c r="BK333" s="3"/>
      <c r="BL333" s="3"/>
      <c r="BM333" s="3"/>
      <c r="BN333" s="3"/>
      <c r="BO333" s="3"/>
      <c r="BP333" s="3"/>
      <c r="BQ333" s="3"/>
      <c r="BR333" s="3"/>
      <c r="BS333" s="3"/>
      <c r="BT333" s="3"/>
      <c r="BU333" s="3"/>
      <c r="BV333" s="3"/>
      <c r="BW333" s="3"/>
      <c r="BX333" s="3"/>
      <c r="BY333" s="3"/>
      <c r="BZ333" s="3"/>
      <c r="CA333" s="3"/>
      <c r="CB333" s="3"/>
      <c r="CC333" s="3"/>
      <c r="CD333" s="3"/>
      <c r="CE333" s="3"/>
      <c r="CF333" s="3"/>
      <c r="CG333" s="3"/>
      <c r="CH333" s="3"/>
      <c r="CI333" s="3"/>
      <c r="CJ333" s="3"/>
      <c r="CK333" s="3"/>
    </row>
    <row r="334" spans="1:89">
      <c r="C334" s="39" t="s">
        <v>18</v>
      </c>
      <c r="D334">
        <v>1</v>
      </c>
      <c r="Q334" s="20"/>
      <c r="S334" s="25">
        <v>1965</v>
      </c>
      <c r="T334">
        <v>2100</v>
      </c>
      <c r="U334">
        <v>2260</v>
      </c>
      <c r="V334" s="25">
        <v>2420</v>
      </c>
      <c r="W334">
        <v>2600</v>
      </c>
      <c r="X334">
        <v>2780</v>
      </c>
      <c r="Y334" s="25">
        <v>2990</v>
      </c>
      <c r="Z334">
        <v>3200</v>
      </c>
      <c r="AA334">
        <v>3440</v>
      </c>
      <c r="AB334">
        <v>3680</v>
      </c>
      <c r="AC334">
        <v>3955</v>
      </c>
      <c r="AD334">
        <v>4230</v>
      </c>
    </row>
    <row r="335" spans="1:89">
      <c r="A335" s="40" t="s">
        <v>487</v>
      </c>
      <c r="B335" s="40" t="s">
        <v>130</v>
      </c>
      <c r="C335" s="82" t="s">
        <v>117</v>
      </c>
      <c r="D335">
        <v>1</v>
      </c>
      <c r="E335" s="26">
        <v>0.2</v>
      </c>
      <c r="F335" s="3">
        <v>1.25</v>
      </c>
      <c r="G335" s="24">
        <v>3.2620626545725291E-2</v>
      </c>
      <c r="H335" s="9">
        <v>-0.52394899009825313</v>
      </c>
      <c r="I335" s="9">
        <v>2.0957115596331772</v>
      </c>
      <c r="J335" s="9">
        <v>1.7677934164928952E-2</v>
      </c>
      <c r="K335" s="24">
        <v>1.528869792827716</v>
      </c>
      <c r="L335" s="9">
        <v>-5.0258191432803097</v>
      </c>
      <c r="M335" s="9">
        <v>8.943588254638339</v>
      </c>
      <c r="N335" s="9">
        <v>31.694493876460932</v>
      </c>
      <c r="O335" s="30">
        <v>-2.5000000000000001E-3</v>
      </c>
      <c r="P335" s="8">
        <v>68</v>
      </c>
      <c r="Q335" s="20">
        <v>-2.0799999999999999E-2</v>
      </c>
      <c r="R335" s="3">
        <v>0</v>
      </c>
      <c r="S335" s="40" t="s">
        <v>219</v>
      </c>
      <c r="T335" s="41" t="s">
        <v>222</v>
      </c>
      <c r="U335" s="40" t="s">
        <v>223</v>
      </c>
      <c r="V335" s="40" t="s">
        <v>224</v>
      </c>
      <c r="W335" s="41" t="s">
        <v>225</v>
      </c>
      <c r="X335" s="40" t="s">
        <v>226</v>
      </c>
      <c r="Y335" s="40" t="s">
        <v>227</v>
      </c>
      <c r="Z335" s="40" t="s">
        <v>228</v>
      </c>
      <c r="AA335" s="40" t="s">
        <v>229</v>
      </c>
      <c r="AB335" s="40" t="s">
        <v>307</v>
      </c>
      <c r="AC335" t="s">
        <v>308</v>
      </c>
      <c r="AD335" s="40" t="s">
        <v>316</v>
      </c>
      <c r="AE335" t="s">
        <v>481</v>
      </c>
      <c r="AQ335" s="3"/>
      <c r="AR335" s="3"/>
      <c r="AS335" s="3"/>
      <c r="AT335" s="3"/>
      <c r="AU335" s="3"/>
      <c r="AV335" s="3"/>
      <c r="AW335" s="3"/>
      <c r="AX335" s="3"/>
      <c r="AY335" s="3"/>
      <c r="AZ335" s="3"/>
      <c r="BA335" s="3"/>
      <c r="BB335" s="3"/>
      <c r="BC335" s="3"/>
      <c r="BD335" s="3"/>
      <c r="BE335" s="3"/>
      <c r="BF335" s="3"/>
      <c r="BG335" s="3"/>
      <c r="BH335" s="3"/>
      <c r="BI335" s="3"/>
      <c r="BJ335" s="3"/>
      <c r="BK335" s="3"/>
      <c r="BL335" s="3"/>
      <c r="BM335" s="3"/>
      <c r="BN335" s="3"/>
      <c r="BO335" s="3"/>
      <c r="BP335" s="3"/>
      <c r="BQ335" s="3"/>
      <c r="BR335" s="3"/>
      <c r="BS335" s="3"/>
      <c r="BT335" s="3"/>
      <c r="BU335" s="3"/>
      <c r="BV335" s="3"/>
      <c r="BW335" s="3"/>
      <c r="BX335" s="3"/>
      <c r="BY335" s="3"/>
      <c r="BZ335" s="3"/>
      <c r="CA335" s="3"/>
      <c r="CB335" s="3"/>
      <c r="CC335" s="3"/>
      <c r="CD335" s="3"/>
      <c r="CE335" s="3"/>
      <c r="CF335" s="3"/>
      <c r="CG335" s="3"/>
      <c r="CH335" s="3"/>
      <c r="CI335" s="3"/>
      <c r="CJ335" s="3"/>
      <c r="CK335" s="3"/>
    </row>
    <row r="336" spans="1:89">
      <c r="C336" s="39" t="s">
        <v>18</v>
      </c>
      <c r="D336">
        <v>1</v>
      </c>
      <c r="Q336" s="20"/>
      <c r="S336">
        <v>1290</v>
      </c>
      <c r="T336" s="25">
        <v>1380</v>
      </c>
      <c r="U336">
        <v>1485</v>
      </c>
      <c r="V336">
        <v>1590</v>
      </c>
      <c r="W336" s="25">
        <v>1710</v>
      </c>
      <c r="X336">
        <v>1830</v>
      </c>
      <c r="Y336">
        <v>1965</v>
      </c>
      <c r="Z336">
        <v>2100</v>
      </c>
      <c r="AA336">
        <v>2260</v>
      </c>
      <c r="AB336">
        <v>2420</v>
      </c>
      <c r="AC336">
        <v>2600</v>
      </c>
      <c r="AD336">
        <v>2780</v>
      </c>
      <c r="AE336">
        <v>2990</v>
      </c>
    </row>
    <row r="337" spans="1:89">
      <c r="A337" s="40" t="s">
        <v>488</v>
      </c>
      <c r="B337" s="40" t="s">
        <v>130</v>
      </c>
      <c r="C337" s="82" t="s">
        <v>117</v>
      </c>
      <c r="D337">
        <v>1</v>
      </c>
      <c r="E337" s="26">
        <v>0.3</v>
      </c>
      <c r="F337" s="3">
        <v>1.6</v>
      </c>
      <c r="G337" s="24">
        <v>4.5512356610219289E-2</v>
      </c>
      <c r="H337" s="9">
        <v>-0.42982028348313334</v>
      </c>
      <c r="I337" s="9">
        <v>1.5569755901202749</v>
      </c>
      <c r="J337" s="9">
        <v>1.2858092848923586E-2</v>
      </c>
      <c r="K337" s="24">
        <v>0.55509359742279107</v>
      </c>
      <c r="L337" s="9">
        <v>-2.634811920935761</v>
      </c>
      <c r="M337" s="9">
        <v>7.7156198672292255</v>
      </c>
      <c r="N337" s="9">
        <v>31.776816549585039</v>
      </c>
      <c r="O337" s="30">
        <v>-2.5000000000000001E-3</v>
      </c>
      <c r="P337" s="8">
        <v>68</v>
      </c>
      <c r="Q337" s="20">
        <v>-1.9099999999999999E-2</v>
      </c>
      <c r="R337" s="3">
        <v>0</v>
      </c>
      <c r="S337" s="40" t="s">
        <v>227</v>
      </c>
      <c r="T337" s="40" t="s">
        <v>228</v>
      </c>
      <c r="U337" s="40" t="s">
        <v>229</v>
      </c>
      <c r="V337" s="41" t="s">
        <v>307</v>
      </c>
      <c r="W337" s="40" t="s">
        <v>308</v>
      </c>
      <c r="X337" s="40" t="s">
        <v>316</v>
      </c>
      <c r="Y337" s="40" t="s">
        <v>481</v>
      </c>
      <c r="Z337" s="40" t="s">
        <v>482</v>
      </c>
      <c r="AA337" s="40" t="s">
        <v>483</v>
      </c>
      <c r="AB337" s="40" t="s">
        <v>484</v>
      </c>
      <c r="AC337" t="s">
        <v>485</v>
      </c>
      <c r="AD337" s="40" t="s">
        <v>486</v>
      </c>
      <c r="AQ337" s="3"/>
      <c r="AR337" s="3"/>
      <c r="AS337" s="3"/>
      <c r="AT337" s="3"/>
      <c r="AU337" s="3"/>
      <c r="AV337" s="3"/>
      <c r="AW337" s="3"/>
      <c r="AX337" s="3"/>
      <c r="AY337" s="3"/>
      <c r="AZ337" s="3"/>
      <c r="BA337" s="3"/>
      <c r="BB337" s="3"/>
      <c r="BC337" s="3"/>
      <c r="BD337" s="3"/>
      <c r="BE337" s="3"/>
      <c r="BF337" s="3"/>
      <c r="BG337" s="3"/>
      <c r="BH337" s="3"/>
      <c r="BI337" s="3"/>
      <c r="BJ337" s="3"/>
      <c r="BK337" s="3"/>
      <c r="BL337" s="3"/>
      <c r="BM337" s="3"/>
      <c r="BN337" s="3"/>
      <c r="BO337" s="3"/>
      <c r="BP337" s="3"/>
      <c r="BQ337" s="3"/>
      <c r="BR337" s="3"/>
      <c r="BS337" s="3"/>
      <c r="BT337" s="3"/>
      <c r="BU337" s="3"/>
      <c r="BV337" s="3"/>
      <c r="BW337" s="3"/>
      <c r="BX337" s="3"/>
      <c r="BY337" s="3"/>
      <c r="BZ337" s="3"/>
      <c r="CA337" s="3"/>
      <c r="CB337" s="3"/>
      <c r="CC337" s="3"/>
      <c r="CD337" s="3"/>
      <c r="CE337" s="3"/>
      <c r="CF337" s="3"/>
      <c r="CG337" s="3"/>
      <c r="CH337" s="3"/>
      <c r="CI337" s="3"/>
      <c r="CJ337" s="3"/>
      <c r="CK337" s="3"/>
    </row>
    <row r="338" spans="1:89">
      <c r="C338" s="39" t="s">
        <v>18</v>
      </c>
      <c r="D338">
        <v>1</v>
      </c>
      <c r="Q338" s="20"/>
      <c r="S338">
        <v>1965</v>
      </c>
      <c r="T338">
        <v>2100</v>
      </c>
      <c r="U338">
        <v>2260</v>
      </c>
      <c r="V338" s="25">
        <v>2420</v>
      </c>
      <c r="W338">
        <v>2600</v>
      </c>
      <c r="X338">
        <v>2780</v>
      </c>
      <c r="Y338">
        <v>2990</v>
      </c>
      <c r="Z338">
        <v>3200</v>
      </c>
      <c r="AA338">
        <v>3440</v>
      </c>
      <c r="AB338">
        <v>3680</v>
      </c>
      <c r="AC338">
        <v>3955</v>
      </c>
      <c r="AD338">
        <v>4230</v>
      </c>
    </row>
    <row r="339" spans="1:89">
      <c r="A339" s="40" t="s">
        <v>489</v>
      </c>
      <c r="B339" s="40" t="s">
        <v>130</v>
      </c>
      <c r="C339" s="82" t="s">
        <v>117</v>
      </c>
      <c r="D339">
        <v>1</v>
      </c>
      <c r="E339" s="26">
        <v>0.4</v>
      </c>
      <c r="F339" s="3">
        <v>2.1</v>
      </c>
      <c r="G339" s="24">
        <v>-4.9789801842285621E-3</v>
      </c>
      <c r="H339" s="9">
        <v>-0.1713920320210047</v>
      </c>
      <c r="I339" s="9">
        <v>1.0770764307315408</v>
      </c>
      <c r="J339" s="9">
        <v>2.3066780562535246E-2</v>
      </c>
      <c r="K339" s="24">
        <v>0.20007820349062636</v>
      </c>
      <c r="L339" s="9">
        <v>-1.2508354590756343</v>
      </c>
      <c r="M339" s="9">
        <v>5.806941392981269</v>
      </c>
      <c r="N339" s="9">
        <v>31.230862795236192</v>
      </c>
      <c r="O339" s="30">
        <v>-2.7000000000000001E-3</v>
      </c>
      <c r="P339" s="8">
        <v>68</v>
      </c>
      <c r="Q339" s="20">
        <v>-1.5299999999999999E-2</v>
      </c>
      <c r="R339" s="3">
        <v>0</v>
      </c>
      <c r="S339" s="40" t="s">
        <v>316</v>
      </c>
      <c r="T339" s="40" t="s">
        <v>481</v>
      </c>
      <c r="U339" s="40" t="s">
        <v>482</v>
      </c>
      <c r="V339" s="40" t="s">
        <v>483</v>
      </c>
      <c r="W339" s="40" t="s">
        <v>484</v>
      </c>
      <c r="X339" s="40" t="s">
        <v>485</v>
      </c>
      <c r="Y339" s="40" t="s">
        <v>486</v>
      </c>
      <c r="Z339" s="40" t="s">
        <v>490</v>
      </c>
      <c r="AA339" s="40" t="s">
        <v>491</v>
      </c>
      <c r="AB339" s="40" t="s">
        <v>492</v>
      </c>
      <c r="AC339" s="40" t="s">
        <v>493</v>
      </c>
      <c r="AD339" s="40" t="s">
        <v>494</v>
      </c>
      <c r="AQ339" s="3"/>
      <c r="AR339" s="3"/>
      <c r="AS339" s="3"/>
      <c r="AT339" s="3"/>
      <c r="AU339" s="3"/>
      <c r="AV339" s="3"/>
      <c r="AW339" s="3"/>
      <c r="AX339" s="3"/>
      <c r="AY339" s="3"/>
      <c r="AZ339" s="3"/>
      <c r="BA339" s="3"/>
      <c r="BB339" s="3"/>
      <c r="BC339" s="3"/>
      <c r="BD339" s="3"/>
      <c r="BE339" s="3"/>
      <c r="BF339" s="3"/>
      <c r="BG339" s="3"/>
      <c r="BH339" s="3"/>
      <c r="BI339" s="3"/>
      <c r="BJ339" s="3"/>
      <c r="BK339" s="3"/>
      <c r="BL339" s="3"/>
      <c r="BM339" s="3"/>
      <c r="BN339" s="3"/>
      <c r="BO339" s="3"/>
      <c r="BP339" s="3"/>
      <c r="BQ339" s="3"/>
      <c r="BR339" s="3"/>
      <c r="BS339" s="3"/>
      <c r="BT339" s="3"/>
      <c r="BU339" s="3"/>
      <c r="BV339" s="3"/>
      <c r="BW339" s="3"/>
      <c r="BX339" s="3"/>
      <c r="BY339" s="3"/>
      <c r="BZ339" s="3"/>
      <c r="CA339" s="3"/>
      <c r="CB339" s="3"/>
      <c r="CC339" s="3"/>
      <c r="CD339" s="3"/>
      <c r="CE339" s="3"/>
      <c r="CF339" s="3"/>
      <c r="CG339" s="3"/>
      <c r="CH339" s="3"/>
      <c r="CI339" s="3"/>
      <c r="CJ339" s="3"/>
      <c r="CK339" s="3"/>
    </row>
    <row r="340" spans="1:89">
      <c r="C340" s="39" t="s">
        <v>18</v>
      </c>
      <c r="D340">
        <v>1</v>
      </c>
      <c r="Q340" s="20"/>
      <c r="S340">
        <v>2780</v>
      </c>
      <c r="T340">
        <v>2990</v>
      </c>
      <c r="U340">
        <v>3200</v>
      </c>
      <c r="V340">
        <v>3440</v>
      </c>
      <c r="W340">
        <v>3680</v>
      </c>
      <c r="X340">
        <v>3955</v>
      </c>
      <c r="Y340">
        <v>4230</v>
      </c>
      <c r="Z340">
        <v>4545</v>
      </c>
      <c r="AA340">
        <v>4860</v>
      </c>
      <c r="AB340">
        <v>5225</v>
      </c>
      <c r="AC340">
        <v>5590</v>
      </c>
      <c r="AD340">
        <v>6010</v>
      </c>
    </row>
    <row r="341" spans="1:89">
      <c r="A341" s="40" t="s">
        <v>495</v>
      </c>
      <c r="B341" s="40" t="s">
        <v>130</v>
      </c>
      <c r="C341" s="82" t="s">
        <v>117</v>
      </c>
      <c r="D341">
        <v>1</v>
      </c>
      <c r="E341" s="26">
        <v>0.4</v>
      </c>
      <c r="F341" s="3">
        <v>2.5</v>
      </c>
      <c r="G341" s="24">
        <v>2.0686485211639679E-2</v>
      </c>
      <c r="H341" s="9">
        <v>-0.18130938863756429</v>
      </c>
      <c r="I341" s="9">
        <v>0.92181630258042124</v>
      </c>
      <c r="J341" s="9">
        <v>-4.3720939037029949E-3</v>
      </c>
      <c r="K341" s="24">
        <v>0.15991031107550233</v>
      </c>
      <c r="L341" s="9">
        <v>-1.0544357155698127</v>
      </c>
      <c r="M341" s="9">
        <v>5.2028461393080629</v>
      </c>
      <c r="N341" s="9">
        <v>30.463294518859108</v>
      </c>
      <c r="O341" s="30">
        <v>-2.2000000000000001E-3</v>
      </c>
      <c r="P341" s="8">
        <v>69</v>
      </c>
      <c r="Q341" s="20">
        <v>-1.66E-2</v>
      </c>
      <c r="R341" s="3">
        <v>0</v>
      </c>
      <c r="S341" s="40" t="s">
        <v>484</v>
      </c>
      <c r="T341" s="40" t="s">
        <v>485</v>
      </c>
      <c r="U341" s="40" t="s">
        <v>486</v>
      </c>
      <c r="V341" s="40" t="s">
        <v>490</v>
      </c>
      <c r="W341" s="40" t="s">
        <v>491</v>
      </c>
      <c r="X341" s="40" t="s">
        <v>492</v>
      </c>
      <c r="Y341" s="40" t="s">
        <v>493</v>
      </c>
      <c r="Z341" s="40" t="s">
        <v>494</v>
      </c>
      <c r="AA341" s="40" t="s">
        <v>496</v>
      </c>
      <c r="AB341" s="40" t="s">
        <v>497</v>
      </c>
      <c r="AC341" s="40" t="s">
        <v>498</v>
      </c>
      <c r="AQ341" s="3"/>
      <c r="AR341" s="3"/>
      <c r="AS341" s="3"/>
      <c r="AT341" s="3"/>
      <c r="AU341" s="3"/>
      <c r="AV341" s="3"/>
      <c r="AW341" s="3"/>
      <c r="AX341" s="3"/>
      <c r="AY341" s="3"/>
      <c r="AZ341" s="3"/>
      <c r="BA341" s="3"/>
      <c r="BB341" s="3"/>
      <c r="BC341" s="3"/>
      <c r="BD341" s="3"/>
      <c r="BE341" s="3"/>
      <c r="BF341" s="3"/>
      <c r="BG341" s="3"/>
      <c r="BH341" s="3"/>
      <c r="BI341" s="3"/>
      <c r="BJ341" s="3"/>
      <c r="BK341" s="3"/>
      <c r="BL341" s="3"/>
      <c r="BM341" s="3"/>
      <c r="BN341" s="3"/>
      <c r="BO341" s="3"/>
      <c r="BP341" s="3"/>
      <c r="BQ341" s="3"/>
      <c r="BR341" s="3"/>
      <c r="BS341" s="3"/>
      <c r="BT341" s="3"/>
      <c r="BU341" s="3"/>
      <c r="BV341" s="3"/>
      <c r="BW341" s="3"/>
      <c r="BX341" s="3"/>
      <c r="BY341" s="3"/>
      <c r="BZ341" s="3"/>
      <c r="CA341" s="3"/>
      <c r="CB341" s="3"/>
      <c r="CC341" s="3"/>
      <c r="CD341" s="3"/>
      <c r="CE341" s="3"/>
      <c r="CF341" s="3"/>
      <c r="CG341" s="3"/>
      <c r="CH341" s="3"/>
      <c r="CI341" s="3"/>
      <c r="CJ341" s="3"/>
      <c r="CK341" s="3"/>
    </row>
    <row r="342" spans="1:89">
      <c r="C342" s="39" t="s">
        <v>18</v>
      </c>
      <c r="D342">
        <v>1</v>
      </c>
      <c r="Q342" s="20"/>
      <c r="S342">
        <v>3680</v>
      </c>
      <c r="T342">
        <v>3955</v>
      </c>
      <c r="U342">
        <v>4230</v>
      </c>
      <c r="V342">
        <v>4545</v>
      </c>
      <c r="W342">
        <v>4860</v>
      </c>
      <c r="X342">
        <v>5225</v>
      </c>
      <c r="Y342">
        <v>5590</v>
      </c>
      <c r="Z342">
        <v>6010</v>
      </c>
      <c r="AA342">
        <v>6430</v>
      </c>
      <c r="AB342">
        <v>6910</v>
      </c>
      <c r="AC342">
        <v>7390</v>
      </c>
    </row>
    <row r="343" spans="1:89">
      <c r="A343" s="40" t="s">
        <v>499</v>
      </c>
      <c r="B343" s="40" t="s">
        <v>130</v>
      </c>
      <c r="C343" s="82" t="s">
        <v>117</v>
      </c>
      <c r="D343">
        <v>1</v>
      </c>
      <c r="E343" s="26">
        <v>0.33500000000000002</v>
      </c>
      <c r="F343" s="3">
        <v>2.8</v>
      </c>
      <c r="G343" s="24">
        <v>2.9733372815786024E-3</v>
      </c>
      <c r="H343" s="9">
        <v>-7.3251589486904578E-2</v>
      </c>
      <c r="I343" s="9">
        <v>0.66406148157081246</v>
      </c>
      <c r="J343" s="9">
        <v>-1.8200602261565189E-3</v>
      </c>
      <c r="K343" s="24">
        <v>6.3362717496179666E-2</v>
      </c>
      <c r="L343" s="9">
        <v>-0.53385604498935224</v>
      </c>
      <c r="M343" s="9">
        <v>3.5946098854834654</v>
      </c>
      <c r="N343" s="9">
        <v>31.187833019886689</v>
      </c>
      <c r="O343" s="30">
        <v>-2.2000000000000001E-3</v>
      </c>
      <c r="P343" s="8">
        <v>57</v>
      </c>
      <c r="Q343" s="20">
        <v>-1.2800000000000001E-2</v>
      </c>
      <c r="R343" s="3">
        <v>0</v>
      </c>
      <c r="S343" s="40" t="s">
        <v>491</v>
      </c>
      <c r="T343" s="40" t="s">
        <v>492</v>
      </c>
      <c r="U343" s="40" t="s">
        <v>493</v>
      </c>
      <c r="V343" s="40" t="s">
        <v>494</v>
      </c>
      <c r="W343" s="40" t="s">
        <v>496</v>
      </c>
      <c r="X343" s="40" t="s">
        <v>497</v>
      </c>
      <c r="Y343" s="40" t="s">
        <v>498</v>
      </c>
      <c r="Z343" s="40" t="s">
        <v>500</v>
      </c>
      <c r="AA343" t="s">
        <v>501</v>
      </c>
      <c r="AB343" t="s">
        <v>502</v>
      </c>
      <c r="AC343" t="s">
        <v>503</v>
      </c>
      <c r="AD343" t="s">
        <v>504</v>
      </c>
      <c r="AE343" t="s">
        <v>505</v>
      </c>
      <c r="AQ343" s="3"/>
      <c r="AR343" s="3"/>
      <c r="AS343" s="3"/>
      <c r="AT343" s="3"/>
      <c r="AU343" s="3"/>
      <c r="AV343" s="3"/>
      <c r="AW343" s="3"/>
      <c r="AX343" s="3"/>
      <c r="AY343" s="3"/>
      <c r="AZ343" s="3"/>
      <c r="BA343" s="3"/>
      <c r="BB343" s="3"/>
      <c r="BC343" s="3"/>
      <c r="BD343" s="3"/>
      <c r="BE343" s="3"/>
      <c r="BF343" s="3"/>
      <c r="BG343" s="3"/>
      <c r="BH343" s="3"/>
      <c r="BI343" s="3"/>
      <c r="BJ343" s="3"/>
      <c r="BK343" s="3"/>
      <c r="BL343" s="3"/>
      <c r="BM343" s="3"/>
      <c r="BN343" s="3"/>
      <c r="BO343" s="3"/>
      <c r="BP343" s="3"/>
      <c r="BQ343" s="3"/>
      <c r="BR343" s="3"/>
      <c r="BS343" s="3"/>
      <c r="BT343" s="3"/>
      <c r="BU343" s="3"/>
      <c r="BV343" s="3"/>
      <c r="BW343" s="3"/>
      <c r="BX343" s="3"/>
      <c r="BY343" s="3"/>
      <c r="BZ343" s="3"/>
      <c r="CA343" s="3"/>
      <c r="CB343" s="3"/>
      <c r="CC343" s="3"/>
      <c r="CD343" s="3"/>
      <c r="CE343" s="3"/>
      <c r="CF343" s="3"/>
      <c r="CG343" s="3"/>
      <c r="CH343" s="3"/>
      <c r="CI343" s="3"/>
      <c r="CJ343" s="3"/>
      <c r="CK343" s="3"/>
    </row>
    <row r="344" spans="1:89">
      <c r="C344" s="39" t="s">
        <v>18</v>
      </c>
      <c r="D344">
        <v>1</v>
      </c>
      <c r="Q344" s="20"/>
      <c r="S344">
        <v>4860</v>
      </c>
      <c r="T344">
        <v>5225</v>
      </c>
      <c r="U344">
        <v>5590</v>
      </c>
      <c r="V344">
        <v>6010</v>
      </c>
      <c r="W344">
        <v>6430</v>
      </c>
      <c r="X344">
        <v>6910</v>
      </c>
      <c r="Y344">
        <v>7390</v>
      </c>
      <c r="Z344">
        <v>7945</v>
      </c>
      <c r="AA344">
        <v>8500</v>
      </c>
      <c r="AB344">
        <v>9000</v>
      </c>
      <c r="AC344">
        <v>9500</v>
      </c>
      <c r="AD344">
        <v>10000</v>
      </c>
      <c r="AE344">
        <v>11000</v>
      </c>
    </row>
    <row r="345" spans="1:89">
      <c r="A345" s="40" t="s">
        <v>506</v>
      </c>
      <c r="B345" s="40" t="s">
        <v>130</v>
      </c>
      <c r="C345" s="82" t="s">
        <v>117</v>
      </c>
      <c r="D345">
        <v>1</v>
      </c>
      <c r="E345" s="26">
        <v>1</v>
      </c>
      <c r="F345" s="3">
        <v>3.6</v>
      </c>
      <c r="G345" s="24">
        <v>2.7079396652461086E-3</v>
      </c>
      <c r="H345" s="9">
        <v>-5.3299287394033508E-2</v>
      </c>
      <c r="I345" s="9">
        <v>0.54030993420640061</v>
      </c>
      <c r="J345" s="9">
        <v>-9.4143060380903615E-3</v>
      </c>
      <c r="K345" s="24">
        <v>3.9640394675659024E-2</v>
      </c>
      <c r="L345" s="9">
        <v>-0.3896938556377611</v>
      </c>
      <c r="M345" s="9">
        <v>2.8874323249171958</v>
      </c>
      <c r="N345" s="9">
        <v>30.963309795675933</v>
      </c>
      <c r="O345" s="30">
        <v>-2.3999999999999998E-3</v>
      </c>
      <c r="P345" s="8">
        <v>59</v>
      </c>
      <c r="Q345" s="20">
        <v>-1.1900000000000001E-2</v>
      </c>
      <c r="R345" s="3">
        <v>0</v>
      </c>
      <c r="S345" s="40" t="s">
        <v>497</v>
      </c>
      <c r="T345" s="40" t="s">
        <v>498</v>
      </c>
      <c r="U345" s="40" t="s">
        <v>500</v>
      </c>
      <c r="V345" t="s">
        <v>501</v>
      </c>
      <c r="W345" t="s">
        <v>502</v>
      </c>
      <c r="X345" t="s">
        <v>503</v>
      </c>
      <c r="Y345" t="s">
        <v>504</v>
      </c>
      <c r="Z345" t="s">
        <v>505</v>
      </c>
      <c r="AA345" t="s">
        <v>507</v>
      </c>
      <c r="AB345" t="s">
        <v>508</v>
      </c>
      <c r="AQ345" s="3"/>
      <c r="AR345" s="3"/>
      <c r="AS345" s="3"/>
      <c r="AT345" s="3"/>
      <c r="AU345" s="3"/>
      <c r="AV345" s="3"/>
      <c r="AW345" s="3"/>
      <c r="AX345" s="3"/>
      <c r="AY345" s="3"/>
      <c r="AZ345" s="3"/>
      <c r="BA345" s="3"/>
      <c r="BB345" s="3"/>
      <c r="BC345" s="3"/>
      <c r="BD345" s="3"/>
      <c r="BE345" s="3"/>
      <c r="BF345" s="3"/>
      <c r="BG345" s="3"/>
      <c r="BH345" s="3"/>
      <c r="BI345" s="3"/>
      <c r="BJ345" s="3"/>
      <c r="BK345" s="3"/>
      <c r="BL345" s="3"/>
      <c r="BM345" s="3"/>
      <c r="BN345" s="3"/>
      <c r="BO345" s="3"/>
      <c r="BP345" s="3"/>
      <c r="BQ345" s="3"/>
      <c r="BR345" s="3"/>
      <c r="BS345" s="3"/>
      <c r="BT345" s="3"/>
      <c r="BU345" s="3"/>
      <c r="BV345" s="3"/>
      <c r="BW345" s="3"/>
      <c r="BX345" s="3"/>
      <c r="BY345" s="3"/>
      <c r="BZ345" s="3"/>
      <c r="CA345" s="3"/>
      <c r="CB345" s="3"/>
      <c r="CC345" s="3"/>
      <c r="CD345" s="3"/>
      <c r="CE345" s="3"/>
      <c r="CF345" s="3"/>
      <c r="CG345" s="3"/>
      <c r="CH345" s="3"/>
      <c r="CI345" s="3"/>
      <c r="CJ345" s="3"/>
      <c r="CK345" s="3"/>
    </row>
    <row r="346" spans="1:89">
      <c r="C346" s="39" t="s">
        <v>18</v>
      </c>
      <c r="D346">
        <v>1</v>
      </c>
      <c r="Q346" s="20"/>
      <c r="S346">
        <v>6910</v>
      </c>
      <c r="T346">
        <v>7390</v>
      </c>
      <c r="U346">
        <v>7945</v>
      </c>
      <c r="V346">
        <v>8500</v>
      </c>
      <c r="W346">
        <v>9000</v>
      </c>
      <c r="X346">
        <v>9500</v>
      </c>
      <c r="Y346">
        <v>10000</v>
      </c>
      <c r="Z346">
        <v>11000</v>
      </c>
      <c r="AA346">
        <v>12000</v>
      </c>
      <c r="AB346">
        <v>13000</v>
      </c>
    </row>
    <row r="347" spans="1:89">
      <c r="A347" s="40" t="s">
        <v>509</v>
      </c>
      <c r="B347" s="40" t="s">
        <v>130</v>
      </c>
      <c r="C347" s="82" t="s">
        <v>117</v>
      </c>
      <c r="D347">
        <v>1</v>
      </c>
      <c r="E347" s="26">
        <v>0.5</v>
      </c>
      <c r="F347" s="3">
        <v>1.8</v>
      </c>
      <c r="G347" s="24">
        <v>2.1663517321969181E-2</v>
      </c>
      <c r="H347" s="9">
        <v>-0.21319714957613473</v>
      </c>
      <c r="I347" s="9">
        <v>1.0806198684128014</v>
      </c>
      <c r="J347" s="9">
        <v>-9.4143060380903129E-3</v>
      </c>
      <c r="K347" s="24">
        <v>0.63424631481054516</v>
      </c>
      <c r="L347" s="9">
        <v>-3.117550845102091</v>
      </c>
      <c r="M347" s="9">
        <v>11.549729299668785</v>
      </c>
      <c r="N347" s="9">
        <v>61.926619591351866</v>
      </c>
      <c r="O347" s="30">
        <v>-2.3999999999999998E-3</v>
      </c>
      <c r="P347" s="8">
        <v>59</v>
      </c>
      <c r="Q347" s="20">
        <v>-2.3800000000000002E-2</v>
      </c>
      <c r="R347" s="3">
        <v>0</v>
      </c>
      <c r="S347" s="40" t="s">
        <v>497</v>
      </c>
      <c r="T347" s="40" t="s">
        <v>498</v>
      </c>
      <c r="U347" s="40" t="s">
        <v>500</v>
      </c>
      <c r="V347" t="s">
        <v>501</v>
      </c>
      <c r="W347" t="s">
        <v>502</v>
      </c>
      <c r="X347" t="s">
        <v>503</v>
      </c>
      <c r="Y347" t="s">
        <v>504</v>
      </c>
      <c r="Z347" t="s">
        <v>505</v>
      </c>
      <c r="AA347" t="s">
        <v>507</v>
      </c>
      <c r="AB347" t="s">
        <v>508</v>
      </c>
      <c r="AQ347" s="3"/>
      <c r="AR347" s="3"/>
      <c r="AS347" s="3"/>
      <c r="AT347" s="3"/>
      <c r="AU347" s="3"/>
      <c r="AV347" s="3"/>
      <c r="AW347" s="3"/>
      <c r="AX347" s="3"/>
      <c r="AY347" s="3"/>
      <c r="AZ347" s="3"/>
      <c r="BA347" s="3"/>
      <c r="BB347" s="3"/>
      <c r="BC347" s="3"/>
      <c r="BD347" s="3"/>
      <c r="BE347" s="3"/>
      <c r="BF347" s="3"/>
      <c r="BG347" s="3"/>
      <c r="BH347" s="3"/>
      <c r="BI347" s="3"/>
      <c r="BJ347" s="3"/>
      <c r="BK347" s="3"/>
      <c r="BL347" s="3"/>
      <c r="BM347" s="3"/>
      <c r="BN347" s="3"/>
      <c r="BO347" s="3"/>
      <c r="BP347" s="3"/>
      <c r="BQ347" s="3"/>
      <c r="BR347" s="3"/>
      <c r="BS347" s="3"/>
      <c r="BT347" s="3"/>
      <c r="BU347" s="3"/>
      <c r="BV347" s="3"/>
      <c r="BW347" s="3"/>
      <c r="BX347" s="3"/>
      <c r="BY347" s="3"/>
      <c r="BZ347" s="3"/>
      <c r="CA347" s="3"/>
      <c r="CB347" s="3"/>
      <c r="CC347" s="3"/>
      <c r="CD347" s="3"/>
      <c r="CE347" s="3"/>
      <c r="CF347" s="3"/>
      <c r="CG347" s="3"/>
      <c r="CH347" s="3"/>
      <c r="CI347" s="3"/>
      <c r="CJ347" s="3"/>
      <c r="CK347" s="3"/>
    </row>
    <row r="348" spans="1:89">
      <c r="C348" s="39" t="s">
        <v>18</v>
      </c>
      <c r="D348">
        <v>1</v>
      </c>
      <c r="Q348" s="20"/>
      <c r="S348">
        <v>6910</v>
      </c>
      <c r="T348">
        <v>7390</v>
      </c>
      <c r="U348">
        <v>7945</v>
      </c>
      <c r="V348">
        <v>8500</v>
      </c>
      <c r="W348">
        <v>9000</v>
      </c>
      <c r="X348">
        <v>9500</v>
      </c>
      <c r="Y348">
        <v>10000</v>
      </c>
      <c r="Z348">
        <v>11000</v>
      </c>
      <c r="AA348">
        <v>12000</v>
      </c>
      <c r="AB348">
        <v>13000</v>
      </c>
    </row>
    <row r="349" spans="1:89">
      <c r="A349" s="40" t="s">
        <v>510</v>
      </c>
      <c r="B349" s="40" t="s">
        <v>130</v>
      </c>
      <c r="C349" s="82" t="s">
        <v>117</v>
      </c>
      <c r="D349">
        <v>1</v>
      </c>
      <c r="E349" s="26">
        <v>0.2</v>
      </c>
      <c r="F349" s="3">
        <v>1</v>
      </c>
      <c r="G349" s="24">
        <v>0.20887105520831592</v>
      </c>
      <c r="H349" s="9">
        <v>-1.1229222928124656</v>
      </c>
      <c r="I349" s="9">
        <v>2.9940888295416479</v>
      </c>
      <c r="J349" s="9">
        <v>2.6907185625023311E-3</v>
      </c>
      <c r="K349" s="24">
        <v>0.31198974004121793</v>
      </c>
      <c r="L349" s="9">
        <v>-0.90704377992179364</v>
      </c>
      <c r="M349" s="9">
        <v>2.1830794359279282</v>
      </c>
      <c r="N349" s="9">
        <v>7.7757354183122613</v>
      </c>
      <c r="O349" s="30">
        <v>-2.3E-3</v>
      </c>
      <c r="P349" s="8">
        <v>60</v>
      </c>
      <c r="Q349" s="20">
        <v>-2.6749999999999999E-3</v>
      </c>
      <c r="R349" s="3">
        <v>0</v>
      </c>
      <c r="S349" s="40" t="s">
        <v>367</v>
      </c>
      <c r="T349" s="40" t="s">
        <v>191</v>
      </c>
      <c r="U349" s="40" t="s">
        <v>368</v>
      </c>
      <c r="V349" s="40" t="s">
        <v>148</v>
      </c>
      <c r="W349" s="40" t="s">
        <v>154</v>
      </c>
      <c r="X349" s="40" t="s">
        <v>160</v>
      </c>
      <c r="Y349" s="40" t="s">
        <v>166</v>
      </c>
      <c r="Z349" s="40" t="s">
        <v>144</v>
      </c>
      <c r="AA349" s="40" t="s">
        <v>150</v>
      </c>
      <c r="AB349" s="40" t="s">
        <v>156</v>
      </c>
      <c r="AC349" s="40" t="s">
        <v>162</v>
      </c>
      <c r="AD349" s="40" t="s">
        <v>168</v>
      </c>
      <c r="AE349" s="41" t="s">
        <v>369</v>
      </c>
      <c r="AF349" s="40" t="s">
        <v>370</v>
      </c>
      <c r="AG349" s="40" t="s">
        <v>371</v>
      </c>
      <c r="AH349" s="41" t="s">
        <v>372</v>
      </c>
      <c r="AI349" s="40" t="s">
        <v>511</v>
      </c>
      <c r="AJ349" s="40" t="s">
        <v>512</v>
      </c>
      <c r="AK349" s="40" t="s">
        <v>513</v>
      </c>
      <c r="AL349" s="40" t="s">
        <v>514</v>
      </c>
      <c r="AM349" s="40" t="s">
        <v>515</v>
      </c>
      <c r="AN349" s="41" t="s">
        <v>466</v>
      </c>
      <c r="AO349" s="40" t="s">
        <v>467</v>
      </c>
      <c r="AP349" s="40" t="s">
        <v>468</v>
      </c>
      <c r="AQ349" s="41" t="s">
        <v>179</v>
      </c>
      <c r="AR349" s="40" t="s">
        <v>181</v>
      </c>
      <c r="AS349" s="40" t="s">
        <v>183</v>
      </c>
      <c r="AT349" s="40" t="s">
        <v>185</v>
      </c>
      <c r="AU349" t="s">
        <v>280</v>
      </c>
      <c r="AV349" s="3"/>
      <c r="AW349" s="3"/>
      <c r="AX349" s="3"/>
      <c r="AY349" s="3"/>
      <c r="AZ349" s="3"/>
      <c r="BA349" s="3"/>
      <c r="BB349" s="3"/>
      <c r="BC349" s="3"/>
      <c r="BD349" s="3"/>
      <c r="BE349" s="3"/>
      <c r="BF349" s="3"/>
      <c r="BG349" s="3"/>
      <c r="BH349" s="3"/>
      <c r="BI349" s="3"/>
      <c r="BJ349" s="3"/>
      <c r="BK349" s="3"/>
      <c r="BL349" s="3"/>
      <c r="BM349" s="3"/>
      <c r="BN349" s="3"/>
      <c r="BO349" s="3"/>
      <c r="BP349" s="3"/>
      <c r="BQ349" s="3"/>
      <c r="BR349" s="3"/>
      <c r="BS349" s="3"/>
      <c r="BT349" s="3"/>
      <c r="BU349" s="3"/>
      <c r="BV349" s="3"/>
      <c r="BW349" s="3"/>
      <c r="BX349" s="3"/>
      <c r="BY349" s="3"/>
      <c r="BZ349" s="3"/>
      <c r="CA349" s="3"/>
      <c r="CB349" s="3"/>
      <c r="CC349" s="3"/>
      <c r="CD349" s="3"/>
      <c r="CE349" s="3"/>
      <c r="CF349" s="3"/>
      <c r="CG349" s="3"/>
      <c r="CH349" s="3"/>
      <c r="CI349" s="3"/>
      <c r="CJ349" s="3"/>
      <c r="CK349" s="3"/>
    </row>
    <row r="350" spans="1:89">
      <c r="C350" s="39" t="s">
        <v>18</v>
      </c>
      <c r="D350">
        <v>1</v>
      </c>
      <c r="Q350" s="20"/>
      <c r="S350">
        <v>575</v>
      </c>
      <c r="T350">
        <v>567</v>
      </c>
      <c r="U350">
        <v>543</v>
      </c>
      <c r="V350">
        <v>530</v>
      </c>
      <c r="W350">
        <v>516</v>
      </c>
      <c r="X350">
        <v>500</v>
      </c>
      <c r="Y350">
        <v>480</v>
      </c>
      <c r="Z350">
        <v>483</v>
      </c>
      <c r="AA350">
        <v>469</v>
      </c>
      <c r="AB350">
        <v>451</v>
      </c>
      <c r="AC350">
        <v>430</v>
      </c>
      <c r="AD350">
        <v>405</v>
      </c>
      <c r="AE350" s="25">
        <v>380</v>
      </c>
      <c r="AF350">
        <v>355</v>
      </c>
      <c r="AG350">
        <v>355</v>
      </c>
      <c r="AH350" s="25">
        <v>330</v>
      </c>
      <c r="AI350">
        <v>410</v>
      </c>
      <c r="AJ350">
        <v>440</v>
      </c>
      <c r="AK350">
        <v>410</v>
      </c>
      <c r="AL350">
        <v>410</v>
      </c>
      <c r="AM350">
        <v>330</v>
      </c>
      <c r="AN350" s="25">
        <v>330</v>
      </c>
      <c r="AO350">
        <v>355</v>
      </c>
      <c r="AP350">
        <v>380</v>
      </c>
      <c r="AQ350" s="25">
        <v>410</v>
      </c>
      <c r="AR350">
        <v>440</v>
      </c>
      <c r="AS350">
        <v>475</v>
      </c>
      <c r="AT350">
        <v>510</v>
      </c>
      <c r="AU350">
        <v>550</v>
      </c>
    </row>
    <row r="351" spans="1:89">
      <c r="A351" s="40" t="s">
        <v>516</v>
      </c>
      <c r="B351" s="40" t="s">
        <v>130</v>
      </c>
      <c r="C351" s="82" t="s">
        <v>117</v>
      </c>
      <c r="D351">
        <v>1</v>
      </c>
      <c r="E351" s="26">
        <v>0.1</v>
      </c>
      <c r="F351" s="3">
        <v>0.5</v>
      </c>
      <c r="G351" s="24">
        <v>1.6709684416666395</v>
      </c>
      <c r="H351" s="9">
        <v>-4.4916891712499734</v>
      </c>
      <c r="I351" s="9">
        <v>5.9881776590833278</v>
      </c>
      <c r="J351" s="9">
        <v>2.6907185625000551E-3</v>
      </c>
      <c r="K351" s="24">
        <v>4.9918358406596548</v>
      </c>
      <c r="L351" s="9">
        <v>-7.2563502393745072</v>
      </c>
      <c r="M351" s="9">
        <v>8.732317743711759</v>
      </c>
      <c r="N351" s="9">
        <v>15.551470836624519</v>
      </c>
      <c r="O351" s="30">
        <v>-2.3E-3</v>
      </c>
      <c r="P351" s="8">
        <v>60</v>
      </c>
      <c r="Q351" s="20">
        <v>-5.3499999999999997E-3</v>
      </c>
      <c r="R351" s="3">
        <v>0</v>
      </c>
      <c r="S351" s="40" t="s">
        <v>367</v>
      </c>
      <c r="T351" s="40" t="s">
        <v>191</v>
      </c>
      <c r="U351" s="40" t="s">
        <v>368</v>
      </c>
      <c r="V351" s="40" t="s">
        <v>148</v>
      </c>
      <c r="W351" s="40" t="s">
        <v>154</v>
      </c>
      <c r="X351" s="40" t="s">
        <v>160</v>
      </c>
      <c r="Y351" s="40" t="s">
        <v>166</v>
      </c>
      <c r="Z351" s="40" t="s">
        <v>144</v>
      </c>
      <c r="AA351" s="40" t="s">
        <v>150</v>
      </c>
      <c r="AB351" s="40" t="s">
        <v>156</v>
      </c>
      <c r="AC351" s="40" t="s">
        <v>162</v>
      </c>
      <c r="AD351" s="40" t="s">
        <v>168</v>
      </c>
      <c r="AE351" s="41" t="s">
        <v>369</v>
      </c>
      <c r="AF351" s="40" t="s">
        <v>370</v>
      </c>
      <c r="AG351" s="40" t="s">
        <v>371</v>
      </c>
      <c r="AH351" s="41" t="s">
        <v>372</v>
      </c>
      <c r="AI351" s="40" t="s">
        <v>511</v>
      </c>
      <c r="AJ351" s="40" t="s">
        <v>512</v>
      </c>
      <c r="AK351" s="40" t="s">
        <v>513</v>
      </c>
      <c r="AL351" s="40" t="s">
        <v>514</v>
      </c>
      <c r="AM351" s="40" t="s">
        <v>515</v>
      </c>
      <c r="AN351" s="41" t="s">
        <v>466</v>
      </c>
      <c r="AO351" s="40" t="s">
        <v>467</v>
      </c>
      <c r="AP351" s="40" t="s">
        <v>468</v>
      </c>
      <c r="AQ351" s="41" t="s">
        <v>179</v>
      </c>
      <c r="AR351" s="40" t="s">
        <v>181</v>
      </c>
      <c r="AS351" s="40" t="s">
        <v>183</v>
      </c>
      <c r="AT351" s="40" t="s">
        <v>185</v>
      </c>
      <c r="AU351" t="s">
        <v>280</v>
      </c>
      <c r="AV351" s="3"/>
      <c r="AW351" s="3"/>
      <c r="AX351" s="3"/>
      <c r="AY351" s="3"/>
      <c r="AZ351" s="3"/>
      <c r="BA351" s="3"/>
      <c r="BB351" s="3"/>
      <c r="BC351" s="3"/>
      <c r="BD351" s="3"/>
      <c r="BE351" s="3"/>
      <c r="BF351" s="3"/>
      <c r="BG351" s="3"/>
      <c r="BH351" s="3"/>
      <c r="BI351" s="3"/>
      <c r="BJ351" s="3"/>
      <c r="BK351" s="3"/>
      <c r="BL351" s="3"/>
      <c r="BM351" s="3"/>
      <c r="BN351" s="3"/>
      <c r="BO351" s="3"/>
      <c r="BP351" s="3"/>
      <c r="BQ351" s="3"/>
      <c r="BR351" s="3"/>
      <c r="BS351" s="3"/>
      <c r="BT351" s="3"/>
      <c r="BU351" s="3"/>
      <c r="BV351" s="3"/>
      <c r="BW351" s="3"/>
      <c r="BX351" s="3"/>
      <c r="BY351" s="3"/>
      <c r="BZ351" s="3"/>
      <c r="CA351" s="3"/>
      <c r="CB351" s="3"/>
      <c r="CC351" s="3"/>
      <c r="CD351" s="3"/>
      <c r="CE351" s="3"/>
      <c r="CF351" s="3"/>
      <c r="CG351" s="3"/>
      <c r="CH351" s="3"/>
      <c r="CI351" s="3"/>
      <c r="CJ351" s="3"/>
      <c r="CK351" s="3"/>
    </row>
    <row r="352" spans="1:89">
      <c r="C352" s="39" t="s">
        <v>18</v>
      </c>
      <c r="D352">
        <v>1</v>
      </c>
      <c r="Q352" s="20"/>
      <c r="S352">
        <v>575</v>
      </c>
      <c r="T352">
        <v>567</v>
      </c>
      <c r="U352">
        <v>543</v>
      </c>
      <c r="V352">
        <v>530</v>
      </c>
      <c r="W352">
        <v>516</v>
      </c>
      <c r="X352">
        <v>500</v>
      </c>
      <c r="Y352">
        <v>480</v>
      </c>
      <c r="Z352">
        <v>483</v>
      </c>
      <c r="AA352">
        <v>469</v>
      </c>
      <c r="AB352">
        <v>451</v>
      </c>
      <c r="AC352">
        <v>430</v>
      </c>
      <c r="AD352">
        <v>405</v>
      </c>
      <c r="AE352" s="25">
        <v>380</v>
      </c>
      <c r="AF352">
        <v>355</v>
      </c>
      <c r="AG352">
        <v>355</v>
      </c>
      <c r="AH352" s="25">
        <v>330</v>
      </c>
      <c r="AI352">
        <v>410</v>
      </c>
      <c r="AJ352">
        <v>440</v>
      </c>
      <c r="AK352">
        <v>410</v>
      </c>
      <c r="AL352">
        <v>410</v>
      </c>
      <c r="AM352">
        <v>330</v>
      </c>
      <c r="AN352" s="25">
        <v>330</v>
      </c>
      <c r="AO352">
        <v>355</v>
      </c>
      <c r="AP352">
        <v>380</v>
      </c>
      <c r="AQ352" s="25">
        <v>410</v>
      </c>
      <c r="AR352">
        <v>440</v>
      </c>
      <c r="AS352">
        <v>475</v>
      </c>
      <c r="AT352">
        <v>510</v>
      </c>
      <c r="AU352">
        <v>550</v>
      </c>
    </row>
    <row r="353" spans="1:89">
      <c r="A353" s="40" t="s">
        <v>517</v>
      </c>
      <c r="B353" s="40" t="s">
        <v>130</v>
      </c>
      <c r="C353" s="82" t="s">
        <v>117</v>
      </c>
      <c r="D353">
        <v>1</v>
      </c>
      <c r="E353" s="26">
        <v>0.05</v>
      </c>
      <c r="F353" s="3">
        <v>0.25</v>
      </c>
      <c r="G353" s="24">
        <v>13.367747533333116</v>
      </c>
      <c r="H353" s="9">
        <v>-17.966756684999893</v>
      </c>
      <c r="I353" s="9">
        <v>11.976355318166656</v>
      </c>
      <c r="J353" s="9">
        <v>2.6907185625000551E-3</v>
      </c>
      <c r="K353" s="24">
        <v>79.869373450554477</v>
      </c>
      <c r="L353" s="9">
        <v>-58.050801914996057</v>
      </c>
      <c r="M353" s="9">
        <v>34.929270974847036</v>
      </c>
      <c r="N353" s="9">
        <v>31.102941673249038</v>
      </c>
      <c r="O353" s="30">
        <v>-2.3E-3</v>
      </c>
      <c r="P353" s="8">
        <v>60</v>
      </c>
      <c r="Q353" s="20">
        <v>-1.0699999999999999E-2</v>
      </c>
      <c r="R353" s="3">
        <v>0</v>
      </c>
      <c r="S353" s="40" t="s">
        <v>367</v>
      </c>
      <c r="T353" s="40" t="s">
        <v>191</v>
      </c>
      <c r="U353" s="40" t="s">
        <v>368</v>
      </c>
      <c r="V353" s="40" t="s">
        <v>148</v>
      </c>
      <c r="W353" s="40" t="s">
        <v>154</v>
      </c>
      <c r="X353" s="40" t="s">
        <v>160</v>
      </c>
      <c r="Y353" s="40" t="s">
        <v>166</v>
      </c>
      <c r="Z353" s="40" t="s">
        <v>144</v>
      </c>
      <c r="AA353" s="40" t="s">
        <v>150</v>
      </c>
      <c r="AB353" s="40" t="s">
        <v>156</v>
      </c>
      <c r="AC353" s="40" t="s">
        <v>162</v>
      </c>
      <c r="AD353" s="40" t="s">
        <v>168</v>
      </c>
      <c r="AE353" s="41" t="s">
        <v>369</v>
      </c>
      <c r="AF353" s="40" t="s">
        <v>370</v>
      </c>
      <c r="AG353" s="40" t="s">
        <v>371</v>
      </c>
      <c r="AH353" s="41" t="s">
        <v>372</v>
      </c>
      <c r="AI353" s="40" t="s">
        <v>511</v>
      </c>
      <c r="AJ353" s="40" t="s">
        <v>512</v>
      </c>
      <c r="AK353" s="40" t="s">
        <v>513</v>
      </c>
      <c r="AL353" s="40" t="s">
        <v>514</v>
      </c>
      <c r="AM353" s="40" t="s">
        <v>515</v>
      </c>
      <c r="AN353" s="41" t="s">
        <v>466</v>
      </c>
      <c r="AO353" s="40" t="s">
        <v>467</v>
      </c>
      <c r="AP353" s="40" t="s">
        <v>468</v>
      </c>
      <c r="AQ353" s="41" t="s">
        <v>179</v>
      </c>
      <c r="AR353" s="40" t="s">
        <v>181</v>
      </c>
      <c r="AS353" s="40" t="s">
        <v>183</v>
      </c>
      <c r="AT353" s="40" t="s">
        <v>185</v>
      </c>
      <c r="AU353" t="s">
        <v>280</v>
      </c>
      <c r="AV353" s="3"/>
      <c r="AW353" s="3"/>
      <c r="AX353" s="3"/>
      <c r="AY353" s="3"/>
      <c r="AZ353" s="3"/>
      <c r="BA353" s="3"/>
      <c r="BB353" s="3"/>
      <c r="BC353" s="3"/>
      <c r="BD353" s="3"/>
      <c r="BE353" s="3"/>
      <c r="BF353" s="3"/>
      <c r="BG353" s="3"/>
      <c r="BH353" s="3"/>
      <c r="BI353" s="3"/>
      <c r="BJ353" s="3"/>
      <c r="BK353" s="3"/>
      <c r="BL353" s="3"/>
      <c r="BM353" s="3"/>
      <c r="BN353" s="3"/>
      <c r="BO353" s="3"/>
      <c r="BP353" s="3"/>
      <c r="BQ353" s="3"/>
      <c r="BR353" s="3"/>
      <c r="BS353" s="3"/>
      <c r="BT353" s="3"/>
      <c r="BU353" s="3"/>
      <c r="BV353" s="3"/>
      <c r="BW353" s="3"/>
      <c r="BX353" s="3"/>
      <c r="BY353" s="3"/>
      <c r="BZ353" s="3"/>
      <c r="CA353" s="3"/>
      <c r="CB353" s="3"/>
      <c r="CC353" s="3"/>
      <c r="CD353" s="3"/>
      <c r="CE353" s="3"/>
      <c r="CF353" s="3"/>
      <c r="CG353" s="3"/>
      <c r="CH353" s="3"/>
      <c r="CI353" s="3"/>
      <c r="CJ353" s="3"/>
      <c r="CK353" s="3"/>
    </row>
    <row r="354" spans="1:89">
      <c r="C354" s="39" t="s">
        <v>18</v>
      </c>
      <c r="D354">
        <v>1</v>
      </c>
      <c r="Q354" s="20"/>
      <c r="S354">
        <v>575</v>
      </c>
      <c r="T354">
        <v>567</v>
      </c>
      <c r="U354">
        <v>543</v>
      </c>
      <c r="V354">
        <v>530</v>
      </c>
      <c r="W354">
        <v>516</v>
      </c>
      <c r="X354">
        <v>500</v>
      </c>
      <c r="Y354">
        <v>480</v>
      </c>
      <c r="Z354">
        <v>483</v>
      </c>
      <c r="AA354">
        <v>469</v>
      </c>
      <c r="AB354">
        <v>451</v>
      </c>
      <c r="AC354">
        <v>430</v>
      </c>
      <c r="AD354">
        <v>405</v>
      </c>
      <c r="AE354" s="25">
        <v>380</v>
      </c>
      <c r="AF354">
        <v>355</v>
      </c>
      <c r="AG354">
        <v>355</v>
      </c>
      <c r="AH354" s="25">
        <v>330</v>
      </c>
      <c r="AI354">
        <v>410</v>
      </c>
      <c r="AJ354">
        <v>440</v>
      </c>
      <c r="AK354">
        <v>410</v>
      </c>
      <c r="AL354">
        <v>410</v>
      </c>
      <c r="AM354">
        <v>330</v>
      </c>
      <c r="AN354" s="25">
        <v>330</v>
      </c>
      <c r="AO354">
        <v>355</v>
      </c>
      <c r="AP354">
        <v>380</v>
      </c>
      <c r="AQ354" s="25">
        <v>410</v>
      </c>
      <c r="AR354">
        <v>440</v>
      </c>
      <c r="AS354">
        <v>475</v>
      </c>
      <c r="AT354">
        <v>510</v>
      </c>
      <c r="AU354">
        <v>550</v>
      </c>
    </row>
    <row r="355" spans="1:89">
      <c r="A355" s="40" t="s">
        <v>518</v>
      </c>
      <c r="B355" s="40" t="s">
        <v>130</v>
      </c>
      <c r="C355" s="82" t="s">
        <v>117</v>
      </c>
      <c r="D355">
        <v>1</v>
      </c>
      <c r="E355" s="26">
        <v>0.2</v>
      </c>
      <c r="F355" s="3">
        <v>1</v>
      </c>
      <c r="G355" s="24">
        <v>0.21904647020831663</v>
      </c>
      <c r="H355" s="9">
        <v>-1.1463257473124673</v>
      </c>
      <c r="I355" s="9">
        <v>3.011590543341649</v>
      </c>
      <c r="J355" s="9">
        <v>-1.5829557374977127E-3</v>
      </c>
      <c r="K355" s="24">
        <v>0.26307232460931546</v>
      </c>
      <c r="L355" s="9">
        <v>-0.89296312218738672</v>
      </c>
      <c r="M355" s="9">
        <v>2.3404094436405622</v>
      </c>
      <c r="N355" s="9">
        <v>7.9199938544375099</v>
      </c>
      <c r="O355" s="30">
        <v>-2.3E-3</v>
      </c>
      <c r="P355" s="8">
        <v>60</v>
      </c>
      <c r="Q355" s="20">
        <v>-4.3249999999999999E-3</v>
      </c>
      <c r="R355" s="3">
        <v>0</v>
      </c>
      <c r="S355" s="40" t="s">
        <v>144</v>
      </c>
      <c r="T355" s="40" t="s">
        <v>150</v>
      </c>
      <c r="U355" s="40" t="s">
        <v>156</v>
      </c>
      <c r="V355" s="40" t="s">
        <v>331</v>
      </c>
      <c r="W355" s="40" t="s">
        <v>332</v>
      </c>
      <c r="X355" s="40" t="s">
        <v>333</v>
      </c>
      <c r="Y355" s="40" t="s">
        <v>162</v>
      </c>
      <c r="Z355" s="40" t="s">
        <v>168</v>
      </c>
      <c r="AA355" s="40" t="s">
        <v>152</v>
      </c>
      <c r="AB355" s="40" t="s">
        <v>158</v>
      </c>
      <c r="AC355" s="40" t="s">
        <v>164</v>
      </c>
      <c r="AD355" s="40" t="s">
        <v>170</v>
      </c>
      <c r="AE355" s="41" t="s">
        <v>334</v>
      </c>
      <c r="AF355" s="40" t="s">
        <v>143</v>
      </c>
      <c r="AG355" s="40" t="s">
        <v>149</v>
      </c>
      <c r="AH355" s="41" t="s">
        <v>155</v>
      </c>
      <c r="AI355" s="40" t="s">
        <v>335</v>
      </c>
      <c r="AJ355" s="40" t="s">
        <v>336</v>
      </c>
      <c r="AK355" s="40" t="s">
        <v>337</v>
      </c>
      <c r="AL355" s="40" t="s">
        <v>161</v>
      </c>
      <c r="AM355" s="40" t="s">
        <v>167</v>
      </c>
      <c r="AN355" s="41" t="s">
        <v>151</v>
      </c>
      <c r="AO355" s="40" t="s">
        <v>157</v>
      </c>
      <c r="AP355" s="40" t="s">
        <v>163</v>
      </c>
      <c r="AQ355" s="41" t="s">
        <v>169</v>
      </c>
      <c r="AR355" s="40" t="s">
        <v>338</v>
      </c>
      <c r="AS355" s="40"/>
      <c r="AT355" s="40"/>
      <c r="AV355" s="3"/>
      <c r="AW355" s="3"/>
      <c r="AX355" s="3"/>
      <c r="AY355" s="3"/>
      <c r="AZ355" s="3"/>
      <c r="BA355" s="3"/>
      <c r="BB355" s="3"/>
      <c r="BC355" s="3"/>
      <c r="BD355" s="3"/>
      <c r="BE355" s="3"/>
      <c r="BF355" s="3"/>
      <c r="BG355" s="3"/>
      <c r="BH355" s="3"/>
      <c r="BI355" s="3"/>
      <c r="BJ355" s="3"/>
      <c r="BK355" s="3"/>
      <c r="BL355" s="3"/>
      <c r="BM355" s="3"/>
      <c r="BN355" s="3"/>
      <c r="BO355" s="3"/>
      <c r="BP355" s="3"/>
      <c r="BQ355" s="3"/>
      <c r="BR355" s="3"/>
      <c r="BS355" s="3"/>
      <c r="BT355" s="3"/>
      <c r="BU355" s="3"/>
      <c r="BV355" s="3"/>
      <c r="BW355" s="3"/>
      <c r="BX355" s="3"/>
      <c r="BY355" s="3"/>
      <c r="BZ355" s="3"/>
      <c r="CA355" s="3"/>
      <c r="CB355" s="3"/>
      <c r="CC355" s="3"/>
      <c r="CD355" s="3"/>
      <c r="CE355" s="3"/>
      <c r="CF355" s="3"/>
      <c r="CG355" s="3"/>
      <c r="CH355" s="3"/>
      <c r="CI355" s="3"/>
      <c r="CJ355" s="3"/>
      <c r="CK355" s="3"/>
    </row>
    <row r="356" spans="1:89">
      <c r="C356" s="39" t="s">
        <v>18</v>
      </c>
      <c r="D356">
        <v>1</v>
      </c>
      <c r="Q356" s="20"/>
      <c r="S356">
        <v>543</v>
      </c>
      <c r="T356">
        <v>560</v>
      </c>
      <c r="U356">
        <v>545</v>
      </c>
      <c r="V356">
        <v>533</v>
      </c>
      <c r="W356">
        <v>523</v>
      </c>
      <c r="X356">
        <v>517</v>
      </c>
      <c r="Y356">
        <v>533</v>
      </c>
      <c r="Z356">
        <v>515</v>
      </c>
      <c r="AA356">
        <v>504</v>
      </c>
      <c r="AB356">
        <v>490</v>
      </c>
      <c r="AC356">
        <v>469</v>
      </c>
      <c r="AD356">
        <v>464</v>
      </c>
      <c r="AE356" s="25">
        <v>446</v>
      </c>
      <c r="AF356">
        <v>489</v>
      </c>
      <c r="AG356">
        <v>504</v>
      </c>
      <c r="AH356" s="25">
        <v>490</v>
      </c>
      <c r="AI356">
        <v>480</v>
      </c>
      <c r="AJ356">
        <v>470</v>
      </c>
      <c r="AK356">
        <v>466</v>
      </c>
      <c r="AL356">
        <v>480</v>
      </c>
      <c r="AM356">
        <v>464</v>
      </c>
      <c r="AN356" s="25">
        <v>454</v>
      </c>
      <c r="AO356">
        <v>441</v>
      </c>
      <c r="AP356">
        <v>422</v>
      </c>
      <c r="AQ356" s="25">
        <v>417</v>
      </c>
      <c r="AR356">
        <v>401</v>
      </c>
    </row>
    <row r="357" spans="1:89">
      <c r="A357" s="40" t="s">
        <v>519</v>
      </c>
      <c r="B357" s="40" t="s">
        <v>130</v>
      </c>
      <c r="C357" s="82" t="s">
        <v>117</v>
      </c>
      <c r="D357">
        <v>1</v>
      </c>
      <c r="E357" s="26">
        <v>0.1</v>
      </c>
      <c r="F357" s="3">
        <v>0.5</v>
      </c>
      <c r="G357" s="24">
        <v>1.7523717616667303</v>
      </c>
      <c r="H357" s="9">
        <v>-4.5853029892500556</v>
      </c>
      <c r="I357" s="9">
        <v>6.0231810866833495</v>
      </c>
      <c r="J357" s="9">
        <v>-1.5829557375015846E-3</v>
      </c>
      <c r="K357" s="24">
        <v>4.2091571937491352</v>
      </c>
      <c r="L357" s="9">
        <v>-7.1437049774991745</v>
      </c>
      <c r="M357" s="9">
        <v>9.3616377745622721</v>
      </c>
      <c r="N357" s="9">
        <v>15.839987708875018</v>
      </c>
      <c r="O357" s="30">
        <v>-2.3E-3</v>
      </c>
      <c r="P357" s="8">
        <v>60</v>
      </c>
      <c r="Q357" s="20">
        <v>-8.6499999999999997E-3</v>
      </c>
      <c r="R357" s="3">
        <v>0</v>
      </c>
      <c r="S357" s="40" t="s">
        <v>144</v>
      </c>
      <c r="T357" s="40" t="s">
        <v>150</v>
      </c>
      <c r="U357" s="40" t="s">
        <v>156</v>
      </c>
      <c r="V357" s="40" t="s">
        <v>331</v>
      </c>
      <c r="W357" s="40" t="s">
        <v>332</v>
      </c>
      <c r="X357" s="40" t="s">
        <v>333</v>
      </c>
      <c r="Y357" s="40" t="s">
        <v>162</v>
      </c>
      <c r="Z357" s="40" t="s">
        <v>168</v>
      </c>
      <c r="AA357" s="40" t="s">
        <v>152</v>
      </c>
      <c r="AB357" s="40" t="s">
        <v>158</v>
      </c>
      <c r="AC357" s="40" t="s">
        <v>164</v>
      </c>
      <c r="AD357" s="40" t="s">
        <v>170</v>
      </c>
      <c r="AE357" s="41" t="s">
        <v>334</v>
      </c>
      <c r="AF357" s="40" t="s">
        <v>143</v>
      </c>
      <c r="AG357" s="40" t="s">
        <v>149</v>
      </c>
      <c r="AH357" s="41" t="s">
        <v>155</v>
      </c>
      <c r="AI357" s="40" t="s">
        <v>335</v>
      </c>
      <c r="AJ357" s="40" t="s">
        <v>336</v>
      </c>
      <c r="AK357" s="40" t="s">
        <v>337</v>
      </c>
      <c r="AL357" s="40" t="s">
        <v>161</v>
      </c>
      <c r="AM357" s="40" t="s">
        <v>167</v>
      </c>
      <c r="AN357" s="41" t="s">
        <v>151</v>
      </c>
      <c r="AO357" s="40" t="s">
        <v>157</v>
      </c>
      <c r="AP357" s="40" t="s">
        <v>163</v>
      </c>
      <c r="AQ357" s="41" t="s">
        <v>169</v>
      </c>
      <c r="AR357" s="40" t="s">
        <v>338</v>
      </c>
      <c r="AS357" s="40"/>
      <c r="AT357" s="40"/>
      <c r="AV357" s="3"/>
      <c r="AW357" s="3"/>
      <c r="AX357" s="3"/>
      <c r="AY357" s="3"/>
      <c r="AZ357" s="3"/>
      <c r="BA357" s="3"/>
      <c r="BB357" s="3"/>
      <c r="BC357" s="3"/>
      <c r="BD357" s="3"/>
      <c r="BE357" s="3"/>
      <c r="BF357" s="3"/>
      <c r="BG357" s="3"/>
      <c r="BH357" s="3"/>
      <c r="BI357" s="3"/>
      <c r="BJ357" s="3"/>
      <c r="BK357" s="3"/>
      <c r="BL357" s="3"/>
      <c r="BM357" s="3"/>
      <c r="BN357" s="3"/>
      <c r="BO357" s="3"/>
      <c r="BP357" s="3"/>
      <c r="BQ357" s="3"/>
      <c r="BR357" s="3"/>
      <c r="BS357" s="3"/>
      <c r="BT357" s="3"/>
      <c r="BU357" s="3"/>
      <c r="BV357" s="3"/>
      <c r="BW357" s="3"/>
      <c r="BX357" s="3"/>
      <c r="BY357" s="3"/>
      <c r="BZ357" s="3"/>
      <c r="CA357" s="3"/>
      <c r="CB357" s="3"/>
      <c r="CC357" s="3"/>
      <c r="CD357" s="3"/>
      <c r="CE357" s="3"/>
      <c r="CF357" s="3"/>
      <c r="CG357" s="3"/>
      <c r="CH357" s="3"/>
      <c r="CI357" s="3"/>
      <c r="CJ357" s="3"/>
      <c r="CK357" s="3"/>
    </row>
    <row r="358" spans="1:89">
      <c r="C358" s="39" t="s">
        <v>18</v>
      </c>
      <c r="D358">
        <v>1</v>
      </c>
      <c r="Q358" s="20"/>
      <c r="S358">
        <v>543</v>
      </c>
      <c r="T358">
        <v>560</v>
      </c>
      <c r="U358">
        <v>545</v>
      </c>
      <c r="V358">
        <v>533</v>
      </c>
      <c r="W358">
        <v>523</v>
      </c>
      <c r="X358">
        <v>517</v>
      </c>
      <c r="Y358">
        <v>533</v>
      </c>
      <c r="Z358">
        <v>515</v>
      </c>
      <c r="AA358">
        <v>504</v>
      </c>
      <c r="AB358">
        <v>490</v>
      </c>
      <c r="AC358">
        <v>469</v>
      </c>
      <c r="AD358">
        <v>464</v>
      </c>
      <c r="AE358" s="25">
        <v>446</v>
      </c>
      <c r="AF358">
        <v>489</v>
      </c>
      <c r="AG358">
        <v>504</v>
      </c>
      <c r="AH358" s="25">
        <v>490</v>
      </c>
      <c r="AI358">
        <v>480</v>
      </c>
      <c r="AJ358">
        <v>470</v>
      </c>
      <c r="AK358">
        <v>466</v>
      </c>
      <c r="AL358">
        <v>480</v>
      </c>
      <c r="AM358">
        <v>464</v>
      </c>
      <c r="AN358" s="25">
        <v>454</v>
      </c>
      <c r="AO358">
        <v>441</v>
      </c>
      <c r="AP358">
        <v>422</v>
      </c>
      <c r="AQ358" s="25">
        <v>417</v>
      </c>
      <c r="AR358">
        <v>401</v>
      </c>
    </row>
    <row r="359" spans="1:89">
      <c r="A359" s="40" t="s">
        <v>520</v>
      </c>
      <c r="B359" s="40" t="s">
        <v>130</v>
      </c>
      <c r="C359" s="82" t="s">
        <v>117</v>
      </c>
      <c r="D359">
        <v>1</v>
      </c>
      <c r="E359" s="26">
        <v>0.05</v>
      </c>
      <c r="F359" s="3">
        <v>0.25</v>
      </c>
      <c r="G359" s="24">
        <v>14.018974093333842</v>
      </c>
      <c r="H359" s="9">
        <v>-18.341211957000223</v>
      </c>
      <c r="I359" s="9">
        <v>12.046362173366699</v>
      </c>
      <c r="J359" s="9">
        <v>-1.5829557375015846E-3</v>
      </c>
      <c r="K359" s="24">
        <v>67.346515099986163</v>
      </c>
      <c r="L359" s="9">
        <v>-57.149639819993396</v>
      </c>
      <c r="M359" s="9">
        <v>37.446551098249088</v>
      </c>
      <c r="N359" s="9">
        <v>31.679975417750036</v>
      </c>
      <c r="O359" s="30">
        <v>-2.3E-3</v>
      </c>
      <c r="P359" s="8">
        <v>60</v>
      </c>
      <c r="Q359" s="20">
        <v>-1.7299999999999999E-2</v>
      </c>
      <c r="R359" s="3">
        <v>0</v>
      </c>
      <c r="S359" s="40" t="s">
        <v>144</v>
      </c>
      <c r="T359" s="40" t="s">
        <v>150</v>
      </c>
      <c r="U359" s="40" t="s">
        <v>156</v>
      </c>
      <c r="V359" s="40" t="s">
        <v>331</v>
      </c>
      <c r="W359" s="40" t="s">
        <v>332</v>
      </c>
      <c r="X359" s="40" t="s">
        <v>333</v>
      </c>
      <c r="Y359" s="40" t="s">
        <v>162</v>
      </c>
      <c r="Z359" s="40" t="s">
        <v>168</v>
      </c>
      <c r="AA359" s="40" t="s">
        <v>152</v>
      </c>
      <c r="AB359" s="40" t="s">
        <v>158</v>
      </c>
      <c r="AC359" s="40" t="s">
        <v>164</v>
      </c>
      <c r="AD359" s="40" t="s">
        <v>170</v>
      </c>
      <c r="AE359" s="41" t="s">
        <v>334</v>
      </c>
      <c r="AF359" s="40" t="s">
        <v>143</v>
      </c>
      <c r="AG359" s="40" t="s">
        <v>149</v>
      </c>
      <c r="AH359" s="41" t="s">
        <v>155</v>
      </c>
      <c r="AI359" s="40" t="s">
        <v>335</v>
      </c>
      <c r="AJ359" s="40" t="s">
        <v>336</v>
      </c>
      <c r="AK359" s="40" t="s">
        <v>337</v>
      </c>
      <c r="AL359" s="40" t="s">
        <v>161</v>
      </c>
      <c r="AM359" s="40" t="s">
        <v>167</v>
      </c>
      <c r="AN359" s="41" t="s">
        <v>151</v>
      </c>
      <c r="AO359" s="40" t="s">
        <v>157</v>
      </c>
      <c r="AP359" s="40" t="s">
        <v>163</v>
      </c>
      <c r="AQ359" s="41" t="s">
        <v>169</v>
      </c>
      <c r="AR359" s="40" t="s">
        <v>338</v>
      </c>
      <c r="AS359" s="40"/>
      <c r="AT359" s="40"/>
      <c r="AV359" s="3"/>
      <c r="AW359" s="3"/>
      <c r="AX359" s="3"/>
      <c r="AY359" s="3"/>
      <c r="AZ359" s="3"/>
      <c r="BA359" s="3"/>
      <c r="BB359" s="3"/>
      <c r="BC359" s="3"/>
      <c r="BD359" s="3"/>
      <c r="BE359" s="3"/>
      <c r="BF359" s="3"/>
      <c r="BG359" s="3"/>
      <c r="BH359" s="3"/>
      <c r="BI359" s="3"/>
      <c r="BJ359" s="3"/>
      <c r="BK359" s="3"/>
      <c r="BL359" s="3"/>
      <c r="BM359" s="3"/>
      <c r="BN359" s="3"/>
      <c r="BO359" s="3"/>
      <c r="BP359" s="3"/>
      <c r="BQ359" s="3"/>
      <c r="BR359" s="3"/>
      <c r="BS359" s="3"/>
      <c r="BT359" s="3"/>
      <c r="BU359" s="3"/>
      <c r="BV359" s="3"/>
      <c r="BW359" s="3"/>
      <c r="BX359" s="3"/>
      <c r="BY359" s="3"/>
      <c r="BZ359" s="3"/>
      <c r="CA359" s="3"/>
      <c r="CB359" s="3"/>
      <c r="CC359" s="3"/>
      <c r="CD359" s="3"/>
      <c r="CE359" s="3"/>
      <c r="CF359" s="3"/>
      <c r="CG359" s="3"/>
      <c r="CH359" s="3"/>
      <c r="CI359" s="3"/>
      <c r="CJ359" s="3"/>
      <c r="CK359" s="3"/>
    </row>
    <row r="360" spans="1:89">
      <c r="C360" s="39" t="s">
        <v>18</v>
      </c>
      <c r="D360">
        <v>1</v>
      </c>
      <c r="Q360" s="20"/>
      <c r="S360">
        <v>543</v>
      </c>
      <c r="T360">
        <v>560</v>
      </c>
      <c r="U360">
        <v>545</v>
      </c>
      <c r="V360">
        <v>533</v>
      </c>
      <c r="W360">
        <v>523</v>
      </c>
      <c r="X360">
        <v>517</v>
      </c>
      <c r="Y360">
        <v>533</v>
      </c>
      <c r="Z360">
        <v>515</v>
      </c>
      <c r="AA360">
        <v>504</v>
      </c>
      <c r="AB360">
        <v>490</v>
      </c>
      <c r="AC360">
        <v>469</v>
      </c>
      <c r="AD360">
        <v>464</v>
      </c>
      <c r="AE360" s="25">
        <v>446</v>
      </c>
      <c r="AF360">
        <v>489</v>
      </c>
      <c r="AG360">
        <v>504</v>
      </c>
      <c r="AH360" s="25">
        <v>490</v>
      </c>
      <c r="AI360">
        <v>480</v>
      </c>
      <c r="AJ360">
        <v>470</v>
      </c>
      <c r="AK360">
        <v>466</v>
      </c>
      <c r="AL360">
        <v>480</v>
      </c>
      <c r="AM360">
        <v>464</v>
      </c>
      <c r="AN360" s="25">
        <v>454</v>
      </c>
      <c r="AO360">
        <v>441</v>
      </c>
      <c r="AP360">
        <v>422</v>
      </c>
      <c r="AQ360" s="25">
        <v>417</v>
      </c>
      <c r="AR360">
        <v>401</v>
      </c>
    </row>
    <row r="361" spans="1:89">
      <c r="A361" s="40" t="s">
        <v>521</v>
      </c>
      <c r="B361" s="40" t="s">
        <v>130</v>
      </c>
      <c r="C361" s="82" t="s">
        <v>117</v>
      </c>
      <c r="D361">
        <v>1</v>
      </c>
      <c r="E361" s="26">
        <v>0.4</v>
      </c>
      <c r="F361" s="3">
        <v>1.4</v>
      </c>
      <c r="G361" s="24">
        <v>-1.4772912916664589E-2</v>
      </c>
      <c r="H361" s="9">
        <v>-0.17371273000000523</v>
      </c>
      <c r="I361" s="9">
        <v>1.5619939418166704</v>
      </c>
      <c r="J361" s="9">
        <v>2.9851884899999331E-2</v>
      </c>
      <c r="K361" s="24">
        <v>0.47392126147915847</v>
      </c>
      <c r="L361" s="9">
        <v>-1.5304921859999725</v>
      </c>
      <c r="M361" s="9">
        <v>2.5246416791008035</v>
      </c>
      <c r="N361" s="9">
        <v>15.575681872920011</v>
      </c>
      <c r="O361" s="30">
        <v>-1.8E-3</v>
      </c>
      <c r="P361" s="8">
        <v>60</v>
      </c>
      <c r="Q361" s="20">
        <v>-1.09E-2</v>
      </c>
      <c r="R361" s="3">
        <v>0</v>
      </c>
      <c r="S361" s="40" t="s">
        <v>367</v>
      </c>
      <c r="T361" s="40" t="s">
        <v>191</v>
      </c>
      <c r="U361" s="40" t="s">
        <v>368</v>
      </c>
      <c r="V361" s="40" t="s">
        <v>148</v>
      </c>
      <c r="W361" s="40" t="s">
        <v>154</v>
      </c>
      <c r="X361" s="40" t="s">
        <v>160</v>
      </c>
      <c r="Y361" s="40" t="s">
        <v>166</v>
      </c>
      <c r="Z361" s="40" t="s">
        <v>144</v>
      </c>
      <c r="AA361" s="40" t="s">
        <v>150</v>
      </c>
      <c r="AB361" s="40" t="s">
        <v>156</v>
      </c>
      <c r="AC361" s="40" t="s">
        <v>162</v>
      </c>
      <c r="AD361" s="40" t="s">
        <v>168</v>
      </c>
      <c r="AE361" s="41" t="s">
        <v>369</v>
      </c>
      <c r="AF361" s="40" t="s">
        <v>370</v>
      </c>
      <c r="AG361" s="40" t="s">
        <v>371</v>
      </c>
      <c r="AH361" s="41" t="s">
        <v>372</v>
      </c>
      <c r="AI361" s="40" t="s">
        <v>511</v>
      </c>
      <c r="AJ361" s="40" t="s">
        <v>512</v>
      </c>
      <c r="AK361" s="40" t="s">
        <v>513</v>
      </c>
      <c r="AL361" s="40" t="s">
        <v>514</v>
      </c>
      <c r="AM361" s="40" t="s">
        <v>515</v>
      </c>
      <c r="AN361" s="43" t="s">
        <v>231</v>
      </c>
      <c r="AO361" s="41" t="s">
        <v>217</v>
      </c>
      <c r="AP361" s="40" t="s">
        <v>218</v>
      </c>
      <c r="AQ361" s="40" t="s">
        <v>219</v>
      </c>
      <c r="AR361" s="41" t="s">
        <v>222</v>
      </c>
      <c r="AS361" s="40" t="s">
        <v>223</v>
      </c>
      <c r="AT361" t="s">
        <v>224</v>
      </c>
      <c r="AU361" s="41" t="s">
        <v>225</v>
      </c>
      <c r="AV361" s="41" t="s">
        <v>226</v>
      </c>
      <c r="AW361" s="3"/>
      <c r="AX361" s="3"/>
      <c r="AY361" s="3"/>
      <c r="AZ361" s="3"/>
      <c r="BA361" s="3"/>
      <c r="BB361" s="3"/>
      <c r="BC361" s="3"/>
      <c r="BD361" s="3"/>
      <c r="BE361" s="3"/>
      <c r="BF361" s="3"/>
      <c r="BG361" s="3"/>
      <c r="BH361" s="3"/>
      <c r="BI361" s="3"/>
      <c r="BJ361" s="3"/>
      <c r="BK361" s="3"/>
      <c r="BL361" s="3"/>
      <c r="BM361" s="3"/>
      <c r="BN361" s="3"/>
      <c r="BO361" s="3"/>
      <c r="BP361" s="3"/>
      <c r="BQ361" s="3"/>
      <c r="BR361" s="3"/>
      <c r="BS361" s="3"/>
      <c r="BT361" s="3"/>
      <c r="BU361" s="3"/>
      <c r="BV361" s="3"/>
      <c r="BW361" s="3"/>
      <c r="BX361" s="3"/>
      <c r="BY361" s="3"/>
      <c r="BZ361" s="3"/>
      <c r="CA361" s="3"/>
      <c r="CB361" s="3"/>
      <c r="CC361" s="3"/>
      <c r="CD361" s="3"/>
      <c r="CE361" s="3"/>
      <c r="CF361" s="3"/>
      <c r="CG361" s="3"/>
      <c r="CH361" s="3"/>
      <c r="CI361" s="3"/>
      <c r="CJ361" s="3"/>
      <c r="CK361" s="3"/>
    </row>
    <row r="362" spans="1:89">
      <c r="C362" s="39" t="s">
        <v>18</v>
      </c>
      <c r="D362">
        <v>1</v>
      </c>
      <c r="Q362" s="20"/>
      <c r="S362" s="25">
        <v>1740</v>
      </c>
      <c r="T362">
        <v>1718</v>
      </c>
      <c r="U362">
        <v>1652</v>
      </c>
      <c r="V362">
        <v>1613</v>
      </c>
      <c r="W362">
        <v>1569</v>
      </c>
      <c r="X362">
        <v>1520</v>
      </c>
      <c r="Y362">
        <v>1459</v>
      </c>
      <c r="Z362">
        <v>1454</v>
      </c>
      <c r="AA362">
        <v>1387</v>
      </c>
      <c r="AB362">
        <v>1333</v>
      </c>
      <c r="AC362">
        <v>1269</v>
      </c>
      <c r="AD362">
        <v>1197</v>
      </c>
      <c r="AE362">
        <v>1200</v>
      </c>
      <c r="AF362">
        <v>1120</v>
      </c>
      <c r="AG362">
        <v>1120</v>
      </c>
      <c r="AH362">
        <v>1040</v>
      </c>
      <c r="AI362">
        <v>1200</v>
      </c>
      <c r="AJ362">
        <v>1380</v>
      </c>
      <c r="AK362">
        <v>1200</v>
      </c>
      <c r="AL362">
        <v>1200</v>
      </c>
      <c r="AM362">
        <v>1040</v>
      </c>
      <c r="AN362" s="25">
        <v>1040</v>
      </c>
      <c r="AO362" s="25">
        <v>1120</v>
      </c>
      <c r="AP362">
        <v>1200</v>
      </c>
      <c r="AQ362">
        <v>1290</v>
      </c>
      <c r="AR362" s="25">
        <v>1380</v>
      </c>
      <c r="AS362">
        <v>1485</v>
      </c>
      <c r="AT362">
        <v>1590</v>
      </c>
      <c r="AU362" s="25">
        <v>1710</v>
      </c>
      <c r="AV362" s="25">
        <v>1830</v>
      </c>
    </row>
    <row r="363" spans="1:89">
      <c r="A363" s="40" t="s">
        <v>522</v>
      </c>
      <c r="B363" s="40" t="s">
        <v>130</v>
      </c>
      <c r="C363" s="82" t="s">
        <v>117</v>
      </c>
      <c r="D363">
        <v>1</v>
      </c>
      <c r="E363" s="26">
        <v>0.2</v>
      </c>
      <c r="F363" s="3">
        <v>0.7</v>
      </c>
      <c r="G363" s="24">
        <v>-0.11818330333330711</v>
      </c>
      <c r="H363" s="9">
        <v>-0.6948509200000349</v>
      </c>
      <c r="I363" s="9">
        <v>3.1239878836333466</v>
      </c>
      <c r="J363" s="9">
        <v>2.9851884899998484E-2</v>
      </c>
      <c r="K363" s="24">
        <v>7.5827401836665569</v>
      </c>
      <c r="L363" s="9">
        <v>-12.2439374879998</v>
      </c>
      <c r="M363" s="9">
        <v>10.098566716403219</v>
      </c>
      <c r="N363" s="9">
        <v>31.151363745840019</v>
      </c>
      <c r="O363" s="30">
        <v>-1.8E-3</v>
      </c>
      <c r="P363" s="8">
        <v>60</v>
      </c>
      <c r="Q363" s="20">
        <v>-2.18E-2</v>
      </c>
      <c r="R363" s="3">
        <v>0</v>
      </c>
      <c r="S363" s="40" t="s">
        <v>367</v>
      </c>
      <c r="T363" s="40" t="s">
        <v>191</v>
      </c>
      <c r="U363" s="40" t="s">
        <v>368</v>
      </c>
      <c r="V363" s="40" t="s">
        <v>148</v>
      </c>
      <c r="W363" s="40" t="s">
        <v>154</v>
      </c>
      <c r="X363" s="40" t="s">
        <v>160</v>
      </c>
      <c r="Y363" s="40" t="s">
        <v>166</v>
      </c>
      <c r="Z363" s="40" t="s">
        <v>144</v>
      </c>
      <c r="AA363" s="40" t="s">
        <v>150</v>
      </c>
      <c r="AB363" s="40" t="s">
        <v>156</v>
      </c>
      <c r="AC363" s="40" t="s">
        <v>162</v>
      </c>
      <c r="AD363" s="40" t="s">
        <v>168</v>
      </c>
      <c r="AE363" s="41" t="s">
        <v>369</v>
      </c>
      <c r="AF363" s="40" t="s">
        <v>370</v>
      </c>
      <c r="AG363" s="40" t="s">
        <v>371</v>
      </c>
      <c r="AH363" s="41" t="s">
        <v>372</v>
      </c>
      <c r="AI363" s="40" t="s">
        <v>511</v>
      </c>
      <c r="AJ363" s="40" t="s">
        <v>512</v>
      </c>
      <c r="AK363" s="40" t="s">
        <v>513</v>
      </c>
      <c r="AL363" s="40" t="s">
        <v>514</v>
      </c>
      <c r="AM363" s="40" t="s">
        <v>515</v>
      </c>
      <c r="AN363" s="43" t="s">
        <v>231</v>
      </c>
      <c r="AO363" s="41" t="s">
        <v>217</v>
      </c>
      <c r="AP363" s="40" t="s">
        <v>218</v>
      </c>
      <c r="AQ363" s="40" t="s">
        <v>219</v>
      </c>
      <c r="AR363" s="41" t="s">
        <v>222</v>
      </c>
      <c r="AS363" s="40" t="s">
        <v>223</v>
      </c>
      <c r="AT363" t="s">
        <v>224</v>
      </c>
      <c r="AU363" s="41" t="s">
        <v>225</v>
      </c>
      <c r="AV363" s="41" t="s">
        <v>226</v>
      </c>
      <c r="AW363" s="3"/>
      <c r="AX363" s="3"/>
      <c r="AY363" s="3"/>
      <c r="AZ363" s="3"/>
      <c r="BA363" s="3"/>
      <c r="BB363" s="3"/>
      <c r="BC363" s="3"/>
      <c r="BD363" s="3"/>
      <c r="BE363" s="3"/>
      <c r="BF363" s="3"/>
      <c r="BG363" s="3"/>
      <c r="BH363" s="3"/>
      <c r="BI363" s="3"/>
      <c r="BJ363" s="3"/>
      <c r="BK363" s="3"/>
      <c r="BL363" s="3"/>
      <c r="BM363" s="3"/>
      <c r="BN363" s="3"/>
      <c r="BO363" s="3"/>
      <c r="BP363" s="3"/>
      <c r="BQ363" s="3"/>
      <c r="BR363" s="3"/>
      <c r="BS363" s="3"/>
      <c r="BT363" s="3"/>
      <c r="BU363" s="3"/>
      <c r="BV363" s="3"/>
      <c r="BW363" s="3"/>
      <c r="BX363" s="3"/>
      <c r="BY363" s="3"/>
      <c r="BZ363" s="3"/>
      <c r="CA363" s="3"/>
      <c r="CB363" s="3"/>
      <c r="CC363" s="3"/>
      <c r="CD363" s="3"/>
      <c r="CE363" s="3"/>
      <c r="CF363" s="3"/>
      <c r="CG363" s="3"/>
      <c r="CH363" s="3"/>
      <c r="CI363" s="3"/>
      <c r="CJ363" s="3"/>
      <c r="CK363" s="3"/>
    </row>
    <row r="364" spans="1:89">
      <c r="C364" s="39" t="s">
        <v>18</v>
      </c>
      <c r="D364">
        <v>1</v>
      </c>
      <c r="Q364" s="20"/>
      <c r="S364" s="25">
        <v>1740</v>
      </c>
      <c r="T364">
        <v>1718</v>
      </c>
      <c r="U364">
        <v>1652</v>
      </c>
      <c r="V364">
        <v>1613</v>
      </c>
      <c r="W364">
        <v>1569</v>
      </c>
      <c r="X364">
        <v>1520</v>
      </c>
      <c r="Y364">
        <v>1459</v>
      </c>
      <c r="Z364">
        <v>1454</v>
      </c>
      <c r="AA364">
        <v>1387</v>
      </c>
      <c r="AB364">
        <v>1333</v>
      </c>
      <c r="AC364">
        <v>1269</v>
      </c>
      <c r="AD364">
        <v>1197</v>
      </c>
      <c r="AE364">
        <v>1200</v>
      </c>
      <c r="AF364">
        <v>1120</v>
      </c>
      <c r="AG364">
        <v>1120</v>
      </c>
      <c r="AH364">
        <v>1040</v>
      </c>
      <c r="AI364">
        <v>1200</v>
      </c>
      <c r="AJ364">
        <v>1380</v>
      </c>
      <c r="AK364">
        <v>1200</v>
      </c>
      <c r="AL364">
        <v>1200</v>
      </c>
      <c r="AM364">
        <v>1040</v>
      </c>
      <c r="AN364" s="25">
        <v>1040</v>
      </c>
      <c r="AO364" s="25">
        <v>1120</v>
      </c>
      <c r="AP364">
        <v>1200</v>
      </c>
      <c r="AQ364">
        <v>1290</v>
      </c>
      <c r="AR364" s="25">
        <v>1380</v>
      </c>
      <c r="AS364">
        <v>1485</v>
      </c>
      <c r="AT364">
        <v>1590</v>
      </c>
      <c r="AU364" s="25">
        <v>1710</v>
      </c>
      <c r="AV364" s="25">
        <v>1830</v>
      </c>
    </row>
    <row r="365" spans="1:89">
      <c r="A365" s="40" t="s">
        <v>523</v>
      </c>
      <c r="B365" s="40" t="s">
        <v>130</v>
      </c>
      <c r="C365" s="82" t="s">
        <v>117</v>
      </c>
      <c r="D365">
        <v>1</v>
      </c>
      <c r="E365" s="26">
        <v>0.2</v>
      </c>
      <c r="F365" s="3">
        <v>1.4</v>
      </c>
      <c r="G365" s="24">
        <v>1.543580193845611E-2</v>
      </c>
      <c r="H365" s="9">
        <v>-0.25874932346940138</v>
      </c>
      <c r="I365" s="9">
        <v>1.6624446415796956</v>
      </c>
      <c r="J365" s="9">
        <v>1.243022537329469E-3</v>
      </c>
      <c r="K365" s="24">
        <v>0.30824778422369498</v>
      </c>
      <c r="L365" s="9">
        <v>-1.1537574294883184</v>
      </c>
      <c r="M365" s="9">
        <v>2.3811337256096183</v>
      </c>
      <c r="N365" s="9">
        <v>15.548906931033819</v>
      </c>
      <c r="O365" s="30">
        <v>-2.2000000000000001E-3</v>
      </c>
      <c r="P365" s="8">
        <v>57</v>
      </c>
      <c r="Q365" s="20">
        <v>-9.1999999999999998E-3</v>
      </c>
      <c r="R365" s="3">
        <v>0</v>
      </c>
      <c r="S365" s="40" t="s">
        <v>144</v>
      </c>
      <c r="T365" s="40" t="s">
        <v>150</v>
      </c>
      <c r="U365" s="40" t="s">
        <v>156</v>
      </c>
      <c r="V365" s="40" t="s">
        <v>331</v>
      </c>
      <c r="W365" s="40" t="s">
        <v>332</v>
      </c>
      <c r="X365" s="40" t="s">
        <v>333</v>
      </c>
      <c r="Y365" s="40" t="s">
        <v>162</v>
      </c>
      <c r="Z365" s="40" t="s">
        <v>168</v>
      </c>
      <c r="AA365" s="40" t="s">
        <v>152</v>
      </c>
      <c r="AB365" s="40" t="s">
        <v>158</v>
      </c>
      <c r="AC365" s="40" t="s">
        <v>164</v>
      </c>
      <c r="AD365" s="40" t="s">
        <v>170</v>
      </c>
      <c r="AE365" s="41" t="s">
        <v>334</v>
      </c>
      <c r="AF365" s="40" t="s">
        <v>143</v>
      </c>
      <c r="AG365" s="40" t="s">
        <v>149</v>
      </c>
      <c r="AH365" s="41" t="s">
        <v>155</v>
      </c>
      <c r="AI365" s="40" t="s">
        <v>335</v>
      </c>
      <c r="AJ365" s="40" t="s">
        <v>336</v>
      </c>
      <c r="AK365" s="40" t="s">
        <v>337</v>
      </c>
      <c r="AL365" s="40" t="s">
        <v>161</v>
      </c>
      <c r="AM365" s="40" t="s">
        <v>167</v>
      </c>
      <c r="AN365" s="41" t="s">
        <v>151</v>
      </c>
      <c r="AO365" s="40" t="s">
        <v>157</v>
      </c>
      <c r="AP365" s="40" t="s">
        <v>163</v>
      </c>
      <c r="AQ365" s="41" t="s">
        <v>169</v>
      </c>
      <c r="AR365" s="40" t="s">
        <v>338</v>
      </c>
      <c r="AS365" s="40"/>
      <c r="AU365" s="41"/>
      <c r="AV365" s="41"/>
      <c r="AW365" s="3"/>
      <c r="AX365" s="3"/>
      <c r="AY365" s="3"/>
      <c r="AZ365" s="3"/>
      <c r="BA365" s="3"/>
      <c r="BB365" s="3"/>
      <c r="BC365" s="3"/>
      <c r="BD365" s="3"/>
      <c r="BE365" s="3"/>
      <c r="BF365" s="3"/>
      <c r="BG365" s="3"/>
      <c r="BH365" s="3"/>
      <c r="BI365" s="3"/>
      <c r="BJ365" s="3"/>
      <c r="BK365" s="3"/>
      <c r="BL365" s="3"/>
      <c r="BM365" s="3"/>
      <c r="BN365" s="3"/>
      <c r="BO365" s="3"/>
      <c r="BP365" s="3"/>
      <c r="BQ365" s="3"/>
      <c r="BR365" s="3"/>
      <c r="BS365" s="3"/>
      <c r="BT365" s="3"/>
      <c r="BU365" s="3"/>
      <c r="BV365" s="3"/>
      <c r="BW365" s="3"/>
      <c r="BX365" s="3"/>
      <c r="BY365" s="3"/>
      <c r="BZ365" s="3"/>
      <c r="CA365" s="3"/>
      <c r="CB365" s="3"/>
      <c r="CC365" s="3"/>
      <c r="CD365" s="3"/>
      <c r="CE365" s="3"/>
      <c r="CF365" s="3"/>
      <c r="CG365" s="3"/>
      <c r="CH365" s="3"/>
      <c r="CI365" s="3"/>
      <c r="CJ365" s="3"/>
      <c r="CK365" s="3"/>
    </row>
    <row r="366" spans="1:89">
      <c r="C366" s="39" t="s">
        <v>18</v>
      </c>
      <c r="D366">
        <v>1</v>
      </c>
      <c r="Q366" s="20"/>
      <c r="S366" s="25">
        <v>1602</v>
      </c>
      <c r="T366">
        <v>1572</v>
      </c>
      <c r="U366">
        <v>1562</v>
      </c>
      <c r="V366">
        <v>1517</v>
      </c>
      <c r="W366">
        <v>1517</v>
      </c>
      <c r="X366">
        <v>1517</v>
      </c>
      <c r="Y366">
        <v>1517</v>
      </c>
      <c r="Z366">
        <v>1456</v>
      </c>
      <c r="AA366">
        <v>1415</v>
      </c>
      <c r="AB366">
        <v>1406</v>
      </c>
      <c r="AC366">
        <v>1365</v>
      </c>
      <c r="AD366">
        <v>1310</v>
      </c>
      <c r="AE366">
        <v>1297</v>
      </c>
      <c r="AF366">
        <v>1442</v>
      </c>
      <c r="AG366">
        <v>1415</v>
      </c>
      <c r="AH366">
        <v>1406</v>
      </c>
      <c r="AI366">
        <v>1365</v>
      </c>
      <c r="AJ366">
        <v>1365</v>
      </c>
      <c r="AK366">
        <v>1365</v>
      </c>
      <c r="AL366">
        <v>1365</v>
      </c>
      <c r="AM366">
        <v>1310</v>
      </c>
      <c r="AN366" s="25">
        <v>1274</v>
      </c>
      <c r="AO366" s="25">
        <v>1265</v>
      </c>
      <c r="AP366">
        <v>1229</v>
      </c>
      <c r="AQ366">
        <v>1179</v>
      </c>
      <c r="AR366" s="25">
        <v>1167</v>
      </c>
      <c r="AU366" s="25"/>
      <c r="AV366" s="25"/>
    </row>
    <row r="367" spans="1:89">
      <c r="A367" s="40" t="s">
        <v>524</v>
      </c>
      <c r="B367" s="40" t="s">
        <v>130</v>
      </c>
      <c r="C367" s="82" t="s">
        <v>117</v>
      </c>
      <c r="D367">
        <v>1</v>
      </c>
      <c r="E367" s="26">
        <v>0.1</v>
      </c>
      <c r="F367" s="3">
        <v>0.7</v>
      </c>
      <c r="G367" s="24">
        <v>0.12348641550764171</v>
      </c>
      <c r="H367" s="9">
        <v>-1.0349972938775938</v>
      </c>
      <c r="I367" s="9">
        <v>3.3248892831593859</v>
      </c>
      <c r="J367" s="9">
        <v>1.2430225373300068E-3</v>
      </c>
      <c r="K367" s="24">
        <v>4.9319645475790805</v>
      </c>
      <c r="L367" s="9">
        <v>-9.2300594359064974</v>
      </c>
      <c r="M367" s="9">
        <v>9.5245349024384574</v>
      </c>
      <c r="N367" s="9">
        <v>31.097813862067643</v>
      </c>
      <c r="O367" s="30">
        <v>-2.2000000000000001E-3</v>
      </c>
      <c r="P367" s="8">
        <v>57</v>
      </c>
      <c r="Q367" s="20">
        <v>-1.84E-2</v>
      </c>
      <c r="R367" s="3">
        <v>0</v>
      </c>
      <c r="S367" s="40" t="s">
        <v>144</v>
      </c>
      <c r="T367" s="40" t="s">
        <v>150</v>
      </c>
      <c r="U367" s="40" t="s">
        <v>156</v>
      </c>
      <c r="V367" s="40" t="s">
        <v>331</v>
      </c>
      <c r="W367" s="40" t="s">
        <v>332</v>
      </c>
      <c r="X367" s="40" t="s">
        <v>333</v>
      </c>
      <c r="Y367" s="40" t="s">
        <v>162</v>
      </c>
      <c r="Z367" s="40" t="s">
        <v>168</v>
      </c>
      <c r="AA367" s="40" t="s">
        <v>152</v>
      </c>
      <c r="AB367" s="40" t="s">
        <v>158</v>
      </c>
      <c r="AC367" s="40" t="s">
        <v>164</v>
      </c>
      <c r="AD367" s="40" t="s">
        <v>170</v>
      </c>
      <c r="AE367" s="41" t="s">
        <v>334</v>
      </c>
      <c r="AF367" s="40" t="s">
        <v>143</v>
      </c>
      <c r="AG367" s="40" t="s">
        <v>149</v>
      </c>
      <c r="AH367" s="41" t="s">
        <v>155</v>
      </c>
      <c r="AI367" s="40" t="s">
        <v>335</v>
      </c>
      <c r="AJ367" s="40" t="s">
        <v>336</v>
      </c>
      <c r="AK367" s="40" t="s">
        <v>337</v>
      </c>
      <c r="AL367" s="40" t="s">
        <v>161</v>
      </c>
      <c r="AM367" s="40" t="s">
        <v>167</v>
      </c>
      <c r="AN367" s="41" t="s">
        <v>151</v>
      </c>
      <c r="AO367" s="40" t="s">
        <v>157</v>
      </c>
      <c r="AP367" s="40" t="s">
        <v>163</v>
      </c>
      <c r="AQ367" s="41" t="s">
        <v>169</v>
      </c>
      <c r="AR367" s="40" t="s">
        <v>338</v>
      </c>
      <c r="AS367" s="40"/>
      <c r="AU367" s="41"/>
      <c r="AV367" s="41"/>
      <c r="AW367" s="3"/>
      <c r="AX367" s="3"/>
      <c r="AY367" s="3"/>
      <c r="AZ367" s="3"/>
      <c r="BA367" s="3"/>
      <c r="BB367" s="3"/>
      <c r="BC367" s="3"/>
      <c r="BD367" s="3"/>
      <c r="BE367" s="3"/>
      <c r="BF367" s="3"/>
      <c r="BG367" s="3"/>
      <c r="BH367" s="3"/>
      <c r="BI367" s="3"/>
      <c r="BJ367" s="3"/>
      <c r="BK367" s="3"/>
      <c r="BL367" s="3"/>
      <c r="BM367" s="3"/>
      <c r="BN367" s="3"/>
      <c r="BO367" s="3"/>
      <c r="BP367" s="3"/>
      <c r="BQ367" s="3"/>
      <c r="BR367" s="3"/>
      <c r="BS367" s="3"/>
      <c r="BT367" s="3"/>
      <c r="BU367" s="3"/>
      <c r="BV367" s="3"/>
      <c r="BW367" s="3"/>
      <c r="BX367" s="3"/>
      <c r="BY367" s="3"/>
      <c r="BZ367" s="3"/>
      <c r="CA367" s="3"/>
      <c r="CB367" s="3"/>
      <c r="CC367" s="3"/>
      <c r="CD367" s="3"/>
      <c r="CE367" s="3"/>
      <c r="CF367" s="3"/>
      <c r="CG367" s="3"/>
      <c r="CH367" s="3"/>
      <c r="CI367" s="3"/>
      <c r="CJ367" s="3"/>
      <c r="CK367" s="3"/>
    </row>
    <row r="368" spans="1:89">
      <c r="C368" s="39" t="s">
        <v>18</v>
      </c>
      <c r="D368">
        <v>1</v>
      </c>
      <c r="Q368" s="20"/>
      <c r="S368" s="25">
        <v>1602</v>
      </c>
      <c r="T368">
        <v>1572</v>
      </c>
      <c r="U368">
        <v>1562</v>
      </c>
      <c r="V368">
        <v>1517</v>
      </c>
      <c r="W368">
        <v>1517</v>
      </c>
      <c r="X368">
        <v>1517</v>
      </c>
      <c r="Y368">
        <v>1517</v>
      </c>
      <c r="Z368">
        <v>1456</v>
      </c>
      <c r="AA368">
        <v>1415</v>
      </c>
      <c r="AB368">
        <v>1406</v>
      </c>
      <c r="AC368">
        <v>1365</v>
      </c>
      <c r="AD368">
        <v>1310</v>
      </c>
      <c r="AE368">
        <v>1297</v>
      </c>
      <c r="AF368">
        <v>1442</v>
      </c>
      <c r="AG368">
        <v>1415</v>
      </c>
      <c r="AH368">
        <v>1406</v>
      </c>
      <c r="AI368">
        <v>1365</v>
      </c>
      <c r="AJ368">
        <v>1365</v>
      </c>
      <c r="AK368">
        <v>1365</v>
      </c>
      <c r="AL368">
        <v>1365</v>
      </c>
      <c r="AM368">
        <v>1310</v>
      </c>
      <c r="AN368" s="25">
        <v>1274</v>
      </c>
      <c r="AO368" s="25">
        <v>1265</v>
      </c>
      <c r="AP368">
        <v>1229</v>
      </c>
      <c r="AQ368">
        <v>1179</v>
      </c>
      <c r="AR368" s="25">
        <v>1167</v>
      </c>
      <c r="AU368" s="25"/>
      <c r="AV368" s="25"/>
    </row>
    <row r="369" spans="1:89">
      <c r="A369" s="40" t="s">
        <v>525</v>
      </c>
      <c r="B369" s="40" t="s">
        <v>130</v>
      </c>
      <c r="C369" s="82" t="s">
        <v>117</v>
      </c>
      <c r="D369">
        <v>1</v>
      </c>
      <c r="E369" s="26">
        <v>0.2</v>
      </c>
      <c r="F369" s="3">
        <v>0.75</v>
      </c>
      <c r="G369" s="24">
        <v>0.30712715930736079</v>
      </c>
      <c r="H369" s="9">
        <v>-1.237563705584416</v>
      </c>
      <c r="I369" s="9">
        <v>3.0290913767445873</v>
      </c>
      <c r="J369" s="9">
        <v>3.8163916471489756E-16</v>
      </c>
      <c r="K369" s="24">
        <v>1.61037036297965</v>
      </c>
      <c r="L369" s="9">
        <v>-3.139036009222294</v>
      </c>
      <c r="M369" s="9">
        <v>4.8851013840619641</v>
      </c>
      <c r="N369" s="9">
        <v>15.492789145095276</v>
      </c>
      <c r="O369" s="30">
        <v>-2.3E-3</v>
      </c>
      <c r="P369" s="8">
        <v>60</v>
      </c>
      <c r="Q369" s="20">
        <v>-5.4000000000000003E-3</v>
      </c>
      <c r="R369" s="3">
        <v>0</v>
      </c>
      <c r="S369" s="40" t="s">
        <v>367</v>
      </c>
      <c r="T369" s="40" t="s">
        <v>191</v>
      </c>
      <c r="U369" s="40" t="s">
        <v>368</v>
      </c>
      <c r="V369" s="40" t="s">
        <v>148</v>
      </c>
      <c r="W369" s="40" t="s">
        <v>154</v>
      </c>
      <c r="X369" s="40" t="s">
        <v>160</v>
      </c>
      <c r="Y369" s="40" t="s">
        <v>166</v>
      </c>
      <c r="Z369" s="40" t="s">
        <v>144</v>
      </c>
      <c r="AA369" s="40" t="s">
        <v>150</v>
      </c>
      <c r="AB369" s="40" t="s">
        <v>156</v>
      </c>
      <c r="AC369" s="40" t="s">
        <v>162</v>
      </c>
      <c r="AD369" s="40" t="s">
        <v>168</v>
      </c>
      <c r="AE369" s="41" t="s">
        <v>369</v>
      </c>
      <c r="AF369" s="40" t="s">
        <v>370</v>
      </c>
      <c r="AG369" s="40" t="s">
        <v>371</v>
      </c>
      <c r="AH369" s="41" t="s">
        <v>372</v>
      </c>
      <c r="AI369" s="40" t="s">
        <v>511</v>
      </c>
      <c r="AJ369" s="40" t="s">
        <v>512</v>
      </c>
      <c r="AK369" s="40" t="s">
        <v>513</v>
      </c>
      <c r="AL369" s="40" t="s">
        <v>514</v>
      </c>
      <c r="AM369" s="40" t="s">
        <v>515</v>
      </c>
      <c r="AN369" s="40" t="s">
        <v>472</v>
      </c>
      <c r="AO369" s="40" t="s">
        <v>237</v>
      </c>
      <c r="AP369" s="40" t="s">
        <v>238</v>
      </c>
      <c r="AQ369" t="s">
        <v>239</v>
      </c>
      <c r="AR369" t="s">
        <v>240</v>
      </c>
      <c r="AS369" s="40" t="s">
        <v>241</v>
      </c>
      <c r="AT369" s="41" t="s">
        <v>231</v>
      </c>
      <c r="AU369" s="41" t="s">
        <v>217</v>
      </c>
      <c r="AV369" s="40" t="s">
        <v>218</v>
      </c>
      <c r="AW369" s="3"/>
      <c r="AX369" s="3"/>
      <c r="AY369" s="3"/>
      <c r="AZ369" s="3"/>
      <c r="BA369" s="3"/>
      <c r="BB369" s="3"/>
      <c r="BC369" s="3"/>
      <c r="BD369" s="3"/>
      <c r="BE369" s="3"/>
      <c r="BF369" s="3"/>
      <c r="BG369" s="3"/>
      <c r="BH369" s="3"/>
      <c r="BI369" s="3"/>
      <c r="BJ369" s="3"/>
      <c r="BK369" s="3"/>
      <c r="BL369" s="3"/>
      <c r="BM369" s="3"/>
      <c r="BN369" s="3"/>
      <c r="BO369" s="3"/>
      <c r="BP369" s="3"/>
      <c r="BQ369" s="3"/>
      <c r="BR369" s="3"/>
      <c r="BS369" s="3"/>
      <c r="BT369" s="3"/>
      <c r="BU369" s="3"/>
      <c r="BV369" s="3"/>
      <c r="BW369" s="3"/>
      <c r="BX369" s="3"/>
      <c r="BY369" s="3"/>
      <c r="BZ369" s="3"/>
      <c r="CA369" s="3"/>
      <c r="CB369" s="3"/>
      <c r="CC369" s="3"/>
      <c r="CD369" s="3"/>
      <c r="CE369" s="3"/>
      <c r="CF369" s="3"/>
      <c r="CG369" s="3"/>
      <c r="CH369" s="3"/>
      <c r="CI369" s="3"/>
      <c r="CJ369" s="3"/>
      <c r="CK369" s="3"/>
    </row>
    <row r="370" spans="1:89">
      <c r="C370" s="39" t="s">
        <v>18</v>
      </c>
      <c r="D370">
        <v>1</v>
      </c>
      <c r="Q370" s="20"/>
      <c r="S370">
        <v>1167</v>
      </c>
      <c r="T370">
        <v>1152</v>
      </c>
      <c r="U370">
        <v>1103</v>
      </c>
      <c r="V370">
        <v>1077</v>
      </c>
      <c r="W370">
        <v>1047</v>
      </c>
      <c r="X370">
        <v>1015</v>
      </c>
      <c r="Y370">
        <v>974</v>
      </c>
      <c r="Z370">
        <v>982</v>
      </c>
      <c r="AA370">
        <v>953</v>
      </c>
      <c r="AB370">
        <v>916</v>
      </c>
      <c r="AC370">
        <v>873</v>
      </c>
      <c r="AD370">
        <v>823</v>
      </c>
      <c r="AE370">
        <v>780</v>
      </c>
      <c r="AF370">
        <v>730</v>
      </c>
      <c r="AG370">
        <v>680</v>
      </c>
      <c r="AH370">
        <v>680</v>
      </c>
      <c r="AI370">
        <v>840</v>
      </c>
      <c r="AJ370">
        <v>900</v>
      </c>
      <c r="AK370">
        <v>840</v>
      </c>
      <c r="AL370">
        <v>840</v>
      </c>
      <c r="AM370">
        <v>680</v>
      </c>
      <c r="AN370">
        <v>680</v>
      </c>
      <c r="AO370">
        <v>730</v>
      </c>
      <c r="AP370">
        <v>780</v>
      </c>
      <c r="AQ370">
        <v>840</v>
      </c>
      <c r="AR370">
        <v>900</v>
      </c>
      <c r="AS370">
        <v>970</v>
      </c>
      <c r="AT370" s="25">
        <v>1040</v>
      </c>
      <c r="AU370" s="25">
        <v>1120</v>
      </c>
      <c r="AV370">
        <v>1200</v>
      </c>
    </row>
    <row r="371" spans="1:89">
      <c r="A371" s="40" t="s">
        <v>526</v>
      </c>
      <c r="B371" s="40" t="s">
        <v>130</v>
      </c>
      <c r="C371" s="82" t="s">
        <v>117</v>
      </c>
      <c r="D371">
        <v>1</v>
      </c>
      <c r="E371" s="26">
        <v>0.1</v>
      </c>
      <c r="F371" s="3">
        <v>0.375</v>
      </c>
      <c r="G371" s="24">
        <v>2.4570172744588943</v>
      </c>
      <c r="H371" s="9">
        <v>-4.9502548223376666</v>
      </c>
      <c r="I371" s="9">
        <v>6.0581827534891746</v>
      </c>
      <c r="J371" s="9">
        <v>4.0245584642661925E-16</v>
      </c>
      <c r="K371" s="24">
        <v>25.765925807674346</v>
      </c>
      <c r="L371" s="9">
        <v>-25.11228807377832</v>
      </c>
      <c r="M371" s="9">
        <v>19.540405536247853</v>
      </c>
      <c r="N371" s="9">
        <v>30.985578290190553</v>
      </c>
      <c r="O371" s="30">
        <v>-2.3E-3</v>
      </c>
      <c r="P371" s="8">
        <v>60</v>
      </c>
      <c r="Q371" s="20">
        <v>-1.0800000000000001E-2</v>
      </c>
      <c r="R371" s="3">
        <v>0</v>
      </c>
      <c r="S371" s="40" t="s">
        <v>367</v>
      </c>
      <c r="T371" s="40" t="s">
        <v>191</v>
      </c>
      <c r="U371" s="40" t="s">
        <v>368</v>
      </c>
      <c r="V371" s="40" t="s">
        <v>148</v>
      </c>
      <c r="W371" s="40" t="s">
        <v>154</v>
      </c>
      <c r="X371" s="40" t="s">
        <v>160</v>
      </c>
      <c r="Y371" s="40" t="s">
        <v>166</v>
      </c>
      <c r="Z371" s="40" t="s">
        <v>144</v>
      </c>
      <c r="AA371" s="40" t="s">
        <v>150</v>
      </c>
      <c r="AB371" s="40" t="s">
        <v>156</v>
      </c>
      <c r="AC371" s="40" t="s">
        <v>162</v>
      </c>
      <c r="AD371" s="40" t="s">
        <v>168</v>
      </c>
      <c r="AE371" s="41" t="s">
        <v>369</v>
      </c>
      <c r="AF371" s="40" t="s">
        <v>370</v>
      </c>
      <c r="AG371" s="40" t="s">
        <v>371</v>
      </c>
      <c r="AH371" s="41" t="s">
        <v>372</v>
      </c>
      <c r="AI371" s="40" t="s">
        <v>511</v>
      </c>
      <c r="AJ371" s="40" t="s">
        <v>512</v>
      </c>
      <c r="AK371" s="40" t="s">
        <v>513</v>
      </c>
      <c r="AL371" s="40" t="s">
        <v>514</v>
      </c>
      <c r="AM371" s="40" t="s">
        <v>515</v>
      </c>
      <c r="AN371" s="40" t="s">
        <v>472</v>
      </c>
      <c r="AO371" s="40" t="s">
        <v>237</v>
      </c>
      <c r="AP371" s="40" t="s">
        <v>238</v>
      </c>
      <c r="AQ371" t="s">
        <v>239</v>
      </c>
      <c r="AR371" t="s">
        <v>240</v>
      </c>
      <c r="AS371" s="40" t="s">
        <v>241</v>
      </c>
      <c r="AT371" s="41" t="s">
        <v>231</v>
      </c>
      <c r="AU371" s="41" t="s">
        <v>217</v>
      </c>
      <c r="AV371" s="40" t="s">
        <v>218</v>
      </c>
      <c r="AW371" s="3"/>
      <c r="AX371" s="3"/>
      <c r="AY371" s="3"/>
      <c r="AZ371" s="3"/>
      <c r="BA371" s="3"/>
      <c r="BB371" s="3"/>
      <c r="BC371" s="3"/>
      <c r="BD371" s="3"/>
      <c r="BE371" s="3"/>
      <c r="BF371" s="3"/>
      <c r="BG371" s="3"/>
      <c r="BH371" s="3"/>
      <c r="BI371" s="3"/>
      <c r="BJ371" s="3"/>
      <c r="BK371" s="3"/>
      <c r="BL371" s="3"/>
      <c r="BM371" s="3"/>
      <c r="BN371" s="3"/>
      <c r="BO371" s="3"/>
      <c r="BP371" s="3"/>
      <c r="BQ371" s="3"/>
      <c r="BR371" s="3"/>
      <c r="BS371" s="3"/>
      <c r="BT371" s="3"/>
      <c r="BU371" s="3"/>
      <c r="BV371" s="3"/>
      <c r="BW371" s="3"/>
      <c r="BX371" s="3"/>
      <c r="BY371" s="3"/>
      <c r="BZ371" s="3"/>
      <c r="CA371" s="3"/>
      <c r="CB371" s="3"/>
      <c r="CC371" s="3"/>
      <c r="CD371" s="3"/>
      <c r="CE371" s="3"/>
      <c r="CF371" s="3"/>
      <c r="CG371" s="3"/>
      <c r="CH371" s="3"/>
      <c r="CI371" s="3"/>
      <c r="CJ371" s="3"/>
      <c r="CK371" s="3"/>
    </row>
    <row r="372" spans="1:89">
      <c r="C372" s="39" t="s">
        <v>18</v>
      </c>
      <c r="D372">
        <v>1</v>
      </c>
      <c r="Q372" s="20"/>
      <c r="S372">
        <v>1167</v>
      </c>
      <c r="T372">
        <v>1152</v>
      </c>
      <c r="U372">
        <v>1103</v>
      </c>
      <c r="V372">
        <v>1077</v>
      </c>
      <c r="W372">
        <v>1047</v>
      </c>
      <c r="X372">
        <v>1015</v>
      </c>
      <c r="Y372">
        <v>974</v>
      </c>
      <c r="Z372">
        <v>982</v>
      </c>
      <c r="AA372">
        <v>953</v>
      </c>
      <c r="AB372">
        <v>916</v>
      </c>
      <c r="AC372">
        <v>873</v>
      </c>
      <c r="AD372">
        <v>823</v>
      </c>
      <c r="AE372">
        <v>780</v>
      </c>
      <c r="AF372">
        <v>730</v>
      </c>
      <c r="AG372">
        <v>680</v>
      </c>
      <c r="AH372">
        <v>680</v>
      </c>
      <c r="AI372">
        <v>840</v>
      </c>
      <c r="AJ372">
        <v>900</v>
      </c>
      <c r="AK372">
        <v>840</v>
      </c>
      <c r="AL372">
        <v>840</v>
      </c>
      <c r="AM372">
        <v>680</v>
      </c>
      <c r="AN372">
        <v>680</v>
      </c>
      <c r="AO372">
        <v>730</v>
      </c>
      <c r="AP372">
        <v>780</v>
      </c>
      <c r="AQ372">
        <v>840</v>
      </c>
      <c r="AR372">
        <v>900</v>
      </c>
      <c r="AS372">
        <v>970</v>
      </c>
      <c r="AT372" s="25">
        <v>1040</v>
      </c>
      <c r="AU372" s="25">
        <v>1120</v>
      </c>
      <c r="AV372">
        <v>1200</v>
      </c>
    </row>
    <row r="373" spans="1:89">
      <c r="A373" s="40" t="s">
        <v>527</v>
      </c>
      <c r="B373" s="40" t="s">
        <v>130</v>
      </c>
      <c r="C373" s="82" t="s">
        <v>117</v>
      </c>
      <c r="D373">
        <v>1</v>
      </c>
      <c r="E373" s="26">
        <v>0.1</v>
      </c>
      <c r="F373" s="3">
        <v>0.75</v>
      </c>
      <c r="G373" s="24">
        <v>0.16568717367521041</v>
      </c>
      <c r="H373" s="9">
        <v>-0.92311540630768807</v>
      </c>
      <c r="I373" s="9">
        <v>2.853000865945297</v>
      </c>
      <c r="J373" s="9">
        <v>-6.2906337051276302E-3</v>
      </c>
      <c r="K373" s="24">
        <v>1.9969350983432543</v>
      </c>
      <c r="L373" s="9">
        <v>-3.8080947743554092</v>
      </c>
      <c r="M373" s="9">
        <v>5.2860452767849857</v>
      </c>
      <c r="N373" s="9">
        <v>15.34674856696406</v>
      </c>
      <c r="O373" s="30">
        <v>-2.2000000000000001E-3</v>
      </c>
      <c r="P373" s="8">
        <v>75</v>
      </c>
      <c r="Q373" s="20">
        <v>-5.4999999999999997E-3</v>
      </c>
      <c r="R373" s="3">
        <v>0</v>
      </c>
      <c r="S373" s="40" t="s">
        <v>144</v>
      </c>
      <c r="T373" s="40" t="s">
        <v>150</v>
      </c>
      <c r="U373" s="40" t="s">
        <v>156</v>
      </c>
      <c r="V373" s="40" t="s">
        <v>331</v>
      </c>
      <c r="W373" s="40" t="s">
        <v>332</v>
      </c>
      <c r="X373" s="40" t="s">
        <v>333</v>
      </c>
      <c r="Y373" s="40" t="s">
        <v>162</v>
      </c>
      <c r="Z373" s="40" t="s">
        <v>168</v>
      </c>
      <c r="AA373" s="40" t="s">
        <v>152</v>
      </c>
      <c r="AB373" s="40" t="s">
        <v>158</v>
      </c>
      <c r="AC373" s="40" t="s">
        <v>164</v>
      </c>
      <c r="AD373" s="40" t="s">
        <v>170</v>
      </c>
      <c r="AE373" s="41" t="s">
        <v>334</v>
      </c>
      <c r="AF373" s="40" t="s">
        <v>143</v>
      </c>
      <c r="AG373" s="40" t="s">
        <v>149</v>
      </c>
      <c r="AH373" s="41" t="s">
        <v>155</v>
      </c>
      <c r="AI373" s="40" t="s">
        <v>335</v>
      </c>
      <c r="AJ373" s="40" t="s">
        <v>336</v>
      </c>
      <c r="AK373" s="40" t="s">
        <v>337</v>
      </c>
      <c r="AL373" s="40" t="s">
        <v>161</v>
      </c>
      <c r="AM373" s="40" t="s">
        <v>167</v>
      </c>
      <c r="AN373" s="40" t="s">
        <v>151</v>
      </c>
      <c r="AO373" s="40" t="s">
        <v>157</v>
      </c>
      <c r="AP373" s="40" t="s">
        <v>163</v>
      </c>
      <c r="AQ373" t="s">
        <v>169</v>
      </c>
      <c r="AR373" t="s">
        <v>338</v>
      </c>
      <c r="AS373" s="40"/>
      <c r="AT373" s="41"/>
      <c r="AU373" s="41"/>
      <c r="AV373" s="40"/>
      <c r="AW373" s="3"/>
      <c r="AX373" s="3"/>
      <c r="AY373" s="3"/>
      <c r="AZ373" s="3"/>
      <c r="BA373" s="3"/>
      <c r="BB373" s="3"/>
      <c r="BC373" s="3"/>
      <c r="BD373" s="3"/>
      <c r="BE373" s="3"/>
      <c r="BF373" s="3"/>
      <c r="BG373" s="3"/>
      <c r="BH373" s="3"/>
      <c r="BI373" s="3"/>
      <c r="BJ373" s="3"/>
      <c r="BK373" s="3"/>
      <c r="BL373" s="3"/>
      <c r="BM373" s="3"/>
      <c r="BN373" s="3"/>
      <c r="BO373" s="3"/>
      <c r="BP373" s="3"/>
      <c r="BQ373" s="3"/>
      <c r="BR373" s="3"/>
      <c r="BS373" s="3"/>
      <c r="BT373" s="3"/>
      <c r="BU373" s="3"/>
      <c r="BV373" s="3"/>
      <c r="BW373" s="3"/>
      <c r="BX373" s="3"/>
      <c r="BY373" s="3"/>
      <c r="BZ373" s="3"/>
      <c r="CA373" s="3"/>
      <c r="CB373" s="3"/>
      <c r="CC373" s="3"/>
      <c r="CD373" s="3"/>
      <c r="CE373" s="3"/>
      <c r="CF373" s="3"/>
      <c r="CG373" s="3"/>
      <c r="CH373" s="3"/>
      <c r="CI373" s="3"/>
      <c r="CJ373" s="3"/>
      <c r="CK373" s="3"/>
    </row>
    <row r="374" spans="1:89">
      <c r="C374" s="39" t="s">
        <v>18</v>
      </c>
      <c r="D374">
        <v>1</v>
      </c>
      <c r="Q374" s="20"/>
      <c r="S374">
        <v>1124</v>
      </c>
      <c r="T374">
        <v>1159</v>
      </c>
      <c r="U374">
        <v>1136</v>
      </c>
      <c r="V374">
        <v>1105</v>
      </c>
      <c r="W374">
        <v>1083</v>
      </c>
      <c r="X374">
        <v>1072</v>
      </c>
      <c r="Y374">
        <v>1105</v>
      </c>
      <c r="Z374">
        <v>1079</v>
      </c>
      <c r="AA374">
        <v>1043</v>
      </c>
      <c r="AB374">
        <v>1022</v>
      </c>
      <c r="AC374">
        <v>972</v>
      </c>
      <c r="AD374">
        <v>971</v>
      </c>
      <c r="AE374">
        <v>923</v>
      </c>
      <c r="AF374">
        <v>1023</v>
      </c>
      <c r="AG374">
        <v>1054</v>
      </c>
      <c r="AH374">
        <v>1034</v>
      </c>
      <c r="AI374">
        <v>1005</v>
      </c>
      <c r="AJ374">
        <v>985</v>
      </c>
      <c r="AK374">
        <v>975</v>
      </c>
      <c r="AL374">
        <v>1005</v>
      </c>
      <c r="AM374">
        <v>981</v>
      </c>
      <c r="AN374">
        <v>949</v>
      </c>
      <c r="AO374">
        <v>930</v>
      </c>
      <c r="AP374">
        <v>885</v>
      </c>
      <c r="AQ374">
        <v>883</v>
      </c>
      <c r="AR374">
        <v>840</v>
      </c>
      <c r="AT374" s="25"/>
      <c r="AU374" s="25"/>
    </row>
    <row r="375" spans="1:89">
      <c r="A375" s="40" t="s">
        <v>528</v>
      </c>
      <c r="B375" s="40" t="s">
        <v>130</v>
      </c>
      <c r="C375" s="82" t="s">
        <v>117</v>
      </c>
      <c r="D375">
        <v>1</v>
      </c>
      <c r="E375" s="26">
        <v>0.05</v>
      </c>
      <c r="F375" s="3">
        <v>0.375</v>
      </c>
      <c r="G375" s="24">
        <v>1.3254973894016888</v>
      </c>
      <c r="H375" s="9">
        <v>-3.6924616252307545</v>
      </c>
      <c r="I375" s="9">
        <v>5.706001731890594</v>
      </c>
      <c r="J375" s="9">
        <v>-6.2906337051276164E-3</v>
      </c>
      <c r="K375" s="24">
        <v>31.950961573492133</v>
      </c>
      <c r="L375" s="9">
        <v>-30.464758194843292</v>
      </c>
      <c r="M375" s="9">
        <v>21.144181107139939</v>
      </c>
      <c r="N375" s="9">
        <v>30.693497133928119</v>
      </c>
      <c r="O375" s="30">
        <v>-2.2000000000000001E-3</v>
      </c>
      <c r="P375" s="8">
        <v>75</v>
      </c>
      <c r="Q375" s="20">
        <v>-1.0999999999999999E-2</v>
      </c>
      <c r="R375" s="3">
        <v>0</v>
      </c>
      <c r="S375" s="40" t="s">
        <v>144</v>
      </c>
      <c r="T375" s="40" t="s">
        <v>150</v>
      </c>
      <c r="U375" s="40" t="s">
        <v>156</v>
      </c>
      <c r="V375" s="40" t="s">
        <v>331</v>
      </c>
      <c r="W375" s="40" t="s">
        <v>332</v>
      </c>
      <c r="X375" s="40" t="s">
        <v>333</v>
      </c>
      <c r="Y375" s="40" t="s">
        <v>162</v>
      </c>
      <c r="Z375" s="40" t="s">
        <v>168</v>
      </c>
      <c r="AA375" s="40" t="s">
        <v>152</v>
      </c>
      <c r="AB375" s="40" t="s">
        <v>158</v>
      </c>
      <c r="AC375" s="40" t="s">
        <v>164</v>
      </c>
      <c r="AD375" s="40" t="s">
        <v>170</v>
      </c>
      <c r="AE375" s="41" t="s">
        <v>334</v>
      </c>
      <c r="AF375" s="40" t="s">
        <v>143</v>
      </c>
      <c r="AG375" s="40" t="s">
        <v>149</v>
      </c>
      <c r="AH375" s="41" t="s">
        <v>155</v>
      </c>
      <c r="AI375" s="40" t="s">
        <v>335</v>
      </c>
      <c r="AJ375" s="40" t="s">
        <v>336</v>
      </c>
      <c r="AK375" s="40" t="s">
        <v>337</v>
      </c>
      <c r="AL375" s="40" t="s">
        <v>161</v>
      </c>
      <c r="AM375" s="40" t="s">
        <v>167</v>
      </c>
      <c r="AN375" s="40" t="s">
        <v>151</v>
      </c>
      <c r="AO375" s="40" t="s">
        <v>157</v>
      </c>
      <c r="AP375" s="40" t="s">
        <v>163</v>
      </c>
      <c r="AQ375" t="s">
        <v>169</v>
      </c>
      <c r="AR375" t="s">
        <v>338</v>
      </c>
      <c r="AS375" s="40"/>
      <c r="AT375" s="41"/>
      <c r="AU375" s="41"/>
      <c r="AV375" s="40"/>
      <c r="AW375" s="3"/>
      <c r="AX375" s="3"/>
      <c r="AY375" s="3"/>
      <c r="AZ375" s="3"/>
      <c r="BA375" s="3"/>
      <c r="BB375" s="3"/>
      <c r="BC375" s="3"/>
      <c r="BD375" s="3"/>
      <c r="BE375" s="3"/>
      <c r="BF375" s="3"/>
      <c r="BG375" s="3"/>
      <c r="BH375" s="3"/>
      <c r="BI375" s="3"/>
      <c r="BJ375" s="3"/>
      <c r="BK375" s="3"/>
      <c r="BL375" s="3"/>
      <c r="BM375" s="3"/>
      <c r="BN375" s="3"/>
      <c r="BO375" s="3"/>
      <c r="BP375" s="3"/>
      <c r="BQ375" s="3"/>
      <c r="BR375" s="3"/>
      <c r="BS375" s="3"/>
      <c r="BT375" s="3"/>
      <c r="BU375" s="3"/>
      <c r="BV375" s="3"/>
      <c r="BW375" s="3"/>
      <c r="BX375" s="3"/>
      <c r="BY375" s="3"/>
      <c r="BZ375" s="3"/>
      <c r="CA375" s="3"/>
      <c r="CB375" s="3"/>
      <c r="CC375" s="3"/>
      <c r="CD375" s="3"/>
      <c r="CE375" s="3"/>
      <c r="CF375" s="3"/>
      <c r="CG375" s="3"/>
      <c r="CH375" s="3"/>
      <c r="CI375" s="3"/>
      <c r="CJ375" s="3"/>
      <c r="CK375" s="3"/>
    </row>
    <row r="376" spans="1:89">
      <c r="C376" s="39" t="s">
        <v>18</v>
      </c>
      <c r="D376">
        <v>1</v>
      </c>
      <c r="Q376" s="20"/>
      <c r="S376">
        <v>1124</v>
      </c>
      <c r="T376">
        <v>1159</v>
      </c>
      <c r="U376">
        <v>1136</v>
      </c>
      <c r="V376">
        <v>1105</v>
      </c>
      <c r="W376">
        <v>1083</v>
      </c>
      <c r="X376">
        <v>1072</v>
      </c>
      <c r="Y376">
        <v>1105</v>
      </c>
      <c r="Z376">
        <v>1079</v>
      </c>
      <c r="AA376">
        <v>1043</v>
      </c>
      <c r="AB376">
        <v>1022</v>
      </c>
      <c r="AC376">
        <v>972</v>
      </c>
      <c r="AD376">
        <v>971</v>
      </c>
      <c r="AE376">
        <v>923</v>
      </c>
      <c r="AF376">
        <v>1023</v>
      </c>
      <c r="AG376">
        <v>1054</v>
      </c>
      <c r="AH376">
        <v>1034</v>
      </c>
      <c r="AI376">
        <v>1005</v>
      </c>
      <c r="AJ376">
        <v>985</v>
      </c>
      <c r="AK376">
        <v>975</v>
      </c>
      <c r="AL376">
        <v>1005</v>
      </c>
      <c r="AM376">
        <v>981</v>
      </c>
      <c r="AN376">
        <v>949</v>
      </c>
      <c r="AO376">
        <v>930</v>
      </c>
      <c r="AP376">
        <v>885</v>
      </c>
      <c r="AQ376">
        <v>883</v>
      </c>
      <c r="AR376">
        <v>840</v>
      </c>
      <c r="AT376" s="25"/>
      <c r="AU376" s="25"/>
    </row>
    <row r="377" spans="1:89">
      <c r="A377" s="40" t="s">
        <v>529</v>
      </c>
      <c r="B377" s="40" t="s">
        <v>130</v>
      </c>
      <c r="C377" s="82" t="s">
        <v>117</v>
      </c>
      <c r="D377">
        <v>1</v>
      </c>
      <c r="E377" s="26">
        <v>0.2</v>
      </c>
      <c r="F377" s="3">
        <v>1.2</v>
      </c>
      <c r="G377" s="24">
        <v>2.9439347428573487E-2</v>
      </c>
      <c r="H377" s="9">
        <v>-0.32255789440000388</v>
      </c>
      <c r="I377" s="9">
        <v>1.6657514765828589</v>
      </c>
      <c r="J377" s="9">
        <v>1.8964628800000639E-3</v>
      </c>
      <c r="K377" s="24">
        <v>0.41616425047619654</v>
      </c>
      <c r="L377" s="9">
        <v>-1.4736513769285842</v>
      </c>
      <c r="M377" s="9">
        <v>3.2954887377309579</v>
      </c>
      <c r="N377" s="9">
        <v>15.633102941527145</v>
      </c>
      <c r="O377" s="30">
        <v>-1.8E-3</v>
      </c>
      <c r="P377" s="8">
        <v>60</v>
      </c>
      <c r="Q377" s="20">
        <v>-8.0999999999999996E-3</v>
      </c>
      <c r="R377" s="3">
        <v>0</v>
      </c>
      <c r="S377" s="40" t="s">
        <v>367</v>
      </c>
      <c r="T377" s="40" t="s">
        <v>191</v>
      </c>
      <c r="U377" s="40" t="s">
        <v>368</v>
      </c>
      <c r="V377" s="40" t="s">
        <v>148</v>
      </c>
      <c r="W377" s="40" t="s">
        <v>154</v>
      </c>
      <c r="X377" s="40" t="s">
        <v>160</v>
      </c>
      <c r="Y377" s="40" t="s">
        <v>166</v>
      </c>
      <c r="Z377" s="40" t="s">
        <v>144</v>
      </c>
      <c r="AA377" s="40" t="s">
        <v>150</v>
      </c>
      <c r="AB377" s="40" t="s">
        <v>156</v>
      </c>
      <c r="AC377" s="40" t="s">
        <v>162</v>
      </c>
      <c r="AD377" s="40" t="s">
        <v>168</v>
      </c>
      <c r="AE377" s="40" t="s">
        <v>369</v>
      </c>
      <c r="AF377" s="40" t="s">
        <v>370</v>
      </c>
      <c r="AG377" s="41" t="s">
        <v>371</v>
      </c>
      <c r="AH377" s="40" t="s">
        <v>372</v>
      </c>
      <c r="AI377" s="40" t="s">
        <v>511</v>
      </c>
      <c r="AJ377" s="40" t="s">
        <v>512</v>
      </c>
      <c r="AK377" s="40" t="s">
        <v>513</v>
      </c>
      <c r="AL377" s="40" t="s">
        <v>514</v>
      </c>
      <c r="AM377" s="40" t="s">
        <v>515</v>
      </c>
      <c r="AN377" s="41" t="s">
        <v>217</v>
      </c>
      <c r="AO377" s="40" t="s">
        <v>218</v>
      </c>
      <c r="AP377" s="40" t="s">
        <v>219</v>
      </c>
      <c r="AQ377" s="41" t="s">
        <v>222</v>
      </c>
      <c r="AR377" t="s">
        <v>223</v>
      </c>
      <c r="AS377" t="s">
        <v>224</v>
      </c>
      <c r="AT377" s="41" t="s">
        <v>225</v>
      </c>
      <c r="AU377" s="41" t="s">
        <v>226</v>
      </c>
      <c r="AV377" s="40" t="s">
        <v>227</v>
      </c>
      <c r="AW377" t="s">
        <v>228</v>
      </c>
      <c r="AX377" s="3"/>
      <c r="AY377" s="3"/>
      <c r="AZ377" s="3"/>
      <c r="BA377" s="3"/>
      <c r="BB377" s="3"/>
      <c r="BC377" s="3"/>
      <c r="BD377" s="3"/>
      <c r="BE377" s="3"/>
      <c r="BF377" s="3"/>
      <c r="BG377" s="3"/>
      <c r="BH377" s="3"/>
      <c r="BI377" s="3"/>
      <c r="BJ377" s="3"/>
      <c r="BK377" s="3"/>
      <c r="BL377" s="3"/>
      <c r="BM377" s="3"/>
      <c r="BN377" s="3"/>
      <c r="BO377" s="3"/>
      <c r="BP377" s="3"/>
      <c r="BQ377" s="3"/>
      <c r="BR377" s="3"/>
      <c r="BS377" s="3"/>
      <c r="BT377" s="3"/>
      <c r="BU377" s="3"/>
      <c r="BV377" s="3"/>
      <c r="BW377" s="3"/>
      <c r="BX377" s="3"/>
      <c r="BY377" s="3"/>
      <c r="BZ377" s="3"/>
      <c r="CA377" s="3"/>
      <c r="CB377" s="3"/>
      <c r="CC377" s="3"/>
      <c r="CD377" s="3"/>
      <c r="CE377" s="3"/>
      <c r="CF377" s="3"/>
      <c r="CG377" s="3"/>
      <c r="CH377" s="3"/>
      <c r="CI377" s="3"/>
      <c r="CJ377" s="3"/>
      <c r="CK377" s="3"/>
    </row>
    <row r="378" spans="1:89">
      <c r="C378" s="39" t="s">
        <v>18</v>
      </c>
      <c r="D378">
        <v>1</v>
      </c>
      <c r="Q378" s="20"/>
      <c r="S378">
        <v>2008</v>
      </c>
      <c r="T378">
        <v>1982</v>
      </c>
      <c r="U378">
        <v>1898</v>
      </c>
      <c r="V378">
        <v>1853</v>
      </c>
      <c r="W378">
        <v>1802</v>
      </c>
      <c r="X378">
        <v>1746</v>
      </c>
      <c r="Y378">
        <v>1676</v>
      </c>
      <c r="Z378">
        <v>1689</v>
      </c>
      <c r="AA378">
        <v>1640</v>
      </c>
      <c r="AB378">
        <v>1577</v>
      </c>
      <c r="AC378">
        <v>1502</v>
      </c>
      <c r="AD378">
        <v>1417</v>
      </c>
      <c r="AE378">
        <v>1407</v>
      </c>
      <c r="AF378">
        <v>1355</v>
      </c>
      <c r="AG378" s="25">
        <v>1303</v>
      </c>
      <c r="AH378">
        <v>1229</v>
      </c>
      <c r="AI378">
        <v>1502</v>
      </c>
      <c r="AJ378">
        <v>1746</v>
      </c>
      <c r="AK378">
        <v>1502</v>
      </c>
      <c r="AL378">
        <v>1502</v>
      </c>
      <c r="AM378">
        <v>1303</v>
      </c>
      <c r="AN378" s="25">
        <v>1120</v>
      </c>
      <c r="AO378">
        <v>1200</v>
      </c>
      <c r="AP378">
        <v>1290</v>
      </c>
      <c r="AQ378" s="25">
        <v>1380</v>
      </c>
      <c r="AR378">
        <v>1485</v>
      </c>
      <c r="AS378">
        <v>1590</v>
      </c>
      <c r="AT378" s="25">
        <v>1710</v>
      </c>
      <c r="AU378" s="25">
        <v>1830</v>
      </c>
      <c r="AV378">
        <v>1965</v>
      </c>
      <c r="AW378">
        <v>2100</v>
      </c>
    </row>
    <row r="379" spans="1:89">
      <c r="A379" s="40" t="s">
        <v>530</v>
      </c>
      <c r="B379" s="40" t="s">
        <v>130</v>
      </c>
      <c r="C379" s="82" t="s">
        <v>117</v>
      </c>
      <c r="D379">
        <v>1</v>
      </c>
      <c r="E379" s="26">
        <v>0.1</v>
      </c>
      <c r="F379" s="3">
        <v>0.6</v>
      </c>
      <c r="G379" s="24">
        <v>0.23551477942852406</v>
      </c>
      <c r="H379" s="9">
        <v>-1.2902315775999489</v>
      </c>
      <c r="I379" s="9">
        <v>3.3315029531656992</v>
      </c>
      <c r="J379" s="9">
        <v>1.8964628800012123E-3</v>
      </c>
      <c r="K379" s="24">
        <v>6.6586280076192637</v>
      </c>
      <c r="L379" s="9">
        <v>-11.789211015428817</v>
      </c>
      <c r="M379" s="9">
        <v>13.181954950923878</v>
      </c>
      <c r="N379" s="9">
        <v>31.26620588305429</v>
      </c>
      <c r="O379" s="30">
        <v>-1.8E-3</v>
      </c>
      <c r="P379" s="8">
        <v>60</v>
      </c>
      <c r="Q379" s="20">
        <v>-1.6199999999999999E-2</v>
      </c>
      <c r="R379" s="3">
        <v>0</v>
      </c>
      <c r="S379" s="40" t="s">
        <v>367</v>
      </c>
      <c r="T379" s="40" t="s">
        <v>191</v>
      </c>
      <c r="U379" s="40" t="s">
        <v>368</v>
      </c>
      <c r="V379" s="40" t="s">
        <v>148</v>
      </c>
      <c r="W379" s="40" t="s">
        <v>154</v>
      </c>
      <c r="X379" s="40" t="s">
        <v>160</v>
      </c>
      <c r="Y379" s="40" t="s">
        <v>166</v>
      </c>
      <c r="Z379" s="40" t="s">
        <v>144</v>
      </c>
      <c r="AA379" s="40" t="s">
        <v>150</v>
      </c>
      <c r="AB379" s="40" t="s">
        <v>156</v>
      </c>
      <c r="AC379" s="40" t="s">
        <v>162</v>
      </c>
      <c r="AD379" s="40" t="s">
        <v>168</v>
      </c>
      <c r="AE379" s="40" t="s">
        <v>369</v>
      </c>
      <c r="AF379" s="40" t="s">
        <v>370</v>
      </c>
      <c r="AG379" s="41" t="s">
        <v>371</v>
      </c>
      <c r="AH379" s="40" t="s">
        <v>372</v>
      </c>
      <c r="AI379" s="40" t="s">
        <v>511</v>
      </c>
      <c r="AJ379" s="40" t="s">
        <v>512</v>
      </c>
      <c r="AK379" s="40" t="s">
        <v>513</v>
      </c>
      <c r="AL379" s="40" t="s">
        <v>514</v>
      </c>
      <c r="AM379" s="40" t="s">
        <v>515</v>
      </c>
      <c r="AN379" s="41" t="s">
        <v>217</v>
      </c>
      <c r="AO379" s="40" t="s">
        <v>218</v>
      </c>
      <c r="AP379" s="40" t="s">
        <v>219</v>
      </c>
      <c r="AQ379" s="41" t="s">
        <v>222</v>
      </c>
      <c r="AR379" t="s">
        <v>223</v>
      </c>
      <c r="AS379" t="s">
        <v>224</v>
      </c>
      <c r="AT379" s="41" t="s">
        <v>225</v>
      </c>
      <c r="AU379" s="41" t="s">
        <v>226</v>
      </c>
      <c r="AV379" s="40" t="s">
        <v>227</v>
      </c>
      <c r="AW379" s="40" t="s">
        <v>228</v>
      </c>
      <c r="AX379" s="3"/>
      <c r="AY379" s="3"/>
      <c r="AZ379" s="3"/>
      <c r="BA379" s="3"/>
      <c r="BB379" s="3"/>
      <c r="BC379" s="3"/>
      <c r="BD379" s="3"/>
      <c r="BE379" s="3"/>
      <c r="BF379" s="3"/>
      <c r="BG379" s="3"/>
      <c r="BH379" s="3"/>
      <c r="BI379" s="3"/>
      <c r="BJ379" s="3"/>
      <c r="BK379" s="3"/>
      <c r="BL379" s="3"/>
      <c r="BM379" s="3"/>
      <c r="BN379" s="3"/>
      <c r="BO379" s="3"/>
      <c r="BP379" s="3"/>
      <c r="BQ379" s="3"/>
      <c r="BR379" s="3"/>
      <c r="BS379" s="3"/>
      <c r="BT379" s="3"/>
      <c r="BU379" s="3"/>
      <c r="BV379" s="3"/>
      <c r="BW379" s="3"/>
      <c r="BX379" s="3"/>
      <c r="BY379" s="3"/>
      <c r="BZ379" s="3"/>
      <c r="CA379" s="3"/>
      <c r="CB379" s="3"/>
      <c r="CC379" s="3"/>
      <c r="CD379" s="3"/>
      <c r="CE379" s="3"/>
      <c r="CF379" s="3"/>
      <c r="CG379" s="3"/>
      <c r="CH379" s="3"/>
      <c r="CI379" s="3"/>
      <c r="CJ379" s="3"/>
      <c r="CK379" s="3"/>
    </row>
    <row r="380" spans="1:89">
      <c r="C380" s="39" t="s">
        <v>18</v>
      </c>
      <c r="D380">
        <v>1</v>
      </c>
      <c r="Q380" s="20"/>
      <c r="S380">
        <v>2008</v>
      </c>
      <c r="T380">
        <v>1982</v>
      </c>
      <c r="U380">
        <v>1898</v>
      </c>
      <c r="V380">
        <v>1853</v>
      </c>
      <c r="W380">
        <v>1802</v>
      </c>
      <c r="X380">
        <v>1746</v>
      </c>
      <c r="Y380">
        <v>1676</v>
      </c>
      <c r="Z380">
        <v>1689</v>
      </c>
      <c r="AA380">
        <v>1640</v>
      </c>
      <c r="AB380">
        <v>1577</v>
      </c>
      <c r="AC380">
        <v>1502</v>
      </c>
      <c r="AD380">
        <v>1417</v>
      </c>
      <c r="AE380">
        <v>1407</v>
      </c>
      <c r="AF380">
        <v>1355</v>
      </c>
      <c r="AG380" s="25">
        <v>1303</v>
      </c>
      <c r="AH380">
        <v>1229</v>
      </c>
      <c r="AI380">
        <v>1502</v>
      </c>
      <c r="AJ380">
        <v>1746</v>
      </c>
      <c r="AK380">
        <v>1502</v>
      </c>
      <c r="AL380">
        <v>1502</v>
      </c>
      <c r="AM380">
        <v>1303</v>
      </c>
      <c r="AN380" s="25">
        <v>1120</v>
      </c>
      <c r="AO380">
        <v>1200</v>
      </c>
      <c r="AP380">
        <v>1290</v>
      </c>
      <c r="AQ380" s="25">
        <v>1380</v>
      </c>
      <c r="AR380">
        <v>1485</v>
      </c>
      <c r="AS380">
        <v>1590</v>
      </c>
      <c r="AT380" s="25">
        <v>1710</v>
      </c>
      <c r="AU380" s="25">
        <v>1830</v>
      </c>
      <c r="AV380">
        <v>1965</v>
      </c>
      <c r="AW380">
        <v>2100</v>
      </c>
    </row>
    <row r="381" spans="1:89">
      <c r="A381" s="40" t="s">
        <v>531</v>
      </c>
      <c r="B381" s="40" t="s">
        <v>130</v>
      </c>
      <c r="C381" s="82" t="s">
        <v>117</v>
      </c>
      <c r="D381">
        <v>1</v>
      </c>
      <c r="E381" s="26">
        <v>0.4</v>
      </c>
      <c r="F381" s="3">
        <v>1.2</v>
      </c>
      <c r="G381" s="24">
        <v>-0.12884140763888302</v>
      </c>
      <c r="H381" s="9">
        <v>1.6235618819429982E-2</v>
      </c>
      <c r="I381" s="9">
        <v>1.5032350924027889</v>
      </c>
      <c r="J381" s="9">
        <v>1.7302397916664172E-2</v>
      </c>
      <c r="K381" s="24">
        <v>0.27829219958323759</v>
      </c>
      <c r="L381" s="9">
        <v>-1.013724002458104</v>
      </c>
      <c r="M381" s="9">
        <v>3.3173521754248263</v>
      </c>
      <c r="N381" s="9">
        <v>15.25251878895004</v>
      </c>
      <c r="O381" s="30">
        <v>-2.5000000000000001E-3</v>
      </c>
      <c r="P381" s="8">
        <v>57</v>
      </c>
      <c r="Q381" s="20">
        <v>-6.4000000000000003E-3</v>
      </c>
      <c r="R381" s="3">
        <v>0</v>
      </c>
      <c r="S381" s="40" t="s">
        <v>144</v>
      </c>
      <c r="T381" s="40" t="s">
        <v>150</v>
      </c>
      <c r="U381" s="40" t="s">
        <v>156</v>
      </c>
      <c r="V381" s="40" t="s">
        <v>331</v>
      </c>
      <c r="W381" s="40" t="s">
        <v>332</v>
      </c>
      <c r="X381" s="40" t="s">
        <v>333</v>
      </c>
      <c r="Y381" s="40" t="s">
        <v>162</v>
      </c>
      <c r="Z381" s="40" t="s">
        <v>168</v>
      </c>
      <c r="AA381" s="40" t="s">
        <v>152</v>
      </c>
      <c r="AB381" s="40" t="s">
        <v>158</v>
      </c>
      <c r="AC381" s="40" t="s">
        <v>164</v>
      </c>
      <c r="AD381" s="40" t="s">
        <v>170</v>
      </c>
      <c r="AE381" s="40" t="s">
        <v>334</v>
      </c>
      <c r="AF381" s="40" t="s">
        <v>143</v>
      </c>
      <c r="AG381" s="41" t="s">
        <v>149</v>
      </c>
      <c r="AH381" s="40" t="s">
        <v>155</v>
      </c>
      <c r="AI381" s="40" t="s">
        <v>335</v>
      </c>
      <c r="AJ381" s="40" t="s">
        <v>336</v>
      </c>
      <c r="AK381" s="40" t="s">
        <v>337</v>
      </c>
      <c r="AL381" s="40" t="s">
        <v>161</v>
      </c>
      <c r="AM381" s="40" t="s">
        <v>167</v>
      </c>
      <c r="AN381" s="41" t="s">
        <v>151</v>
      </c>
      <c r="AO381" s="40" t="s">
        <v>157</v>
      </c>
      <c r="AP381" s="40" t="s">
        <v>163</v>
      </c>
      <c r="AQ381" s="41" t="s">
        <v>169</v>
      </c>
      <c r="AR381" t="s">
        <v>338</v>
      </c>
      <c r="AT381" s="41"/>
      <c r="AU381" s="41"/>
      <c r="AV381" s="40"/>
      <c r="AX381" s="3"/>
      <c r="AY381" s="3"/>
      <c r="AZ381" s="3"/>
      <c r="BA381" s="3"/>
      <c r="BB381" s="3"/>
      <c r="BC381" s="3"/>
      <c r="BD381" s="3"/>
      <c r="BE381" s="3"/>
      <c r="BF381" s="3"/>
      <c r="BG381" s="3"/>
      <c r="BH381" s="3"/>
      <c r="BI381" s="3"/>
      <c r="BJ381" s="3"/>
      <c r="BK381" s="3"/>
      <c r="BL381" s="3"/>
      <c r="BM381" s="3"/>
      <c r="BN381" s="3"/>
      <c r="BO381" s="3"/>
      <c r="BP381" s="3"/>
      <c r="BQ381" s="3"/>
      <c r="BR381" s="3"/>
      <c r="BS381" s="3"/>
      <c r="BT381" s="3"/>
      <c r="BU381" s="3"/>
      <c r="BV381" s="3"/>
      <c r="BW381" s="3"/>
      <c r="BX381" s="3"/>
      <c r="BY381" s="3"/>
      <c r="BZ381" s="3"/>
      <c r="CA381" s="3"/>
      <c r="CB381" s="3"/>
      <c r="CC381" s="3"/>
      <c r="CD381" s="3"/>
      <c r="CE381" s="3"/>
      <c r="CF381" s="3"/>
      <c r="CG381" s="3"/>
      <c r="CH381" s="3"/>
      <c r="CI381" s="3"/>
      <c r="CJ381" s="3"/>
      <c r="CK381" s="3"/>
    </row>
    <row r="382" spans="1:89">
      <c r="C382" s="39" t="s">
        <v>18</v>
      </c>
      <c r="D382">
        <v>1</v>
      </c>
      <c r="Q382" s="20"/>
      <c r="S382">
        <v>1807</v>
      </c>
      <c r="T382">
        <v>1863</v>
      </c>
      <c r="U382">
        <v>1830</v>
      </c>
      <c r="V382">
        <v>1783</v>
      </c>
      <c r="W382">
        <v>1747</v>
      </c>
      <c r="X382">
        <v>1729</v>
      </c>
      <c r="Y382">
        <v>1783</v>
      </c>
      <c r="Z382">
        <v>1774</v>
      </c>
      <c r="AA382">
        <v>1677</v>
      </c>
      <c r="AB382">
        <v>1647</v>
      </c>
      <c r="AC382">
        <v>1569</v>
      </c>
      <c r="AD382">
        <v>1596</v>
      </c>
      <c r="AE382">
        <v>1490</v>
      </c>
      <c r="AF382">
        <v>1672</v>
      </c>
      <c r="AG382" s="25">
        <v>1723</v>
      </c>
      <c r="AH382">
        <v>1693</v>
      </c>
      <c r="AI382">
        <v>1649</v>
      </c>
      <c r="AJ382">
        <v>1616</v>
      </c>
      <c r="AK382">
        <v>1600</v>
      </c>
      <c r="AL382">
        <v>1649</v>
      </c>
      <c r="AM382">
        <v>1641</v>
      </c>
      <c r="AN382" s="25">
        <v>1551</v>
      </c>
      <c r="AO382">
        <v>1524</v>
      </c>
      <c r="AP382">
        <v>1451</v>
      </c>
      <c r="AQ382" s="25">
        <v>1477</v>
      </c>
      <c r="AR382">
        <v>1379</v>
      </c>
      <c r="AT382" s="25"/>
      <c r="AU382" s="25"/>
    </row>
    <row r="383" spans="1:89">
      <c r="A383" s="40" t="s">
        <v>532</v>
      </c>
      <c r="B383" s="40" t="s">
        <v>130</v>
      </c>
      <c r="C383" s="82" t="s">
        <v>117</v>
      </c>
      <c r="D383">
        <v>1</v>
      </c>
      <c r="E383" s="26">
        <v>0.2</v>
      </c>
      <c r="F383" s="3">
        <v>0.6</v>
      </c>
      <c r="G383" s="24">
        <v>-1.0307312611110582</v>
      </c>
      <c r="H383" s="9">
        <v>6.4942475277711895E-2</v>
      </c>
      <c r="I383" s="9">
        <v>3.0064701848055817</v>
      </c>
      <c r="J383" s="9">
        <v>1.7302397916663353E-2</v>
      </c>
      <c r="K383" s="24">
        <v>4.4526751933317996</v>
      </c>
      <c r="L383" s="9">
        <v>-8.1097920196648445</v>
      </c>
      <c r="M383" s="9">
        <v>13.269408701699318</v>
      </c>
      <c r="N383" s="9">
        <v>30.505037577900076</v>
      </c>
      <c r="O383" s="30">
        <v>-2.5000000000000001E-3</v>
      </c>
      <c r="P383" s="8">
        <v>57</v>
      </c>
      <c r="Q383" s="20">
        <v>-1.2800000000000001E-2</v>
      </c>
      <c r="R383" s="3">
        <v>0</v>
      </c>
      <c r="S383" s="40" t="s">
        <v>144</v>
      </c>
      <c r="T383" s="40" t="s">
        <v>150</v>
      </c>
      <c r="U383" s="40" t="s">
        <v>156</v>
      </c>
      <c r="V383" s="40" t="s">
        <v>331</v>
      </c>
      <c r="W383" s="40" t="s">
        <v>332</v>
      </c>
      <c r="X383" s="40" t="s">
        <v>333</v>
      </c>
      <c r="Y383" s="40" t="s">
        <v>162</v>
      </c>
      <c r="Z383" s="40" t="s">
        <v>168</v>
      </c>
      <c r="AA383" s="40" t="s">
        <v>152</v>
      </c>
      <c r="AB383" s="40" t="s">
        <v>158</v>
      </c>
      <c r="AC383" s="40" t="s">
        <v>164</v>
      </c>
      <c r="AD383" s="40" t="s">
        <v>170</v>
      </c>
      <c r="AE383" s="40" t="s">
        <v>334</v>
      </c>
      <c r="AF383" s="40" t="s">
        <v>143</v>
      </c>
      <c r="AG383" s="41" t="s">
        <v>149</v>
      </c>
      <c r="AH383" s="40" t="s">
        <v>155</v>
      </c>
      <c r="AI383" s="40" t="s">
        <v>335</v>
      </c>
      <c r="AJ383" s="40" t="s">
        <v>336</v>
      </c>
      <c r="AK383" s="40" t="s">
        <v>337</v>
      </c>
      <c r="AL383" s="40" t="s">
        <v>161</v>
      </c>
      <c r="AM383" s="40" t="s">
        <v>167</v>
      </c>
      <c r="AN383" s="41" t="s">
        <v>151</v>
      </c>
      <c r="AO383" s="40" t="s">
        <v>157</v>
      </c>
      <c r="AP383" s="40" t="s">
        <v>163</v>
      </c>
      <c r="AQ383" s="41" t="s">
        <v>169</v>
      </c>
      <c r="AR383" t="s">
        <v>338</v>
      </c>
      <c r="AT383" s="41"/>
      <c r="AU383" s="41"/>
      <c r="AV383" s="40"/>
      <c r="AW383" s="40"/>
      <c r="AX383" s="3"/>
      <c r="AY383" s="3"/>
      <c r="AZ383" s="3"/>
      <c r="BA383" s="3"/>
      <c r="BB383" s="3"/>
      <c r="BC383" s="3"/>
      <c r="BD383" s="3"/>
      <c r="BE383" s="3"/>
      <c r="BF383" s="3"/>
      <c r="BG383" s="3"/>
      <c r="BH383" s="3"/>
      <c r="BI383" s="3"/>
      <c r="BJ383" s="3"/>
      <c r="BK383" s="3"/>
      <c r="BL383" s="3"/>
      <c r="BM383" s="3"/>
      <c r="BN383" s="3"/>
      <c r="BO383" s="3"/>
      <c r="BP383" s="3"/>
      <c r="BQ383" s="3"/>
      <c r="BR383" s="3"/>
      <c r="BS383" s="3"/>
      <c r="BT383" s="3"/>
      <c r="BU383" s="3"/>
      <c r="BV383" s="3"/>
      <c r="BW383" s="3"/>
      <c r="BX383" s="3"/>
      <c r="BY383" s="3"/>
      <c r="BZ383" s="3"/>
      <c r="CA383" s="3"/>
      <c r="CB383" s="3"/>
      <c r="CC383" s="3"/>
      <c r="CD383" s="3"/>
      <c r="CE383" s="3"/>
      <c r="CF383" s="3"/>
      <c r="CG383" s="3"/>
      <c r="CH383" s="3"/>
      <c r="CI383" s="3"/>
      <c r="CJ383" s="3"/>
      <c r="CK383" s="3"/>
    </row>
    <row r="384" spans="1:89">
      <c r="C384" s="39" t="s">
        <v>18</v>
      </c>
      <c r="D384">
        <v>1</v>
      </c>
      <c r="Q384" s="20"/>
      <c r="S384">
        <v>1807</v>
      </c>
      <c r="T384">
        <v>1863</v>
      </c>
      <c r="U384">
        <v>1830</v>
      </c>
      <c r="V384">
        <v>1783</v>
      </c>
      <c r="W384">
        <v>1747</v>
      </c>
      <c r="X384">
        <v>1729</v>
      </c>
      <c r="Y384">
        <v>1783</v>
      </c>
      <c r="Z384">
        <v>1774</v>
      </c>
      <c r="AA384">
        <v>1677</v>
      </c>
      <c r="AB384">
        <v>1647</v>
      </c>
      <c r="AC384">
        <v>1569</v>
      </c>
      <c r="AD384">
        <v>1596</v>
      </c>
      <c r="AE384">
        <v>1490</v>
      </c>
      <c r="AF384">
        <v>1672</v>
      </c>
      <c r="AG384" s="25">
        <v>1723</v>
      </c>
      <c r="AH384">
        <v>1693</v>
      </c>
      <c r="AI384">
        <v>1649</v>
      </c>
      <c r="AJ384">
        <v>1616</v>
      </c>
      <c r="AK384">
        <v>1600</v>
      </c>
      <c r="AL384">
        <v>1649</v>
      </c>
      <c r="AM384">
        <v>1641</v>
      </c>
      <c r="AN384" s="25">
        <v>1551</v>
      </c>
      <c r="AO384">
        <v>1524</v>
      </c>
      <c r="AP384">
        <v>1451</v>
      </c>
      <c r="AQ384" s="25">
        <v>1477</v>
      </c>
      <c r="AR384">
        <v>1379</v>
      </c>
      <c r="AT384" s="25"/>
      <c r="AU384" s="25"/>
    </row>
    <row r="385" spans="1:89">
      <c r="A385" s="40" t="s">
        <v>533</v>
      </c>
      <c r="B385" s="40" t="s">
        <v>130</v>
      </c>
      <c r="C385" s="82" t="s">
        <v>117</v>
      </c>
      <c r="D385">
        <v>1</v>
      </c>
      <c r="E385" s="26">
        <v>0.35</v>
      </c>
      <c r="F385" s="3">
        <v>1.4</v>
      </c>
      <c r="G385" s="24">
        <v>7.4765780049471778E-2</v>
      </c>
      <c r="H385" s="9">
        <v>-0.47183832057698871</v>
      </c>
      <c r="I385" s="9">
        <v>2.2566093939277017</v>
      </c>
      <c r="J385" s="9">
        <v>9.6980927763645891E-3</v>
      </c>
      <c r="K385" s="24">
        <v>3.7552824718743029E-2</v>
      </c>
      <c r="L385" s="9">
        <v>-0.93726547605752908</v>
      </c>
      <c r="M385" s="9">
        <v>3.5850924081783795</v>
      </c>
      <c r="N385" s="9">
        <v>31.877039018594797</v>
      </c>
      <c r="O385" s="30">
        <v>-1.8E-3</v>
      </c>
      <c r="P385" s="8">
        <v>61</v>
      </c>
      <c r="Q385" s="20">
        <v>-2.0199999999999999E-2</v>
      </c>
      <c r="R385" s="3">
        <v>0</v>
      </c>
      <c r="S385" s="40" t="s">
        <v>367</v>
      </c>
      <c r="T385" s="40" t="s">
        <v>191</v>
      </c>
      <c r="U385" s="40" t="s">
        <v>368</v>
      </c>
      <c r="V385" s="40" t="s">
        <v>148</v>
      </c>
      <c r="W385" s="40" t="s">
        <v>154</v>
      </c>
      <c r="X385" s="40" t="s">
        <v>160</v>
      </c>
      <c r="Y385" s="40" t="s">
        <v>166</v>
      </c>
      <c r="Z385" s="40" t="s">
        <v>144</v>
      </c>
      <c r="AA385" s="40" t="s">
        <v>150</v>
      </c>
      <c r="AB385" s="40" t="s">
        <v>156</v>
      </c>
      <c r="AC385" s="40" t="s">
        <v>162</v>
      </c>
      <c r="AD385" s="40" t="s">
        <v>168</v>
      </c>
      <c r="AE385" s="40" t="s">
        <v>369</v>
      </c>
      <c r="AF385" s="40" t="s">
        <v>370</v>
      </c>
      <c r="AG385" s="41" t="s">
        <v>371</v>
      </c>
      <c r="AH385" s="40" t="s">
        <v>372</v>
      </c>
      <c r="AI385" s="40" t="s">
        <v>511</v>
      </c>
      <c r="AJ385" s="40" t="s">
        <v>512</v>
      </c>
      <c r="AK385" s="40" t="s">
        <v>513</v>
      </c>
      <c r="AL385" s="40" t="s">
        <v>514</v>
      </c>
      <c r="AM385" s="40" t="s">
        <v>515</v>
      </c>
      <c r="AN385" t="s">
        <v>223</v>
      </c>
      <c r="AO385" s="40" t="s">
        <v>224</v>
      </c>
      <c r="AP385" s="40" t="s">
        <v>225</v>
      </c>
      <c r="AQ385" s="41" t="s">
        <v>226</v>
      </c>
      <c r="AR385" t="s">
        <v>227</v>
      </c>
      <c r="AS385" t="s">
        <v>228</v>
      </c>
      <c r="AT385" s="41" t="s">
        <v>229</v>
      </c>
      <c r="AU385" s="40" t="s">
        <v>307</v>
      </c>
      <c r="AV385" s="40" t="s">
        <v>308</v>
      </c>
      <c r="AW385" s="3"/>
      <c r="AX385" s="3"/>
      <c r="AY385" s="3"/>
      <c r="AZ385" s="3"/>
      <c r="BA385" s="3"/>
      <c r="BB385" s="3"/>
      <c r="BC385" s="3"/>
      <c r="BD385" s="3"/>
      <c r="BE385" s="3"/>
      <c r="BF385" s="3"/>
      <c r="BG385" s="3"/>
      <c r="BH385" s="3"/>
      <c r="BI385" s="3"/>
      <c r="BJ385" s="3"/>
      <c r="BK385" s="3"/>
      <c r="BL385" s="3"/>
      <c r="BM385" s="3"/>
      <c r="BN385" s="3"/>
      <c r="BO385" s="3"/>
      <c r="BP385" s="3"/>
      <c r="BQ385" s="3"/>
      <c r="BR385" s="3"/>
      <c r="BS385" s="3"/>
      <c r="BT385" s="3"/>
      <c r="BU385" s="3"/>
      <c r="BV385" s="3"/>
      <c r="BW385" s="3"/>
      <c r="BX385" s="3"/>
      <c r="BY385" s="3"/>
      <c r="BZ385" s="3"/>
      <c r="CA385" s="3"/>
      <c r="CB385" s="3"/>
      <c r="CC385" s="3"/>
      <c r="CD385" s="3"/>
      <c r="CE385" s="3"/>
      <c r="CF385" s="3"/>
      <c r="CG385" s="3"/>
      <c r="CH385" s="3"/>
      <c r="CI385" s="3"/>
      <c r="CJ385" s="3"/>
      <c r="CK385" s="3"/>
    </row>
    <row r="386" spans="1:89">
      <c r="C386" s="39" t="s">
        <v>18</v>
      </c>
      <c r="D386">
        <v>1</v>
      </c>
      <c r="Q386" s="20"/>
      <c r="S386" s="25">
        <v>2593</v>
      </c>
      <c r="T386">
        <v>2559</v>
      </c>
      <c r="U386">
        <v>2462</v>
      </c>
      <c r="V386">
        <v>2403</v>
      </c>
      <c r="W386">
        <v>2337</v>
      </c>
      <c r="X386">
        <v>2265</v>
      </c>
      <c r="Y386">
        <v>2174</v>
      </c>
      <c r="Z386">
        <v>2167</v>
      </c>
      <c r="AA386">
        <v>2067</v>
      </c>
      <c r="AB386">
        <v>1987</v>
      </c>
      <c r="AC386">
        <v>1891</v>
      </c>
      <c r="AD386">
        <v>1783</v>
      </c>
      <c r="AE386">
        <v>1840</v>
      </c>
      <c r="AF386">
        <v>1770</v>
      </c>
      <c r="AG386">
        <v>1705</v>
      </c>
      <c r="AH386">
        <v>1600</v>
      </c>
      <c r="AI386">
        <v>1891</v>
      </c>
      <c r="AJ386">
        <v>2240</v>
      </c>
      <c r="AK386">
        <v>1891</v>
      </c>
      <c r="AL386">
        <v>1891</v>
      </c>
      <c r="AM386">
        <v>1620</v>
      </c>
      <c r="AN386">
        <v>1485</v>
      </c>
      <c r="AO386">
        <v>1590</v>
      </c>
      <c r="AP386">
        <v>1710</v>
      </c>
      <c r="AQ386" s="25">
        <v>1830</v>
      </c>
      <c r="AR386">
        <v>1965</v>
      </c>
      <c r="AS386">
        <v>2100</v>
      </c>
      <c r="AT386" s="25">
        <v>2260</v>
      </c>
      <c r="AU386">
        <v>2420</v>
      </c>
      <c r="AV386">
        <v>2600</v>
      </c>
    </row>
    <row r="387" spans="1:89">
      <c r="A387" s="40" t="s">
        <v>534</v>
      </c>
      <c r="B387" s="40" t="s">
        <v>130</v>
      </c>
      <c r="C387" s="82" t="s">
        <v>117</v>
      </c>
      <c r="D387">
        <v>1</v>
      </c>
      <c r="E387" s="26">
        <v>0.1</v>
      </c>
      <c r="F387" s="3">
        <v>1.4</v>
      </c>
      <c r="G387" s="24">
        <v>2.2263572084185973E-2</v>
      </c>
      <c r="H387" s="9">
        <v>-0.43927657669914083</v>
      </c>
      <c r="I387" s="9">
        <v>2.2901380250933867</v>
      </c>
      <c r="J387" s="9">
        <v>3.7772090255683566E-3</v>
      </c>
      <c r="K387" s="24">
        <v>0.55475998210470556</v>
      </c>
      <c r="L387" s="9">
        <v>-2.2071304442841977</v>
      </c>
      <c r="M387" s="9">
        <v>5.2952721102430615</v>
      </c>
      <c r="N387" s="9">
        <v>35.116933334936434</v>
      </c>
      <c r="O387" s="30">
        <v>-2.5999999999999999E-3</v>
      </c>
      <c r="P387" s="8">
        <v>57</v>
      </c>
      <c r="Q387" s="20">
        <v>-1.4200000000000001E-2</v>
      </c>
      <c r="R387" s="3">
        <v>0</v>
      </c>
      <c r="S387" s="40" t="s">
        <v>144</v>
      </c>
      <c r="T387" s="40" t="s">
        <v>150</v>
      </c>
      <c r="U387" s="40" t="s">
        <v>156</v>
      </c>
      <c r="V387" s="40" t="s">
        <v>331</v>
      </c>
      <c r="W387" s="40" t="s">
        <v>332</v>
      </c>
      <c r="X387" s="40" t="s">
        <v>333</v>
      </c>
      <c r="Y387" s="40" t="s">
        <v>162</v>
      </c>
      <c r="Z387" s="40" t="s">
        <v>168</v>
      </c>
      <c r="AA387" s="40" t="s">
        <v>152</v>
      </c>
      <c r="AB387" s="40" t="s">
        <v>158</v>
      </c>
      <c r="AC387" s="40" t="s">
        <v>164</v>
      </c>
      <c r="AD387" s="40" t="s">
        <v>170</v>
      </c>
      <c r="AE387" s="41" t="s">
        <v>334</v>
      </c>
      <c r="AF387" s="40" t="s">
        <v>143</v>
      </c>
      <c r="AG387" s="40" t="s">
        <v>149</v>
      </c>
      <c r="AH387" s="41" t="s">
        <v>155</v>
      </c>
      <c r="AI387" s="40" t="s">
        <v>335</v>
      </c>
      <c r="AJ387" s="40" t="s">
        <v>336</v>
      </c>
      <c r="AK387" s="40" t="s">
        <v>337</v>
      </c>
      <c r="AL387" s="40" t="s">
        <v>161</v>
      </c>
      <c r="AM387" s="40" t="s">
        <v>167</v>
      </c>
      <c r="AN387" s="41" t="s">
        <v>151</v>
      </c>
      <c r="AO387" s="40" t="s">
        <v>157</v>
      </c>
      <c r="AP387" s="40" t="s">
        <v>163</v>
      </c>
      <c r="AQ387" s="41" t="s">
        <v>169</v>
      </c>
      <c r="AR387" s="40" t="s">
        <v>338</v>
      </c>
      <c r="AT387" s="41"/>
      <c r="AU387" s="40"/>
      <c r="AV387" s="40"/>
      <c r="AW387" s="3"/>
      <c r="AX387" s="3"/>
      <c r="AY387" s="3"/>
      <c r="AZ387" s="3"/>
      <c r="BA387" s="3"/>
      <c r="BB387" s="3"/>
      <c r="BC387" s="3"/>
      <c r="BD387" s="3"/>
      <c r="BE387" s="3"/>
      <c r="BF387" s="3"/>
      <c r="BG387" s="3"/>
      <c r="BH387" s="3"/>
      <c r="BI387" s="3"/>
      <c r="BJ387" s="3"/>
      <c r="BK387" s="3"/>
      <c r="BL387" s="3"/>
      <c r="BM387" s="3"/>
      <c r="BN387" s="3"/>
      <c r="BO387" s="3"/>
      <c r="BP387" s="3"/>
      <c r="BQ387" s="3"/>
      <c r="BR387" s="3"/>
      <c r="BS387" s="3"/>
      <c r="BT387" s="3"/>
      <c r="BU387" s="3"/>
      <c r="BV387" s="3"/>
      <c r="BW387" s="3"/>
      <c r="BX387" s="3"/>
      <c r="BY387" s="3"/>
      <c r="BZ387" s="3"/>
      <c r="CA387" s="3"/>
      <c r="CB387" s="3"/>
      <c r="CC387" s="3"/>
      <c r="CD387" s="3"/>
      <c r="CE387" s="3"/>
      <c r="CF387" s="3"/>
      <c r="CG387" s="3"/>
      <c r="CH387" s="3"/>
      <c r="CI387" s="3"/>
      <c r="CJ387" s="3"/>
      <c r="CK387" s="3"/>
    </row>
    <row r="388" spans="1:89">
      <c r="C388" s="39" t="s">
        <v>18</v>
      </c>
      <c r="D388">
        <v>1</v>
      </c>
      <c r="Q388" s="20"/>
      <c r="S388" s="25">
        <v>2378</v>
      </c>
      <c r="T388">
        <v>2415</v>
      </c>
      <c r="U388">
        <v>2307</v>
      </c>
      <c r="V388">
        <v>2253</v>
      </c>
      <c r="W388">
        <v>2253</v>
      </c>
      <c r="X388">
        <v>2253</v>
      </c>
      <c r="Y388">
        <v>2253</v>
      </c>
      <c r="Z388">
        <v>2193</v>
      </c>
      <c r="AA388">
        <v>2173</v>
      </c>
      <c r="AB388">
        <v>2077</v>
      </c>
      <c r="AC388">
        <v>2027</v>
      </c>
      <c r="AD388">
        <v>1974</v>
      </c>
      <c r="AE388">
        <v>1926</v>
      </c>
      <c r="AF388">
        <v>2116</v>
      </c>
      <c r="AG388">
        <v>2149</v>
      </c>
      <c r="AH388">
        <v>2054</v>
      </c>
      <c r="AI388">
        <v>2005</v>
      </c>
      <c r="AJ388">
        <v>2005</v>
      </c>
      <c r="AK388">
        <v>2005</v>
      </c>
      <c r="AL388">
        <v>2005</v>
      </c>
      <c r="AM388">
        <v>1952</v>
      </c>
      <c r="AN388">
        <v>1934</v>
      </c>
      <c r="AO388">
        <v>1848</v>
      </c>
      <c r="AP388">
        <v>1804</v>
      </c>
      <c r="AQ388" s="25">
        <v>1757</v>
      </c>
      <c r="AR388">
        <v>1714</v>
      </c>
      <c r="AT388" s="25"/>
    </row>
    <row r="389" spans="1:89">
      <c r="A389" s="40" t="s">
        <v>535</v>
      </c>
      <c r="B389" s="40" t="s">
        <v>130</v>
      </c>
      <c r="C389" s="82" t="s">
        <v>117</v>
      </c>
      <c r="D389">
        <v>1</v>
      </c>
      <c r="E389" s="26">
        <v>0.25</v>
      </c>
      <c r="F389" s="3">
        <v>0.9</v>
      </c>
      <c r="G389" s="24">
        <v>0.24049797048247576</v>
      </c>
      <c r="H389" s="9">
        <v>-1.0894266820805414</v>
      </c>
      <c r="I389" s="9">
        <v>2.7128289623164887</v>
      </c>
      <c r="J389" s="9">
        <v>1.6935489186741537E-3</v>
      </c>
      <c r="K389" s="24">
        <v>2.6899359479899467</v>
      </c>
      <c r="L389" s="9">
        <v>-6.1666833350519887</v>
      </c>
      <c r="M389" s="9">
        <v>10.101936197578022</v>
      </c>
      <c r="N389" s="9">
        <v>30.898796709786257</v>
      </c>
      <c r="O389" s="30">
        <v>-2.0999999999999999E-3</v>
      </c>
      <c r="P389" s="8">
        <v>59</v>
      </c>
      <c r="Q389" s="20">
        <v>-1.0800000000000001E-2</v>
      </c>
      <c r="R389" s="3">
        <v>0</v>
      </c>
      <c r="S389" s="40" t="s">
        <v>367</v>
      </c>
      <c r="T389" s="40" t="s">
        <v>191</v>
      </c>
      <c r="U389" s="40" t="s">
        <v>368</v>
      </c>
      <c r="V389" s="40" t="s">
        <v>148</v>
      </c>
      <c r="W389" s="40" t="s">
        <v>154</v>
      </c>
      <c r="X389" s="40" t="s">
        <v>160</v>
      </c>
      <c r="Y389" s="40" t="s">
        <v>166</v>
      </c>
      <c r="Z389" s="40" t="s">
        <v>144</v>
      </c>
      <c r="AA389" s="40" t="s">
        <v>150</v>
      </c>
      <c r="AB389" s="40" t="s">
        <v>156</v>
      </c>
      <c r="AC389" s="40" t="s">
        <v>162</v>
      </c>
      <c r="AD389" s="40" t="s">
        <v>168</v>
      </c>
      <c r="AE389" s="40" t="s">
        <v>511</v>
      </c>
      <c r="AF389" s="40" t="s">
        <v>513</v>
      </c>
      <c r="AG389" s="40" t="s">
        <v>514</v>
      </c>
      <c r="AH389" t="s">
        <v>223</v>
      </c>
      <c r="AI389" t="s">
        <v>224</v>
      </c>
      <c r="AJ389" s="41" t="s">
        <v>225</v>
      </c>
      <c r="AK389" s="40" t="s">
        <v>226</v>
      </c>
      <c r="AL389" s="40" t="s">
        <v>227</v>
      </c>
      <c r="AM389" s="40" t="s">
        <v>228</v>
      </c>
      <c r="AN389" s="40" t="s">
        <v>229</v>
      </c>
      <c r="AO389" s="41" t="s">
        <v>307</v>
      </c>
      <c r="AP389" s="40" t="s">
        <v>308</v>
      </c>
      <c r="AQ389" s="3"/>
      <c r="AR389" s="3"/>
      <c r="AS389" s="3"/>
      <c r="AT389" s="3"/>
      <c r="AU389" s="3"/>
      <c r="AV389" s="3"/>
      <c r="AW389" s="3"/>
      <c r="AX389" s="3"/>
      <c r="AY389" s="3"/>
      <c r="AZ389" s="3"/>
      <c r="BA389" s="3"/>
      <c r="BB389" s="3"/>
      <c r="BC389" s="3"/>
      <c r="BD389" s="3"/>
      <c r="BE389" s="3"/>
      <c r="BF389" s="3"/>
      <c r="BG389" s="3"/>
      <c r="BH389" s="3"/>
      <c r="BI389" s="3"/>
      <c r="BJ389" s="3"/>
      <c r="BK389" s="3"/>
      <c r="BL389" s="3"/>
      <c r="BM389" s="3"/>
      <c r="BN389" s="3"/>
      <c r="BO389" s="3"/>
      <c r="BP389" s="3"/>
      <c r="BQ389" s="3"/>
      <c r="BR389" s="3"/>
      <c r="BS389" s="3"/>
      <c r="BT389" s="3"/>
      <c r="BU389" s="3"/>
      <c r="BV389" s="3"/>
      <c r="BW389" s="3"/>
      <c r="BX389" s="3"/>
      <c r="BY389" s="3"/>
      <c r="BZ389" s="3"/>
      <c r="CA389" s="3"/>
      <c r="CB389" s="3"/>
      <c r="CC389" s="3"/>
      <c r="CD389" s="3"/>
      <c r="CE389" s="3"/>
      <c r="CF389" s="3"/>
      <c r="CG389" s="3"/>
      <c r="CH389" s="3"/>
      <c r="CI389" s="3"/>
      <c r="CJ389" s="3"/>
      <c r="CK389" s="3"/>
    </row>
    <row r="390" spans="1:89">
      <c r="C390" s="39" t="s">
        <v>18</v>
      </c>
      <c r="D390">
        <v>1</v>
      </c>
      <c r="Q390" s="20"/>
      <c r="S390">
        <v>2571</v>
      </c>
      <c r="T390">
        <v>2537</v>
      </c>
      <c r="U390">
        <v>2430</v>
      </c>
      <c r="V390">
        <v>2372</v>
      </c>
      <c r="W390">
        <v>2307</v>
      </c>
      <c r="X390">
        <v>2236</v>
      </c>
      <c r="Y390">
        <v>2146</v>
      </c>
      <c r="Z390">
        <v>2163</v>
      </c>
      <c r="AA390">
        <v>2099</v>
      </c>
      <c r="AB390">
        <v>2019</v>
      </c>
      <c r="AC390">
        <v>1923</v>
      </c>
      <c r="AD390">
        <v>1814</v>
      </c>
      <c r="AE390">
        <v>1923</v>
      </c>
      <c r="AF390">
        <v>1923</v>
      </c>
      <c r="AG390">
        <v>1923</v>
      </c>
      <c r="AH390">
        <v>1485</v>
      </c>
      <c r="AI390">
        <v>1590</v>
      </c>
      <c r="AJ390" s="25">
        <v>1710</v>
      </c>
      <c r="AK390">
        <v>1830</v>
      </c>
      <c r="AL390">
        <v>1965</v>
      </c>
      <c r="AM390">
        <v>2100</v>
      </c>
      <c r="AN390">
        <v>2260</v>
      </c>
      <c r="AO390" s="25">
        <v>2420</v>
      </c>
      <c r="AP390">
        <v>2600</v>
      </c>
    </row>
    <row r="391" spans="1:89">
      <c r="A391" s="40" t="s">
        <v>536</v>
      </c>
      <c r="B391" s="40" t="s">
        <v>130</v>
      </c>
      <c r="C391" s="82" t="s">
        <v>117</v>
      </c>
      <c r="D391">
        <v>1</v>
      </c>
      <c r="E391" s="26">
        <v>0.2</v>
      </c>
      <c r="F391" s="3">
        <v>0.9</v>
      </c>
      <c r="G391" s="24">
        <v>-6.9206612244875981E-2</v>
      </c>
      <c r="H391" s="9">
        <v>-0.60158129510207481</v>
      </c>
      <c r="I391" s="9">
        <v>2.4970997096530763</v>
      </c>
      <c r="J391" s="9">
        <v>-2.726669828573277E-3</v>
      </c>
      <c r="K391" s="24">
        <v>3.3173676123092797</v>
      </c>
      <c r="L391" s="9">
        <v>-6.6116506673234543</v>
      </c>
      <c r="M391" s="9">
        <v>9.992750187625159</v>
      </c>
      <c r="N391" s="9">
        <v>30.795781527875523</v>
      </c>
      <c r="O391" s="30">
        <v>-2.5000000000000001E-3</v>
      </c>
      <c r="P391" s="8">
        <v>75</v>
      </c>
      <c r="Q391" s="20">
        <v>-1.0999999999999999E-2</v>
      </c>
      <c r="R391" s="3">
        <v>0</v>
      </c>
      <c r="S391" s="40" t="s">
        <v>144</v>
      </c>
      <c r="T391" s="40" t="s">
        <v>150</v>
      </c>
      <c r="U391" s="40" t="s">
        <v>156</v>
      </c>
      <c r="V391" s="40" t="s">
        <v>331</v>
      </c>
      <c r="W391" s="40" t="s">
        <v>332</v>
      </c>
      <c r="X391" s="40" t="s">
        <v>333</v>
      </c>
      <c r="Y391" s="40" t="s">
        <v>162</v>
      </c>
      <c r="Z391" s="40" t="s">
        <v>168</v>
      </c>
      <c r="AA391" s="40" t="s">
        <v>152</v>
      </c>
      <c r="AB391" s="40" t="s">
        <v>158</v>
      </c>
      <c r="AC391" s="40" t="s">
        <v>164</v>
      </c>
      <c r="AD391" s="40" t="s">
        <v>170</v>
      </c>
      <c r="AE391" s="40" t="s">
        <v>334</v>
      </c>
      <c r="AF391" s="40" t="s">
        <v>143</v>
      </c>
      <c r="AG391" s="40" t="s">
        <v>149</v>
      </c>
      <c r="AH391" t="s">
        <v>155</v>
      </c>
      <c r="AI391" t="s">
        <v>335</v>
      </c>
      <c r="AJ391" s="41" t="s">
        <v>336</v>
      </c>
      <c r="AK391" s="40" t="s">
        <v>337</v>
      </c>
      <c r="AL391" s="40" t="s">
        <v>161</v>
      </c>
      <c r="AM391" s="40" t="s">
        <v>167</v>
      </c>
      <c r="AN391" s="40" t="s">
        <v>151</v>
      </c>
      <c r="AO391" s="41" t="s">
        <v>157</v>
      </c>
      <c r="AP391" s="40" t="s">
        <v>163</v>
      </c>
      <c r="AQ391" s="3" t="s">
        <v>169</v>
      </c>
      <c r="AR391" s="3" t="s">
        <v>338</v>
      </c>
      <c r="AS391" s="3"/>
      <c r="AT391" s="3"/>
      <c r="AU391" s="3"/>
      <c r="AV391" s="3"/>
      <c r="AW391" s="3"/>
      <c r="AX391" s="3"/>
      <c r="AY391" s="3"/>
      <c r="AZ391" s="3"/>
      <c r="BA391" s="3"/>
      <c r="BB391" s="3"/>
      <c r="BC391" s="3"/>
      <c r="BD391" s="3"/>
      <c r="BE391" s="3"/>
      <c r="BF391" s="3"/>
      <c r="BG391" s="3"/>
      <c r="BH391" s="3"/>
      <c r="BI391" s="3"/>
      <c r="BJ391" s="3"/>
      <c r="BK391" s="3"/>
      <c r="BL391" s="3"/>
      <c r="BM391" s="3"/>
      <c r="BN391" s="3"/>
      <c r="BO391" s="3"/>
      <c r="BP391" s="3"/>
      <c r="BQ391" s="3"/>
      <c r="BR391" s="3"/>
      <c r="BS391" s="3"/>
      <c r="BT391" s="3"/>
      <c r="BU391" s="3"/>
      <c r="BV391" s="3"/>
      <c r="BW391" s="3"/>
      <c r="BX391" s="3"/>
      <c r="BY391" s="3"/>
      <c r="BZ391" s="3"/>
      <c r="CA391" s="3"/>
      <c r="CB391" s="3"/>
      <c r="CC391" s="3"/>
      <c r="CD391" s="3"/>
      <c r="CE391" s="3"/>
      <c r="CF391" s="3"/>
      <c r="CG391" s="3"/>
      <c r="CH391" s="3"/>
      <c r="CI391" s="3"/>
      <c r="CJ391" s="3"/>
      <c r="CK391" s="3"/>
    </row>
    <row r="392" spans="1:89">
      <c r="C392" s="39" t="s">
        <v>18</v>
      </c>
      <c r="D392">
        <v>1</v>
      </c>
      <c r="Q392" s="20"/>
      <c r="S392">
        <v>2482</v>
      </c>
      <c r="T392">
        <v>2559</v>
      </c>
      <c r="U392">
        <v>2546</v>
      </c>
      <c r="V392">
        <v>2455</v>
      </c>
      <c r="W392">
        <v>2406</v>
      </c>
      <c r="X392">
        <v>2381</v>
      </c>
      <c r="Y392">
        <v>2455</v>
      </c>
      <c r="Z392">
        <v>2363</v>
      </c>
      <c r="AA392">
        <v>2303</v>
      </c>
      <c r="AB392">
        <v>2292</v>
      </c>
      <c r="AC392">
        <v>2160</v>
      </c>
      <c r="AD392">
        <v>2126</v>
      </c>
      <c r="AE392">
        <v>2052</v>
      </c>
      <c r="AF392">
        <v>2296</v>
      </c>
      <c r="AG392">
        <v>2367</v>
      </c>
      <c r="AH392">
        <v>2355</v>
      </c>
      <c r="AI392">
        <v>2271</v>
      </c>
      <c r="AJ392" s="25">
        <v>2226</v>
      </c>
      <c r="AK392">
        <v>2203</v>
      </c>
      <c r="AL392">
        <v>2271</v>
      </c>
      <c r="AM392">
        <v>2185</v>
      </c>
      <c r="AN392">
        <v>2130</v>
      </c>
      <c r="AO392" s="25">
        <v>2120</v>
      </c>
      <c r="AP392">
        <v>1998</v>
      </c>
      <c r="AQ392">
        <v>1967</v>
      </c>
      <c r="AR392">
        <v>1899</v>
      </c>
    </row>
    <row r="393" spans="1:89">
      <c r="A393" s="40" t="s">
        <v>537</v>
      </c>
      <c r="B393" s="40" t="s">
        <v>130</v>
      </c>
      <c r="C393" s="82" t="s">
        <v>117</v>
      </c>
      <c r="D393">
        <v>1</v>
      </c>
      <c r="E393" s="26">
        <v>0.35</v>
      </c>
      <c r="F393" s="3">
        <v>1.05</v>
      </c>
      <c r="G393" s="24">
        <v>7.6532105170043191E-2</v>
      </c>
      <c r="H393" s="9">
        <v>-0.59487401636729542</v>
      </c>
      <c r="I393" s="9">
        <v>2.1708115592880626</v>
      </c>
      <c r="J393" s="9">
        <v>2.4582487450061294E-3</v>
      </c>
      <c r="K393" s="24">
        <v>0.87347959537391084</v>
      </c>
      <c r="L393" s="9">
        <v>-3.0340755364076748</v>
      </c>
      <c r="M393" s="9">
        <v>9.0238418996234984</v>
      </c>
      <c r="N393" s="9">
        <v>31.193140345690061</v>
      </c>
      <c r="O393" s="30">
        <v>-2.0999999999999999E-3</v>
      </c>
      <c r="P393" s="8">
        <v>60</v>
      </c>
      <c r="Q393" s="20">
        <v>-1.61E-2</v>
      </c>
      <c r="R393" s="3">
        <v>0</v>
      </c>
      <c r="S393" s="40" t="s">
        <v>367</v>
      </c>
      <c r="T393" s="40" t="s">
        <v>191</v>
      </c>
      <c r="U393" s="40" t="s">
        <v>368</v>
      </c>
      <c r="V393" s="40" t="s">
        <v>148</v>
      </c>
      <c r="W393" s="40" t="s">
        <v>154</v>
      </c>
      <c r="X393" s="40" t="s">
        <v>160</v>
      </c>
      <c r="Y393" s="40" t="s">
        <v>166</v>
      </c>
      <c r="Z393" s="40" t="s">
        <v>144</v>
      </c>
      <c r="AA393" s="40" t="s">
        <v>150</v>
      </c>
      <c r="AB393" s="40" t="s">
        <v>156</v>
      </c>
      <c r="AC393" s="40" t="s">
        <v>162</v>
      </c>
      <c r="AD393" s="40" t="s">
        <v>168</v>
      </c>
      <c r="AE393" s="40" t="s">
        <v>369</v>
      </c>
      <c r="AF393" s="40" t="s">
        <v>370</v>
      </c>
      <c r="AG393" s="41" t="s">
        <v>371</v>
      </c>
      <c r="AH393" s="40" t="s">
        <v>372</v>
      </c>
      <c r="AI393" s="40" t="s">
        <v>511</v>
      </c>
      <c r="AJ393" s="40" t="s">
        <v>512</v>
      </c>
      <c r="AK393" s="40" t="s">
        <v>513</v>
      </c>
      <c r="AL393" s="40" t="s">
        <v>514</v>
      </c>
      <c r="AM393" s="40" t="s">
        <v>515</v>
      </c>
      <c r="AN393" s="40" t="s">
        <v>226</v>
      </c>
      <c r="AO393" s="41" t="s">
        <v>227</v>
      </c>
      <c r="AP393" s="40" t="s">
        <v>228</v>
      </c>
      <c r="AQ393" s="40" t="s">
        <v>229</v>
      </c>
      <c r="AR393" s="40" t="s">
        <v>307</v>
      </c>
      <c r="AS393" s="40" t="s">
        <v>308</v>
      </c>
      <c r="AT393" t="s">
        <v>316</v>
      </c>
      <c r="AU393" s="41" t="s">
        <v>481</v>
      </c>
      <c r="AV393" s="40" t="s">
        <v>482</v>
      </c>
      <c r="AW393" s="40" t="s">
        <v>483</v>
      </c>
      <c r="AX393" s="3"/>
      <c r="AY393" s="3"/>
      <c r="AZ393" s="3"/>
      <c r="BA393" s="3"/>
      <c r="BB393" s="3"/>
      <c r="BC393" s="3"/>
      <c r="BD393" s="3"/>
      <c r="BE393" s="3"/>
      <c r="BF393" s="3"/>
      <c r="BG393" s="3"/>
      <c r="BH393" s="3"/>
      <c r="BI393" s="3"/>
      <c r="BJ393" s="3"/>
      <c r="BK393" s="3"/>
      <c r="BL393" s="3"/>
      <c r="BM393" s="3"/>
      <c r="BN393" s="3"/>
      <c r="BO393" s="3"/>
      <c r="BP393" s="3"/>
      <c r="BQ393" s="3"/>
      <c r="BR393" s="3"/>
      <c r="BS393" s="3"/>
      <c r="BT393" s="3"/>
      <c r="BU393" s="3"/>
      <c r="BV393" s="3"/>
      <c r="BW393" s="3"/>
      <c r="BX393" s="3"/>
      <c r="BY393" s="3"/>
      <c r="BZ393" s="3"/>
      <c r="CA393" s="3"/>
      <c r="CB393" s="3"/>
      <c r="CC393" s="3"/>
      <c r="CD393" s="3"/>
      <c r="CE393" s="3"/>
      <c r="CF393" s="3"/>
      <c r="CG393" s="3"/>
      <c r="CH393" s="3"/>
      <c r="CI393" s="3"/>
      <c r="CJ393" s="3"/>
      <c r="CK393" s="3"/>
    </row>
    <row r="394" spans="1:89">
      <c r="C394" s="39" t="s">
        <v>18</v>
      </c>
      <c r="D394">
        <v>1</v>
      </c>
      <c r="Q394" s="20"/>
      <c r="S394" s="25">
        <v>3277</v>
      </c>
      <c r="T394">
        <v>3235</v>
      </c>
      <c r="U394">
        <v>3098</v>
      </c>
      <c r="V394">
        <v>3024</v>
      </c>
      <c r="W394">
        <v>2941</v>
      </c>
      <c r="X394">
        <v>2850</v>
      </c>
      <c r="Y394" s="25">
        <v>2736</v>
      </c>
      <c r="Z394">
        <v>2757</v>
      </c>
      <c r="AA394">
        <v>2676</v>
      </c>
      <c r="AB394">
        <v>2573</v>
      </c>
      <c r="AC394">
        <v>2451</v>
      </c>
      <c r="AD394">
        <v>2312</v>
      </c>
      <c r="AE394" s="25">
        <v>2297</v>
      </c>
      <c r="AF394">
        <v>2212</v>
      </c>
      <c r="AG394">
        <v>2127</v>
      </c>
      <c r="AH394">
        <v>2006</v>
      </c>
      <c r="AI394">
        <v>2451</v>
      </c>
      <c r="AJ394">
        <v>2850</v>
      </c>
      <c r="AK394">
        <v>2451</v>
      </c>
      <c r="AL394">
        <v>2451</v>
      </c>
      <c r="AM394">
        <v>2127</v>
      </c>
      <c r="AN394">
        <v>1830</v>
      </c>
      <c r="AO394" s="25">
        <v>1965</v>
      </c>
      <c r="AP394">
        <v>2100</v>
      </c>
      <c r="AQ394">
        <v>2260</v>
      </c>
      <c r="AR394">
        <v>2420</v>
      </c>
      <c r="AS394">
        <v>2600</v>
      </c>
      <c r="AT394">
        <v>2780</v>
      </c>
      <c r="AU394" s="25">
        <v>2990</v>
      </c>
      <c r="AV394">
        <v>3200</v>
      </c>
      <c r="AW394">
        <v>3440</v>
      </c>
    </row>
    <row r="395" spans="1:89">
      <c r="A395" s="40" t="s">
        <v>538</v>
      </c>
      <c r="B395" s="40" t="s">
        <v>130</v>
      </c>
      <c r="C395" s="82" t="s">
        <v>117</v>
      </c>
      <c r="D395">
        <v>1</v>
      </c>
      <c r="E395" s="26">
        <v>0.1</v>
      </c>
      <c r="F395" s="3">
        <v>1.05</v>
      </c>
      <c r="G395" s="24">
        <v>-8.3528858939392076E-2</v>
      </c>
      <c r="H395" s="9">
        <v>-0.39164955048485167</v>
      </c>
      <c r="I395" s="9">
        <v>2.0363163536196978</v>
      </c>
      <c r="J395" s="9">
        <v>-2.0908129981812781E-3</v>
      </c>
      <c r="K395" s="24">
        <v>1.5032529918727811</v>
      </c>
      <c r="L395" s="9">
        <v>-4.3758090832107763</v>
      </c>
      <c r="M395" s="9">
        <v>9.4513272902034124</v>
      </c>
      <c r="N395" s="9">
        <v>30.768655613829424</v>
      </c>
      <c r="O395" s="30">
        <v>-2.7000000000000001E-3</v>
      </c>
      <c r="P395" s="8">
        <v>75</v>
      </c>
      <c r="Q395" s="20">
        <v>-1.0999999999999999E-2</v>
      </c>
      <c r="R395" s="3">
        <v>0</v>
      </c>
      <c r="S395" s="40" t="s">
        <v>144</v>
      </c>
      <c r="T395" s="40" t="s">
        <v>150</v>
      </c>
      <c r="U395" s="40" t="s">
        <v>156</v>
      </c>
      <c r="V395" s="40" t="s">
        <v>331</v>
      </c>
      <c r="W395" s="40" t="s">
        <v>332</v>
      </c>
      <c r="X395" s="40" t="s">
        <v>333</v>
      </c>
      <c r="Y395" s="40" t="s">
        <v>162</v>
      </c>
      <c r="Z395" s="40" t="s">
        <v>168</v>
      </c>
      <c r="AA395" s="40" t="s">
        <v>152</v>
      </c>
      <c r="AB395" s="40" t="s">
        <v>158</v>
      </c>
      <c r="AC395" s="40" t="s">
        <v>164</v>
      </c>
      <c r="AD395" s="40" t="s">
        <v>170</v>
      </c>
      <c r="AE395" s="40" t="s">
        <v>334</v>
      </c>
      <c r="AF395" s="40" t="s">
        <v>143</v>
      </c>
      <c r="AG395" s="41" t="s">
        <v>149</v>
      </c>
      <c r="AH395" s="40" t="s">
        <v>155</v>
      </c>
      <c r="AI395" s="40" t="s">
        <v>335</v>
      </c>
      <c r="AJ395" s="40" t="s">
        <v>336</v>
      </c>
      <c r="AK395" s="40" t="s">
        <v>337</v>
      </c>
      <c r="AL395" s="40" t="s">
        <v>161</v>
      </c>
      <c r="AM395" s="40" t="s">
        <v>167</v>
      </c>
      <c r="AN395" s="40" t="s">
        <v>151</v>
      </c>
      <c r="AO395" s="41" t="s">
        <v>157</v>
      </c>
      <c r="AP395" s="40" t="s">
        <v>163</v>
      </c>
      <c r="AQ395" s="40" t="s">
        <v>169</v>
      </c>
      <c r="AR395" s="40" t="s">
        <v>338</v>
      </c>
      <c r="AS395" s="40"/>
      <c r="AU395" s="41"/>
      <c r="AV395" s="40"/>
      <c r="AW395" s="40"/>
      <c r="AX395" s="3"/>
      <c r="AY395" s="3"/>
      <c r="AZ395" s="3"/>
      <c r="BA395" s="3"/>
      <c r="BB395" s="3"/>
      <c r="BC395" s="3"/>
      <c r="BD395" s="3"/>
      <c r="BE395" s="3"/>
      <c r="BF395" s="3"/>
      <c r="BG395" s="3"/>
      <c r="BH395" s="3"/>
      <c r="BI395" s="3"/>
      <c r="BJ395" s="3"/>
      <c r="BK395" s="3"/>
      <c r="BL395" s="3"/>
      <c r="BM395" s="3"/>
      <c r="BN395" s="3"/>
      <c r="BO395" s="3"/>
      <c r="BP395" s="3"/>
      <c r="BQ395" s="3"/>
      <c r="BR395" s="3"/>
      <c r="BS395" s="3"/>
      <c r="BT395" s="3"/>
      <c r="BU395" s="3"/>
      <c r="BV395" s="3"/>
      <c r="BW395" s="3"/>
      <c r="BX395" s="3"/>
      <c r="BY395" s="3"/>
      <c r="BZ395" s="3"/>
      <c r="CA395" s="3"/>
      <c r="CB395" s="3"/>
      <c r="CC395" s="3"/>
      <c r="CD395" s="3"/>
      <c r="CE395" s="3"/>
      <c r="CF395" s="3"/>
      <c r="CG395" s="3"/>
      <c r="CH395" s="3"/>
      <c r="CI395" s="3"/>
      <c r="CJ395" s="3"/>
      <c r="CK395" s="3"/>
    </row>
    <row r="396" spans="1:89">
      <c r="C396" s="39" t="s">
        <v>18</v>
      </c>
      <c r="D396">
        <v>1</v>
      </c>
      <c r="Q396" s="20"/>
      <c r="S396" s="25">
        <v>3099</v>
      </c>
      <c r="T396">
        <v>3195</v>
      </c>
      <c r="U396">
        <v>3073</v>
      </c>
      <c r="V396">
        <v>3028</v>
      </c>
      <c r="W396">
        <v>2968</v>
      </c>
      <c r="X396">
        <v>2937</v>
      </c>
      <c r="Y396" s="25">
        <v>3028</v>
      </c>
      <c r="Z396">
        <v>2935</v>
      </c>
      <c r="AA396">
        <v>2876</v>
      </c>
      <c r="AB396">
        <v>2766</v>
      </c>
      <c r="AC396">
        <v>2665</v>
      </c>
      <c r="AD396">
        <v>2642</v>
      </c>
      <c r="AE396" s="25">
        <v>2532</v>
      </c>
      <c r="AF396">
        <v>2790</v>
      </c>
      <c r="AG396">
        <v>2876</v>
      </c>
      <c r="AH396">
        <v>2766</v>
      </c>
      <c r="AI396">
        <v>2725</v>
      </c>
      <c r="AJ396">
        <v>2671</v>
      </c>
      <c r="AK396">
        <v>2644</v>
      </c>
      <c r="AL396">
        <v>2725</v>
      </c>
      <c r="AM396">
        <v>2642</v>
      </c>
      <c r="AN396">
        <v>2588</v>
      </c>
      <c r="AO396" s="25">
        <v>2489</v>
      </c>
      <c r="AP396">
        <v>2398</v>
      </c>
      <c r="AQ396">
        <v>2378</v>
      </c>
      <c r="AR396">
        <v>2278</v>
      </c>
      <c r="AU396" s="25"/>
    </row>
    <row r="397" spans="1:89">
      <c r="A397" s="40" t="s">
        <v>539</v>
      </c>
      <c r="B397" s="40" t="s">
        <v>130</v>
      </c>
      <c r="C397" s="82" t="s">
        <v>117</v>
      </c>
      <c r="D397">
        <v>1</v>
      </c>
      <c r="E397" s="26">
        <v>0.4</v>
      </c>
      <c r="F397" s="3">
        <v>1.4</v>
      </c>
      <c r="G397" s="24">
        <v>5.2310988106058109E-2</v>
      </c>
      <c r="H397" s="9">
        <v>-0.35496431839393366</v>
      </c>
      <c r="I397" s="9">
        <v>1.5570848522946941</v>
      </c>
      <c r="J397" s="9">
        <v>-1.0397510713636079E-2</v>
      </c>
      <c r="K397" s="24">
        <v>0.5409759957237702</v>
      </c>
      <c r="L397" s="9">
        <v>-2.239965017253033</v>
      </c>
      <c r="M397" s="9">
        <v>6.8110829022885735</v>
      </c>
      <c r="N397" s="9">
        <v>31.290334453318732</v>
      </c>
      <c r="O397" s="30">
        <v>-1.9E-3</v>
      </c>
      <c r="P397" s="8">
        <v>53</v>
      </c>
      <c r="Q397" s="20">
        <v>-1.8800000000000001E-2</v>
      </c>
      <c r="R397" s="3">
        <v>0</v>
      </c>
      <c r="S397" s="40" t="s">
        <v>367</v>
      </c>
      <c r="T397" s="40" t="s">
        <v>191</v>
      </c>
      <c r="U397" s="40" t="s">
        <v>368</v>
      </c>
      <c r="V397" s="40" t="s">
        <v>148</v>
      </c>
      <c r="W397" s="40" t="s">
        <v>154</v>
      </c>
      <c r="X397" s="40" t="s">
        <v>160</v>
      </c>
      <c r="Y397" s="40" t="s">
        <v>166</v>
      </c>
      <c r="Z397" s="40" t="s">
        <v>144</v>
      </c>
      <c r="AA397" s="40" t="s">
        <v>150</v>
      </c>
      <c r="AB397" s="40" t="s">
        <v>156</v>
      </c>
      <c r="AC397" s="40" t="s">
        <v>162</v>
      </c>
      <c r="AD397" s="40" t="s">
        <v>168</v>
      </c>
      <c r="AE397" s="40" t="s">
        <v>369</v>
      </c>
      <c r="AF397" s="40" t="s">
        <v>370</v>
      </c>
      <c r="AG397" s="41" t="s">
        <v>371</v>
      </c>
      <c r="AH397" s="40" t="s">
        <v>372</v>
      </c>
      <c r="AI397" s="40" t="s">
        <v>511</v>
      </c>
      <c r="AJ397" s="40" t="s">
        <v>512</v>
      </c>
      <c r="AK397" s="40" t="s">
        <v>513</v>
      </c>
      <c r="AL397" s="40" t="s">
        <v>514</v>
      </c>
      <c r="AM397" s="40" t="s">
        <v>515</v>
      </c>
      <c r="AN397" s="40" t="s">
        <v>308</v>
      </c>
      <c r="AO397" t="s">
        <v>316</v>
      </c>
      <c r="AP397" s="41" t="s">
        <v>481</v>
      </c>
      <c r="AQ397" s="40" t="s">
        <v>482</v>
      </c>
      <c r="AR397" s="40" t="s">
        <v>483</v>
      </c>
      <c r="AS397" s="40" t="s">
        <v>484</v>
      </c>
      <c r="AT397" s="40" t="s">
        <v>485</v>
      </c>
      <c r="AU397" t="s">
        <v>486</v>
      </c>
      <c r="AV397" s="40" t="s">
        <v>490</v>
      </c>
      <c r="AW397" s="40" t="s">
        <v>491</v>
      </c>
      <c r="AX397" s="3"/>
      <c r="AY397" s="3"/>
      <c r="AZ397" s="3"/>
      <c r="BA397" s="3"/>
      <c r="BB397" s="3"/>
      <c r="BC397" s="3"/>
      <c r="BD397" s="3"/>
      <c r="BE397" s="3"/>
      <c r="BF397" s="3"/>
      <c r="BG397" s="3"/>
      <c r="BH397" s="3"/>
      <c r="BI397" s="3"/>
      <c r="BJ397" s="3"/>
      <c r="BK397" s="3"/>
      <c r="BL397" s="3"/>
      <c r="BM397" s="3"/>
      <c r="BN397" s="3"/>
      <c r="BO397" s="3"/>
      <c r="BP397" s="3"/>
      <c r="BQ397" s="3"/>
      <c r="BR397" s="3"/>
      <c r="BS397" s="3"/>
      <c r="BT397" s="3"/>
      <c r="BU397" s="3"/>
      <c r="BV397" s="3"/>
      <c r="BW397" s="3"/>
      <c r="BX397" s="3"/>
      <c r="BY397" s="3"/>
      <c r="BZ397" s="3"/>
      <c r="CA397" s="3"/>
      <c r="CB397" s="3"/>
      <c r="CC397" s="3"/>
      <c r="CD397" s="3"/>
      <c r="CE397" s="3"/>
      <c r="CF397" s="3"/>
      <c r="CG397" s="3"/>
      <c r="CH397" s="3"/>
      <c r="CI397" s="3"/>
      <c r="CJ397" s="3"/>
      <c r="CK397" s="3"/>
    </row>
    <row r="398" spans="1:89">
      <c r="C398" s="39" t="s">
        <v>18</v>
      </c>
      <c r="D398">
        <v>1</v>
      </c>
      <c r="Q398" s="20"/>
      <c r="S398">
        <v>4775</v>
      </c>
      <c r="T398" s="25">
        <v>4712</v>
      </c>
      <c r="U398">
        <v>4513</v>
      </c>
      <c r="V398">
        <v>4405</v>
      </c>
      <c r="W398">
        <v>4285</v>
      </c>
      <c r="X398">
        <v>4152</v>
      </c>
      <c r="Y398">
        <v>3986</v>
      </c>
      <c r="Z398">
        <v>4017</v>
      </c>
      <c r="AA398">
        <v>3899</v>
      </c>
      <c r="AB398">
        <v>3749</v>
      </c>
      <c r="AC398">
        <v>3571</v>
      </c>
      <c r="AD398">
        <v>3368</v>
      </c>
      <c r="AE398">
        <v>3346</v>
      </c>
      <c r="AF398">
        <v>3222</v>
      </c>
      <c r="AG398">
        <v>3098</v>
      </c>
      <c r="AH398">
        <v>2923</v>
      </c>
      <c r="AI398">
        <v>3571</v>
      </c>
      <c r="AJ398">
        <v>4152</v>
      </c>
      <c r="AK398">
        <v>3571</v>
      </c>
      <c r="AL398">
        <v>3571</v>
      </c>
      <c r="AM398">
        <v>3098</v>
      </c>
      <c r="AN398">
        <v>2600</v>
      </c>
      <c r="AO398">
        <v>2780</v>
      </c>
      <c r="AP398" s="25">
        <v>2990</v>
      </c>
      <c r="AQ398">
        <v>3200</v>
      </c>
      <c r="AR398">
        <v>3440</v>
      </c>
      <c r="AS398">
        <v>3680</v>
      </c>
      <c r="AT398">
        <v>3955</v>
      </c>
      <c r="AU398">
        <v>4230</v>
      </c>
      <c r="AV398">
        <v>4545</v>
      </c>
      <c r="AW398">
        <v>4860</v>
      </c>
    </row>
    <row r="399" spans="1:89">
      <c r="A399" s="40" t="s">
        <v>540</v>
      </c>
      <c r="B399" s="40" t="s">
        <v>130</v>
      </c>
      <c r="C399" s="82" t="s">
        <v>117</v>
      </c>
      <c r="D399">
        <v>1</v>
      </c>
      <c r="E399" s="26">
        <v>0.3</v>
      </c>
      <c r="F399" s="3">
        <v>1.4</v>
      </c>
      <c r="G399" s="24">
        <v>-0.18156377805555826</v>
      </c>
      <c r="H399" s="9">
        <v>2.34404187222285E-2</v>
      </c>
      <c r="I399" s="9">
        <v>1.3602130263444407</v>
      </c>
      <c r="J399" s="9">
        <v>2.5593709906666984E-2</v>
      </c>
      <c r="K399" s="24">
        <v>0.65128235438125137</v>
      </c>
      <c r="L399" s="9">
        <v>-2.411526961665325</v>
      </c>
      <c r="M399" s="9">
        <v>6.5121601373957523</v>
      </c>
      <c r="N399" s="9">
        <v>31.015527059972523</v>
      </c>
      <c r="O399" s="30">
        <v>-3.0999999999999999E-3</v>
      </c>
      <c r="P399" s="8">
        <v>55</v>
      </c>
      <c r="Q399" s="20">
        <v>-1.09E-2</v>
      </c>
      <c r="R399" s="3">
        <v>0</v>
      </c>
      <c r="S399" s="40" t="s">
        <v>144</v>
      </c>
      <c r="T399" s="40" t="s">
        <v>150</v>
      </c>
      <c r="U399" s="40" t="s">
        <v>156</v>
      </c>
      <c r="V399" s="40" t="s">
        <v>331</v>
      </c>
      <c r="W399" s="40" t="s">
        <v>332</v>
      </c>
      <c r="X399" s="40" t="s">
        <v>333</v>
      </c>
      <c r="Y399" s="40" t="s">
        <v>162</v>
      </c>
      <c r="Z399" s="40" t="s">
        <v>168</v>
      </c>
      <c r="AA399" s="40" t="s">
        <v>152</v>
      </c>
      <c r="AB399" s="40" t="s">
        <v>158</v>
      </c>
      <c r="AC399" s="40" t="s">
        <v>164</v>
      </c>
      <c r="AD399" s="40" t="s">
        <v>170</v>
      </c>
      <c r="AE399" s="40" t="s">
        <v>334</v>
      </c>
      <c r="AF399" s="40" t="s">
        <v>143</v>
      </c>
      <c r="AG399" s="41" t="s">
        <v>149</v>
      </c>
      <c r="AH399" s="40" t="s">
        <v>155</v>
      </c>
      <c r="AI399" s="40" t="s">
        <v>335</v>
      </c>
      <c r="AJ399" s="40" t="s">
        <v>336</v>
      </c>
      <c r="AK399" s="40" t="s">
        <v>337</v>
      </c>
      <c r="AL399" s="40" t="s">
        <v>161</v>
      </c>
      <c r="AM399" s="40" t="s">
        <v>167</v>
      </c>
      <c r="AN399" s="40" t="s">
        <v>151</v>
      </c>
      <c r="AO399" t="s">
        <v>157</v>
      </c>
      <c r="AP399" s="41" t="s">
        <v>163</v>
      </c>
      <c r="AQ399" s="40" t="s">
        <v>169</v>
      </c>
      <c r="AR399" s="40" t="s">
        <v>338</v>
      </c>
      <c r="AS399" s="40"/>
      <c r="AT399" s="40"/>
      <c r="AV399" s="40"/>
      <c r="AW399" s="40"/>
      <c r="AX399" s="3"/>
      <c r="AY399" s="3"/>
      <c r="AZ399" s="3"/>
      <c r="BA399" s="3"/>
      <c r="BB399" s="3"/>
      <c r="BC399" s="3"/>
      <c r="BD399" s="3"/>
      <c r="BE399" s="3"/>
      <c r="BF399" s="3"/>
      <c r="BG399" s="3"/>
      <c r="BH399" s="3"/>
      <c r="BI399" s="3"/>
      <c r="BJ399" s="3"/>
      <c r="BK399" s="3"/>
      <c r="BL399" s="3"/>
      <c r="BM399" s="3"/>
      <c r="BN399" s="3"/>
      <c r="BO399" s="3"/>
      <c r="BP399" s="3"/>
      <c r="BQ399" s="3"/>
      <c r="BR399" s="3"/>
      <c r="BS399" s="3"/>
      <c r="BT399" s="3"/>
      <c r="BU399" s="3"/>
      <c r="BV399" s="3"/>
      <c r="BW399" s="3"/>
      <c r="BX399" s="3"/>
      <c r="BY399" s="3"/>
      <c r="BZ399" s="3"/>
      <c r="CA399" s="3"/>
      <c r="CB399" s="3"/>
      <c r="CC399" s="3"/>
      <c r="CD399" s="3"/>
      <c r="CE399" s="3"/>
      <c r="CF399" s="3"/>
      <c r="CG399" s="3"/>
      <c r="CH399" s="3"/>
      <c r="CI399" s="3"/>
      <c r="CJ399" s="3"/>
      <c r="CK399" s="3"/>
    </row>
    <row r="400" spans="1:89">
      <c r="C400" s="39" t="s">
        <v>18</v>
      </c>
      <c r="D400">
        <v>1</v>
      </c>
      <c r="Q400" s="20"/>
      <c r="S400">
        <v>4246</v>
      </c>
      <c r="T400" s="25">
        <v>4378</v>
      </c>
      <c r="U400">
        <v>4361</v>
      </c>
      <c r="V400">
        <v>4165</v>
      </c>
      <c r="W400">
        <v>4082</v>
      </c>
      <c r="X400">
        <v>4040</v>
      </c>
      <c r="Y400">
        <v>4165</v>
      </c>
      <c r="Z400">
        <v>3832</v>
      </c>
      <c r="AA400">
        <v>3940</v>
      </c>
      <c r="AB400">
        <v>3925</v>
      </c>
      <c r="AC400">
        <v>3665</v>
      </c>
      <c r="AD400">
        <v>3449</v>
      </c>
      <c r="AE400">
        <v>3482</v>
      </c>
      <c r="AF400">
        <v>3864</v>
      </c>
      <c r="AG400">
        <v>3984</v>
      </c>
      <c r="AH400">
        <v>3969</v>
      </c>
      <c r="AI400">
        <v>3790</v>
      </c>
      <c r="AJ400">
        <v>3715</v>
      </c>
      <c r="AK400">
        <v>3677</v>
      </c>
      <c r="AL400">
        <v>3790</v>
      </c>
      <c r="AM400">
        <v>3487</v>
      </c>
      <c r="AN400">
        <v>3585</v>
      </c>
      <c r="AO400">
        <v>3572</v>
      </c>
      <c r="AP400" s="25">
        <v>3336</v>
      </c>
      <c r="AQ400">
        <v>3138</v>
      </c>
      <c r="AR400">
        <v>3169</v>
      </c>
    </row>
    <row r="401" spans="1:89">
      <c r="A401" s="40" t="s">
        <v>541</v>
      </c>
      <c r="B401" s="40" t="s">
        <v>130</v>
      </c>
      <c r="C401" s="82" t="s">
        <v>117</v>
      </c>
      <c r="D401">
        <v>1</v>
      </c>
      <c r="E401" s="26">
        <v>0.3</v>
      </c>
      <c r="F401" s="3">
        <v>1.6</v>
      </c>
      <c r="G401" s="24">
        <v>4.8558658842980031E-2</v>
      </c>
      <c r="H401" s="9">
        <v>-0.36760962010554588</v>
      </c>
      <c r="I401" s="9">
        <v>1.5537015889450867</v>
      </c>
      <c r="J401" s="9">
        <v>1.2745693721256945E-4</v>
      </c>
      <c r="K401" s="24">
        <v>0.24822535218535394</v>
      </c>
      <c r="L401" s="9">
        <v>-1.2351562614702192</v>
      </c>
      <c r="M401" s="9">
        <v>5.0547624134292448</v>
      </c>
      <c r="N401" s="9">
        <v>31.095227531535492</v>
      </c>
      <c r="O401" s="30">
        <v>-2.0999999999999999E-3</v>
      </c>
      <c r="P401" s="8">
        <v>58</v>
      </c>
      <c r="Q401" s="20">
        <v>-1.0800000000000001E-2</v>
      </c>
      <c r="R401" s="3">
        <v>0</v>
      </c>
      <c r="S401" s="40" t="s">
        <v>367</v>
      </c>
      <c r="T401" s="40" t="s">
        <v>191</v>
      </c>
      <c r="U401" s="40" t="s">
        <v>368</v>
      </c>
      <c r="V401" s="40" t="s">
        <v>148</v>
      </c>
      <c r="W401" s="40" t="s">
        <v>154</v>
      </c>
      <c r="X401" s="40" t="s">
        <v>160</v>
      </c>
      <c r="Y401" s="40" t="s">
        <v>166</v>
      </c>
      <c r="Z401" s="40" t="s">
        <v>144</v>
      </c>
      <c r="AA401" s="40" t="s">
        <v>150</v>
      </c>
      <c r="AB401" s="40" t="s">
        <v>156</v>
      </c>
      <c r="AC401" s="40" t="s">
        <v>162</v>
      </c>
      <c r="AD401" s="40" t="s">
        <v>168</v>
      </c>
      <c r="AE401" s="40" t="s">
        <v>369</v>
      </c>
      <c r="AF401" s="40" t="s">
        <v>370</v>
      </c>
      <c r="AG401" s="41" t="s">
        <v>371</v>
      </c>
      <c r="AH401" s="40" t="s">
        <v>372</v>
      </c>
      <c r="AI401" s="40" t="s">
        <v>511</v>
      </c>
      <c r="AJ401" s="40" t="s">
        <v>512</v>
      </c>
      <c r="AK401" s="40" t="s">
        <v>513</v>
      </c>
      <c r="AL401" s="40" t="s">
        <v>514</v>
      </c>
      <c r="AM401" s="40" t="s">
        <v>515</v>
      </c>
      <c r="AN401" s="40" t="s">
        <v>308</v>
      </c>
      <c r="AO401" t="s">
        <v>316</v>
      </c>
      <c r="AP401" s="41" t="s">
        <v>481</v>
      </c>
      <c r="AQ401" s="40" t="s">
        <v>482</v>
      </c>
      <c r="AR401" s="40" t="s">
        <v>483</v>
      </c>
      <c r="AS401" s="40" t="s">
        <v>484</v>
      </c>
      <c r="AT401" s="40" t="s">
        <v>485</v>
      </c>
      <c r="AU401" t="s">
        <v>486</v>
      </c>
      <c r="AV401" s="40" t="s">
        <v>490</v>
      </c>
      <c r="AW401" s="40" t="s">
        <v>491</v>
      </c>
      <c r="AX401" s="3"/>
      <c r="AY401" s="3"/>
      <c r="AZ401" s="3"/>
      <c r="BA401" s="3"/>
      <c r="BB401" s="3"/>
      <c r="BC401" s="3"/>
      <c r="BD401" s="3"/>
      <c r="BE401" s="3"/>
      <c r="BF401" s="3"/>
      <c r="BG401" s="3"/>
      <c r="BH401" s="3"/>
      <c r="BI401" s="3"/>
      <c r="BJ401" s="3"/>
      <c r="BK401" s="3"/>
      <c r="BL401" s="3"/>
      <c r="BM401" s="3"/>
      <c r="BN401" s="3"/>
      <c r="BO401" s="3"/>
      <c r="BP401" s="3"/>
      <c r="BQ401" s="3"/>
      <c r="BR401" s="3"/>
      <c r="BS401" s="3"/>
      <c r="BT401" s="3"/>
      <c r="BU401" s="3"/>
      <c r="BV401" s="3"/>
      <c r="BW401" s="3"/>
      <c r="BX401" s="3"/>
      <c r="BY401" s="3"/>
      <c r="BZ401" s="3"/>
      <c r="CA401" s="3"/>
      <c r="CB401" s="3"/>
      <c r="CC401" s="3"/>
      <c r="CD401" s="3"/>
      <c r="CE401" s="3"/>
      <c r="CF401" s="3"/>
      <c r="CG401" s="3"/>
      <c r="CH401" s="3"/>
      <c r="CI401" s="3"/>
      <c r="CJ401" s="3"/>
      <c r="CK401" s="3"/>
    </row>
    <row r="402" spans="1:89">
      <c r="C402" s="39" t="s">
        <v>18</v>
      </c>
      <c r="D402">
        <v>1</v>
      </c>
      <c r="Q402" s="20"/>
      <c r="S402">
        <v>4621</v>
      </c>
      <c r="T402" s="25">
        <v>4560</v>
      </c>
      <c r="U402">
        <v>4367</v>
      </c>
      <c r="V402">
        <v>4263</v>
      </c>
      <c r="W402">
        <v>4146</v>
      </c>
      <c r="X402">
        <v>4018</v>
      </c>
      <c r="Y402">
        <v>3857</v>
      </c>
      <c r="Z402">
        <v>3887</v>
      </c>
      <c r="AA402">
        <v>3773</v>
      </c>
      <c r="AB402">
        <v>3628</v>
      </c>
      <c r="AC402">
        <v>3455</v>
      </c>
      <c r="AD402">
        <v>3259</v>
      </c>
      <c r="AE402">
        <v>3238</v>
      </c>
      <c r="AF402">
        <v>3118</v>
      </c>
      <c r="AG402">
        <v>2998</v>
      </c>
      <c r="AH402">
        <v>2829</v>
      </c>
      <c r="AI402">
        <v>3455</v>
      </c>
      <c r="AJ402">
        <v>4018</v>
      </c>
      <c r="AK402">
        <v>3455</v>
      </c>
      <c r="AL402">
        <v>3455</v>
      </c>
      <c r="AM402">
        <v>2829</v>
      </c>
      <c r="AN402">
        <v>2600</v>
      </c>
      <c r="AO402">
        <v>2780</v>
      </c>
      <c r="AP402" s="25">
        <v>2990</v>
      </c>
      <c r="AQ402">
        <v>3200</v>
      </c>
      <c r="AR402">
        <v>3440</v>
      </c>
      <c r="AS402">
        <v>3680</v>
      </c>
      <c r="AT402">
        <v>3955</v>
      </c>
      <c r="AU402">
        <v>4230</v>
      </c>
      <c r="AV402">
        <v>4545</v>
      </c>
      <c r="AW402">
        <v>4860</v>
      </c>
    </row>
    <row r="403" spans="1:89">
      <c r="A403" s="40" t="s">
        <v>542</v>
      </c>
      <c r="B403" s="40" t="s">
        <v>130</v>
      </c>
      <c r="C403" s="82" t="s">
        <v>117</v>
      </c>
      <c r="D403">
        <v>1</v>
      </c>
      <c r="E403" s="26">
        <v>0.1</v>
      </c>
      <c r="F403" s="3">
        <v>1.6</v>
      </c>
      <c r="G403" s="24">
        <v>-6.4129493092418954E-3</v>
      </c>
      <c r="H403" s="9">
        <v>-0.21179889573047164</v>
      </c>
      <c r="I403" s="9">
        <v>1.4120510259560319</v>
      </c>
      <c r="J403" s="9">
        <v>-8.8718868898926898E-4</v>
      </c>
      <c r="K403" s="24">
        <v>0.75739379646282923</v>
      </c>
      <c r="L403" s="9">
        <v>-2.7725273446196868</v>
      </c>
      <c r="M403" s="9">
        <v>6.4381294387232444</v>
      </c>
      <c r="N403" s="9">
        <v>30.566945190030474</v>
      </c>
      <c r="O403" s="30">
        <v>-2.7000000000000001E-3</v>
      </c>
      <c r="P403" s="8">
        <v>75</v>
      </c>
      <c r="Q403" s="20">
        <v>-1.09E-2</v>
      </c>
      <c r="R403" s="3">
        <v>0</v>
      </c>
      <c r="S403" s="40" t="s">
        <v>144</v>
      </c>
      <c r="T403" s="40" t="s">
        <v>150</v>
      </c>
      <c r="U403" s="40" t="s">
        <v>156</v>
      </c>
      <c r="V403" s="40" t="s">
        <v>331</v>
      </c>
      <c r="W403" s="40" t="s">
        <v>332</v>
      </c>
      <c r="X403" s="40" t="s">
        <v>333</v>
      </c>
      <c r="Y403" s="40" t="s">
        <v>162</v>
      </c>
      <c r="Z403" s="40" t="s">
        <v>168</v>
      </c>
      <c r="AA403" s="40" t="s">
        <v>152</v>
      </c>
      <c r="AB403" s="40" t="s">
        <v>158</v>
      </c>
      <c r="AC403" s="40" t="s">
        <v>164</v>
      </c>
      <c r="AD403" s="40" t="s">
        <v>170</v>
      </c>
      <c r="AE403" s="40" t="s">
        <v>334</v>
      </c>
      <c r="AF403" s="40" t="s">
        <v>143</v>
      </c>
      <c r="AG403" s="41" t="s">
        <v>149</v>
      </c>
      <c r="AH403" s="40" t="s">
        <v>155</v>
      </c>
      <c r="AI403" s="40" t="s">
        <v>335</v>
      </c>
      <c r="AJ403" s="40" t="s">
        <v>336</v>
      </c>
      <c r="AK403" s="40" t="s">
        <v>337</v>
      </c>
      <c r="AL403" s="40" t="s">
        <v>161</v>
      </c>
      <c r="AM403" s="40" t="s">
        <v>167</v>
      </c>
      <c r="AN403" s="40" t="s">
        <v>151</v>
      </c>
      <c r="AO403" t="s">
        <v>157</v>
      </c>
      <c r="AP403" s="41" t="s">
        <v>163</v>
      </c>
      <c r="AQ403" s="40" t="s">
        <v>169</v>
      </c>
      <c r="AR403" s="40" t="s">
        <v>338</v>
      </c>
      <c r="AS403" s="40"/>
      <c r="AT403" s="40"/>
      <c r="AV403" s="40"/>
      <c r="AW403" s="40"/>
      <c r="AX403" s="3"/>
      <c r="AY403" s="3"/>
      <c r="AZ403" s="3"/>
      <c r="BA403" s="3"/>
      <c r="BB403" s="3"/>
      <c r="BC403" s="3"/>
      <c r="BD403" s="3"/>
      <c r="BE403" s="3"/>
      <c r="BF403" s="3"/>
      <c r="BG403" s="3"/>
      <c r="BH403" s="3"/>
      <c r="BI403" s="3"/>
      <c r="BJ403" s="3"/>
      <c r="BK403" s="3"/>
      <c r="BL403" s="3"/>
      <c r="BM403" s="3"/>
      <c r="BN403" s="3"/>
      <c r="BO403" s="3"/>
      <c r="BP403" s="3"/>
      <c r="BQ403" s="3"/>
      <c r="BR403" s="3"/>
      <c r="BS403" s="3"/>
      <c r="BT403" s="3"/>
      <c r="BU403" s="3"/>
      <c r="BV403" s="3"/>
      <c r="BW403" s="3"/>
      <c r="BX403" s="3"/>
      <c r="BY403" s="3"/>
      <c r="BZ403" s="3"/>
      <c r="CA403" s="3"/>
      <c r="CB403" s="3"/>
      <c r="CC403" s="3"/>
      <c r="CD403" s="3"/>
      <c r="CE403" s="3"/>
      <c r="CF403" s="3"/>
      <c r="CG403" s="3"/>
      <c r="CH403" s="3"/>
      <c r="CI403" s="3"/>
      <c r="CJ403" s="3"/>
      <c r="CK403" s="3"/>
    </row>
    <row r="404" spans="1:89">
      <c r="C404" s="39" t="s">
        <v>18</v>
      </c>
      <c r="D404">
        <v>1</v>
      </c>
      <c r="Q404" s="20"/>
      <c r="S404">
        <v>4573</v>
      </c>
      <c r="T404" s="25">
        <v>4714</v>
      </c>
      <c r="U404">
        <v>4591</v>
      </c>
      <c r="V404">
        <v>4520</v>
      </c>
      <c r="W404">
        <v>4430</v>
      </c>
      <c r="X404">
        <v>4385</v>
      </c>
      <c r="Y404">
        <v>4520</v>
      </c>
      <c r="Z404">
        <v>4341</v>
      </c>
      <c r="AA404">
        <v>4243</v>
      </c>
      <c r="AB404">
        <v>4132</v>
      </c>
      <c r="AC404">
        <v>3978</v>
      </c>
      <c r="AD404">
        <v>3907</v>
      </c>
      <c r="AE404">
        <v>3779</v>
      </c>
      <c r="AF404">
        <v>4161</v>
      </c>
      <c r="AG404">
        <v>4290</v>
      </c>
      <c r="AH404">
        <v>4178</v>
      </c>
      <c r="AI404">
        <v>4114</v>
      </c>
      <c r="AJ404">
        <v>4031</v>
      </c>
      <c r="AK404">
        <v>3990</v>
      </c>
      <c r="AL404">
        <v>4114</v>
      </c>
      <c r="AM404">
        <v>3950</v>
      </c>
      <c r="AN404">
        <v>3861</v>
      </c>
      <c r="AO404">
        <v>3760</v>
      </c>
      <c r="AP404" s="25">
        <v>3620</v>
      </c>
      <c r="AQ404">
        <v>3555</v>
      </c>
      <c r="AR404">
        <v>3439</v>
      </c>
    </row>
    <row r="405" spans="1:89">
      <c r="A405" s="40" t="s">
        <v>543</v>
      </c>
      <c r="B405" s="40" t="s">
        <v>130</v>
      </c>
      <c r="C405" s="82" t="s">
        <v>117</v>
      </c>
      <c r="D405">
        <v>1</v>
      </c>
      <c r="E405" s="26">
        <v>0.4</v>
      </c>
      <c r="F405" s="3">
        <v>2.1</v>
      </c>
      <c r="G405" s="24">
        <v>-8.6897201212018538E-3</v>
      </c>
      <c r="H405" s="9">
        <v>-0.13321426665611028</v>
      </c>
      <c r="I405" s="9">
        <v>1.0712383122606834</v>
      </c>
      <c r="J405" s="9">
        <v>1.5259865848461229E-2</v>
      </c>
      <c r="K405" s="24">
        <v>8.0597504528476027E-2</v>
      </c>
      <c r="L405" s="9">
        <v>-0.60041561739025728</v>
      </c>
      <c r="M405" s="9">
        <v>3.5569083390327578</v>
      </c>
      <c r="N405" s="9">
        <v>31.04568878969221</v>
      </c>
      <c r="O405" s="30">
        <v>-2.5999999999999999E-3</v>
      </c>
      <c r="P405" s="8">
        <v>61</v>
      </c>
      <c r="Q405" s="20">
        <v>-1.0699999999999999E-2</v>
      </c>
      <c r="R405" s="3">
        <v>0</v>
      </c>
      <c r="S405" s="40" t="s">
        <v>367</v>
      </c>
      <c r="T405" s="40" t="s">
        <v>191</v>
      </c>
      <c r="U405" s="40" t="s">
        <v>368</v>
      </c>
      <c r="V405" s="40" t="s">
        <v>148</v>
      </c>
      <c r="W405" s="40" t="s">
        <v>154</v>
      </c>
      <c r="X405" s="40" t="s">
        <v>160</v>
      </c>
      <c r="Y405" s="40" t="s">
        <v>166</v>
      </c>
      <c r="Z405" s="40" t="s">
        <v>144</v>
      </c>
      <c r="AA405" s="40" t="s">
        <v>150</v>
      </c>
      <c r="AB405" s="40" t="s">
        <v>156</v>
      </c>
      <c r="AC405" s="40" t="s">
        <v>162</v>
      </c>
      <c r="AD405" s="40" t="s">
        <v>168</v>
      </c>
      <c r="AE405" s="40" t="s">
        <v>369</v>
      </c>
      <c r="AF405" s="40" t="s">
        <v>370</v>
      </c>
      <c r="AG405" s="41" t="s">
        <v>371</v>
      </c>
      <c r="AH405" s="40" t="s">
        <v>372</v>
      </c>
      <c r="AI405" s="40" t="s">
        <v>511</v>
      </c>
      <c r="AJ405" s="40" t="s">
        <v>512</v>
      </c>
      <c r="AK405" s="40" t="s">
        <v>513</v>
      </c>
      <c r="AL405" s="40" t="s">
        <v>514</v>
      </c>
      <c r="AM405" s="40" t="s">
        <v>515</v>
      </c>
      <c r="AN405" s="40" t="s">
        <v>483</v>
      </c>
      <c r="AO405" s="40" t="s">
        <v>484</v>
      </c>
      <c r="AP405" s="40" t="s">
        <v>485</v>
      </c>
      <c r="AQ405" s="40" t="s">
        <v>486</v>
      </c>
      <c r="AR405" s="40" t="s">
        <v>490</v>
      </c>
      <c r="AS405" s="40" t="s">
        <v>491</v>
      </c>
      <c r="AT405" s="40" t="s">
        <v>492</v>
      </c>
      <c r="AU405" s="40" t="s">
        <v>493</v>
      </c>
      <c r="AV405" s="40" t="s">
        <v>494</v>
      </c>
      <c r="AW405" s="40" t="s">
        <v>496</v>
      </c>
      <c r="AX405" s="3"/>
      <c r="AY405" s="3"/>
      <c r="AZ405" s="3"/>
      <c r="BA405" s="3"/>
      <c r="BB405" s="3"/>
      <c r="BC405" s="3"/>
      <c r="BD405" s="3"/>
      <c r="BE405" s="3"/>
      <c r="BF405" s="3"/>
      <c r="BG405" s="3"/>
      <c r="BH405" s="3"/>
      <c r="BI405" s="3"/>
      <c r="BJ405" s="3"/>
      <c r="BK405" s="3"/>
      <c r="BL405" s="3"/>
      <c r="BM405" s="3"/>
      <c r="BN405" s="3"/>
      <c r="BO405" s="3"/>
      <c r="BP405" s="3"/>
      <c r="BQ405" s="3"/>
      <c r="BR405" s="3"/>
      <c r="BS405" s="3"/>
      <c r="BT405" s="3"/>
      <c r="BU405" s="3"/>
      <c r="BV405" s="3"/>
      <c r="BW405" s="3"/>
      <c r="BX405" s="3"/>
      <c r="BY405" s="3"/>
      <c r="BZ405" s="3"/>
      <c r="CA405" s="3"/>
      <c r="CB405" s="3"/>
      <c r="CC405" s="3"/>
      <c r="CD405" s="3"/>
      <c r="CE405" s="3"/>
      <c r="CF405" s="3"/>
      <c r="CG405" s="3"/>
      <c r="CH405" s="3"/>
      <c r="CI405" s="3"/>
      <c r="CJ405" s="3"/>
      <c r="CK405" s="3"/>
    </row>
    <row r="406" spans="1:89">
      <c r="C406" s="39" t="s">
        <v>18</v>
      </c>
      <c r="D406">
        <v>1</v>
      </c>
      <c r="Q406" s="20"/>
      <c r="S406">
        <v>6350</v>
      </c>
      <c r="T406">
        <v>6267</v>
      </c>
      <c r="U406">
        <v>6002</v>
      </c>
      <c r="V406">
        <v>5859</v>
      </c>
      <c r="W406">
        <v>5699</v>
      </c>
      <c r="X406">
        <v>5522</v>
      </c>
      <c r="Y406">
        <v>5301</v>
      </c>
      <c r="Z406">
        <v>5372</v>
      </c>
      <c r="AA406">
        <v>5185</v>
      </c>
      <c r="AB406">
        <v>4986</v>
      </c>
      <c r="AC406">
        <v>4749</v>
      </c>
      <c r="AD406">
        <v>4479</v>
      </c>
      <c r="AE406">
        <v>4451</v>
      </c>
      <c r="AF406">
        <v>4286</v>
      </c>
      <c r="AG406">
        <v>4121</v>
      </c>
      <c r="AH406">
        <v>3888</v>
      </c>
      <c r="AI406">
        <v>4749</v>
      </c>
      <c r="AJ406">
        <v>5522</v>
      </c>
      <c r="AK406">
        <v>4749</v>
      </c>
      <c r="AL406">
        <v>4749</v>
      </c>
      <c r="AM406">
        <v>4121</v>
      </c>
      <c r="AN406">
        <v>3440</v>
      </c>
      <c r="AO406">
        <v>3680</v>
      </c>
      <c r="AP406">
        <v>3955</v>
      </c>
      <c r="AQ406">
        <v>4230</v>
      </c>
      <c r="AR406">
        <v>4545</v>
      </c>
      <c r="AS406">
        <v>4860</v>
      </c>
      <c r="AT406">
        <v>5225</v>
      </c>
      <c r="AU406">
        <v>5590</v>
      </c>
      <c r="AV406">
        <v>6010</v>
      </c>
      <c r="AW406">
        <v>6430</v>
      </c>
    </row>
    <row r="407" spans="1:89">
      <c r="A407" s="40" t="s">
        <v>544</v>
      </c>
      <c r="B407" s="40" t="s">
        <v>130</v>
      </c>
      <c r="C407" s="82" t="s">
        <v>117</v>
      </c>
      <c r="D407">
        <v>1</v>
      </c>
      <c r="E407" s="26">
        <v>0.4</v>
      </c>
      <c r="F407" s="3">
        <v>2.1</v>
      </c>
      <c r="G407" s="24">
        <v>-1.6596460308123739E-2</v>
      </c>
      <c r="H407" s="9">
        <v>-8.2704622487392729E-2</v>
      </c>
      <c r="I407" s="9">
        <v>1.0349821726030783</v>
      </c>
      <c r="J407" s="9">
        <v>5.4607860164716249E-3</v>
      </c>
      <c r="K407" s="24">
        <v>0.13485931815988222</v>
      </c>
      <c r="L407" s="9">
        <v>-0.87995989988236678</v>
      </c>
      <c r="M407" s="9">
        <v>4.1111026855197785</v>
      </c>
      <c r="N407" s="9">
        <v>30.745587189411037</v>
      </c>
      <c r="O407" s="30">
        <v>-2.3999999999999998E-3</v>
      </c>
      <c r="P407" s="8">
        <v>62</v>
      </c>
      <c r="Q407" s="20">
        <v>-1.3100000000000001E-2</v>
      </c>
      <c r="R407" s="3">
        <v>0</v>
      </c>
      <c r="S407" s="40" t="s">
        <v>144</v>
      </c>
      <c r="T407" s="40" t="s">
        <v>150</v>
      </c>
      <c r="U407" s="40" t="s">
        <v>156</v>
      </c>
      <c r="V407" s="40" t="s">
        <v>331</v>
      </c>
      <c r="W407" s="40" t="s">
        <v>332</v>
      </c>
      <c r="X407" s="40" t="s">
        <v>333</v>
      </c>
      <c r="Y407" s="40" t="s">
        <v>162</v>
      </c>
      <c r="Z407" s="40" t="s">
        <v>168</v>
      </c>
      <c r="AA407" s="40" t="s">
        <v>152</v>
      </c>
      <c r="AB407" s="40" t="s">
        <v>158</v>
      </c>
      <c r="AC407" s="40" t="s">
        <v>164</v>
      </c>
      <c r="AD407" s="40" t="s">
        <v>170</v>
      </c>
      <c r="AE407" s="40" t="s">
        <v>334</v>
      </c>
      <c r="AF407" s="40" t="s">
        <v>143</v>
      </c>
      <c r="AG407" s="41" t="s">
        <v>149</v>
      </c>
      <c r="AH407" s="40" t="s">
        <v>155</v>
      </c>
      <c r="AI407" s="40" t="s">
        <v>335</v>
      </c>
      <c r="AJ407" s="40" t="s">
        <v>336</v>
      </c>
      <c r="AK407" s="40" t="s">
        <v>337</v>
      </c>
      <c r="AL407" s="40" t="s">
        <v>161</v>
      </c>
      <c r="AM407" s="40" t="s">
        <v>167</v>
      </c>
      <c r="AN407" s="40" t="s">
        <v>151</v>
      </c>
      <c r="AO407" s="40" t="s">
        <v>157</v>
      </c>
      <c r="AP407" s="40" t="s">
        <v>163</v>
      </c>
      <c r="AQ407" s="40" t="s">
        <v>169</v>
      </c>
      <c r="AR407" s="40" t="s">
        <v>338</v>
      </c>
      <c r="AS407" s="40"/>
      <c r="AT407" s="40"/>
      <c r="AU407" s="40"/>
      <c r="AV407" s="40"/>
      <c r="AW407" s="40"/>
      <c r="AX407" s="3"/>
      <c r="AY407" s="3"/>
      <c r="AZ407" s="3"/>
      <c r="BA407" s="3"/>
      <c r="BB407" s="3"/>
      <c r="BC407" s="3"/>
      <c r="BD407" s="3"/>
      <c r="BE407" s="3"/>
      <c r="BF407" s="3"/>
      <c r="BG407" s="3"/>
      <c r="BH407" s="3"/>
      <c r="BI407" s="3"/>
      <c r="BJ407" s="3"/>
      <c r="BK407" s="3"/>
      <c r="BL407" s="3"/>
      <c r="BM407" s="3"/>
      <c r="BN407" s="3"/>
      <c r="BO407" s="3"/>
      <c r="BP407" s="3"/>
      <c r="BQ407" s="3"/>
      <c r="BR407" s="3"/>
      <c r="BS407" s="3"/>
      <c r="BT407" s="3"/>
      <c r="BU407" s="3"/>
      <c r="BV407" s="3"/>
      <c r="BW407" s="3"/>
      <c r="BX407" s="3"/>
      <c r="BY407" s="3"/>
      <c r="BZ407" s="3"/>
      <c r="CA407" s="3"/>
      <c r="CB407" s="3"/>
      <c r="CC407" s="3"/>
      <c r="CD407" s="3"/>
      <c r="CE407" s="3"/>
      <c r="CF407" s="3"/>
      <c r="CG407" s="3"/>
      <c r="CH407" s="3"/>
      <c r="CI407" s="3"/>
      <c r="CJ407" s="3"/>
      <c r="CK407" s="3"/>
    </row>
    <row r="408" spans="1:89">
      <c r="C408" s="39" t="s">
        <v>18</v>
      </c>
      <c r="D408">
        <v>1</v>
      </c>
      <c r="Q408" s="20"/>
      <c r="S408">
        <v>5737</v>
      </c>
      <c r="T408">
        <v>5915</v>
      </c>
      <c r="U408">
        <v>5619</v>
      </c>
      <c r="V408">
        <v>5767</v>
      </c>
      <c r="W408">
        <v>5651</v>
      </c>
      <c r="X408">
        <v>5594</v>
      </c>
      <c r="Y408">
        <v>5767</v>
      </c>
      <c r="Z408">
        <v>5305</v>
      </c>
      <c r="AA408">
        <v>5323</v>
      </c>
      <c r="AB408">
        <v>5057</v>
      </c>
      <c r="AC408">
        <v>5075</v>
      </c>
      <c r="AD408">
        <v>4775</v>
      </c>
      <c r="AE408">
        <v>4821</v>
      </c>
      <c r="AF408">
        <v>5164</v>
      </c>
      <c r="AG408">
        <v>5323</v>
      </c>
      <c r="AH408">
        <v>5057</v>
      </c>
      <c r="AI408">
        <v>5190</v>
      </c>
      <c r="AJ408">
        <v>5086</v>
      </c>
      <c r="AK408">
        <v>5034</v>
      </c>
      <c r="AL408">
        <v>5190</v>
      </c>
      <c r="AM408">
        <v>4775</v>
      </c>
      <c r="AN408">
        <v>4791</v>
      </c>
      <c r="AO408">
        <v>4552</v>
      </c>
      <c r="AP408">
        <v>4567</v>
      </c>
      <c r="AQ408">
        <v>4297</v>
      </c>
      <c r="AR408">
        <v>4339</v>
      </c>
    </row>
    <row r="409" spans="1:89">
      <c r="A409" s="40" t="s">
        <v>545</v>
      </c>
      <c r="B409" s="40" t="s">
        <v>130</v>
      </c>
      <c r="C409" s="82" t="s">
        <v>117</v>
      </c>
      <c r="D409">
        <v>1</v>
      </c>
      <c r="E409" s="26">
        <v>0.8</v>
      </c>
      <c r="F409" s="3">
        <v>2.5</v>
      </c>
      <c r="G409" s="24">
        <v>-1.5425381649831277E-2</v>
      </c>
      <c r="H409" s="9">
        <v>-6.8584089730658491E-3</v>
      </c>
      <c r="I409" s="9">
        <v>0.72255463447811719</v>
      </c>
      <c r="J409" s="9">
        <v>7.690802136498201E-2</v>
      </c>
      <c r="K409" s="24">
        <v>4.4194908198500103E-2</v>
      </c>
      <c r="L409" s="9">
        <v>-0.37314945217756512</v>
      </c>
      <c r="M409" s="9">
        <v>2.7090378903579926</v>
      </c>
      <c r="N409" s="9">
        <v>31.204966757907872</v>
      </c>
      <c r="O409" s="30">
        <v>-2.0999999999999999E-3</v>
      </c>
      <c r="P409" s="8">
        <v>51</v>
      </c>
      <c r="Q409" s="20">
        <v>-1.0800000000000001E-2</v>
      </c>
      <c r="R409" s="3">
        <v>0</v>
      </c>
      <c r="S409" s="40" t="s">
        <v>367</v>
      </c>
      <c r="T409" s="40" t="s">
        <v>191</v>
      </c>
      <c r="U409" s="40" t="s">
        <v>368</v>
      </c>
      <c r="V409" s="40" t="s">
        <v>148</v>
      </c>
      <c r="W409" s="40" t="s">
        <v>154</v>
      </c>
      <c r="X409" s="40" t="s">
        <v>160</v>
      </c>
      <c r="Y409" s="40" t="s">
        <v>166</v>
      </c>
      <c r="Z409" s="40" t="s">
        <v>144</v>
      </c>
      <c r="AA409" s="40" t="s">
        <v>150</v>
      </c>
      <c r="AB409" s="40" t="s">
        <v>156</v>
      </c>
      <c r="AC409" s="40" t="s">
        <v>162</v>
      </c>
      <c r="AD409" s="40" t="s">
        <v>168</v>
      </c>
      <c r="AE409" s="40" t="s">
        <v>491</v>
      </c>
      <c r="AF409" s="40" t="s">
        <v>492</v>
      </c>
      <c r="AG409" s="40" t="s">
        <v>493</v>
      </c>
      <c r="AH409" s="40" t="s">
        <v>494</v>
      </c>
      <c r="AI409" s="40" t="s">
        <v>496</v>
      </c>
      <c r="AJ409" s="40" t="s">
        <v>497</v>
      </c>
      <c r="AK409" s="40" t="s">
        <v>498</v>
      </c>
      <c r="AL409" s="40" t="s">
        <v>500</v>
      </c>
      <c r="AM409" t="s">
        <v>501</v>
      </c>
      <c r="AQ409" s="3"/>
      <c r="AR409" s="3"/>
      <c r="AS409" s="3"/>
      <c r="AT409" s="3"/>
      <c r="AU409" s="3"/>
      <c r="AV409" s="3"/>
      <c r="AW409" s="3"/>
      <c r="AX409" s="3"/>
      <c r="AY409" s="3"/>
      <c r="AZ409" s="3"/>
      <c r="BA409" s="3"/>
      <c r="BB409" s="3"/>
      <c r="BC409" s="3"/>
      <c r="BD409" s="3"/>
      <c r="BE409" s="3"/>
      <c r="BF409" s="3"/>
      <c r="BG409" s="3"/>
      <c r="BH409" s="3"/>
      <c r="BI409" s="3"/>
      <c r="BJ409" s="3"/>
      <c r="BK409" s="3"/>
      <c r="BL409" s="3"/>
      <c r="BM409" s="3"/>
      <c r="BN409" s="3"/>
      <c r="BO409" s="3"/>
      <c r="BP409" s="3"/>
      <c r="BQ409" s="3"/>
      <c r="BR409" s="3"/>
      <c r="BS409" s="3"/>
      <c r="BT409" s="3"/>
      <c r="BU409" s="3"/>
      <c r="BV409" s="3"/>
      <c r="BW409" s="3"/>
      <c r="BX409" s="3"/>
      <c r="BY409" s="3"/>
      <c r="BZ409" s="3"/>
      <c r="CA409" s="3"/>
      <c r="CB409" s="3"/>
      <c r="CC409" s="3"/>
      <c r="CD409" s="3"/>
      <c r="CE409" s="3"/>
      <c r="CF409" s="3"/>
      <c r="CG409" s="3"/>
      <c r="CH409" s="3"/>
      <c r="CI409" s="3"/>
      <c r="CJ409" s="3"/>
      <c r="CK409" s="3"/>
    </row>
    <row r="410" spans="1:89">
      <c r="C410" s="39" t="s">
        <v>18</v>
      </c>
      <c r="D410">
        <v>1</v>
      </c>
      <c r="Q410" s="20"/>
      <c r="S410">
        <v>8199</v>
      </c>
      <c r="T410">
        <v>8092</v>
      </c>
      <c r="U410">
        <v>7749</v>
      </c>
      <c r="V410">
        <v>7564</v>
      </c>
      <c r="W410">
        <v>7357</v>
      </c>
      <c r="X410">
        <v>7129</v>
      </c>
      <c r="Y410">
        <v>6844</v>
      </c>
      <c r="Z410">
        <v>6897</v>
      </c>
      <c r="AA410">
        <v>6694</v>
      </c>
      <c r="AB410">
        <v>6438</v>
      </c>
      <c r="AC410">
        <v>6131</v>
      </c>
      <c r="AD410">
        <v>5783</v>
      </c>
      <c r="AE410">
        <v>4860</v>
      </c>
      <c r="AF410">
        <v>5225</v>
      </c>
      <c r="AG410">
        <v>5590</v>
      </c>
      <c r="AH410">
        <v>6010</v>
      </c>
      <c r="AI410">
        <v>6430</v>
      </c>
      <c r="AJ410">
        <v>6910</v>
      </c>
      <c r="AK410">
        <v>7390</v>
      </c>
      <c r="AL410">
        <v>7945</v>
      </c>
      <c r="AM410">
        <v>8500</v>
      </c>
    </row>
    <row r="411" spans="1:89">
      <c r="A411" s="40" t="s">
        <v>546</v>
      </c>
      <c r="B411" s="40" t="s">
        <v>130</v>
      </c>
      <c r="C411" s="82" t="s">
        <v>117</v>
      </c>
      <c r="D411">
        <v>1</v>
      </c>
      <c r="E411" s="26">
        <v>0.4</v>
      </c>
      <c r="F411" s="3">
        <v>2.5</v>
      </c>
      <c r="G411" s="24">
        <v>-6.2756635890893059E-3</v>
      </c>
      <c r="H411" s="9">
        <v>-5.1530620745683493E-2</v>
      </c>
      <c r="I411" s="9">
        <v>0.78486917221477692</v>
      </c>
      <c r="J411" s="9">
        <v>4.9760359031002718E-3</v>
      </c>
      <c r="K411" s="24">
        <v>9.7190863048751339E-2</v>
      </c>
      <c r="L411" s="9">
        <v>-0.63425704081165113</v>
      </c>
      <c r="M411" s="9">
        <v>3.1125196782951678</v>
      </c>
      <c r="N411" s="9">
        <v>30.748071715142991</v>
      </c>
      <c r="O411" s="30">
        <v>-2.3999999999999998E-3</v>
      </c>
      <c r="P411" s="8">
        <v>75</v>
      </c>
      <c r="Q411" s="20">
        <v>-1.09E-2</v>
      </c>
      <c r="R411" s="3">
        <v>0</v>
      </c>
      <c r="S411" s="40" t="s">
        <v>144</v>
      </c>
      <c r="T411" s="40" t="s">
        <v>150</v>
      </c>
      <c r="U411" s="40" t="s">
        <v>156</v>
      </c>
      <c r="V411" s="40" t="s">
        <v>331</v>
      </c>
      <c r="W411" s="40" t="s">
        <v>332</v>
      </c>
      <c r="X411" s="40" t="s">
        <v>333</v>
      </c>
      <c r="Y411" s="40" t="s">
        <v>162</v>
      </c>
      <c r="Z411" s="40" t="s">
        <v>168</v>
      </c>
      <c r="AA411" s="40" t="s">
        <v>152</v>
      </c>
      <c r="AB411" s="40" t="s">
        <v>158</v>
      </c>
      <c r="AC411" s="40" t="s">
        <v>164</v>
      </c>
      <c r="AD411" s="40" t="s">
        <v>170</v>
      </c>
      <c r="AE411" s="40" t="s">
        <v>334</v>
      </c>
      <c r="AF411" s="40" t="s">
        <v>143</v>
      </c>
      <c r="AG411" s="40" t="s">
        <v>149</v>
      </c>
      <c r="AH411" s="40" t="s">
        <v>155</v>
      </c>
      <c r="AI411" s="40" t="s">
        <v>335</v>
      </c>
      <c r="AJ411" s="40" t="s">
        <v>336</v>
      </c>
      <c r="AK411" s="40" t="s">
        <v>337</v>
      </c>
      <c r="AL411" s="40" t="s">
        <v>161</v>
      </c>
      <c r="AM411" t="s">
        <v>167</v>
      </c>
      <c r="AN411" t="s">
        <v>151</v>
      </c>
      <c r="AO411" t="s">
        <v>157</v>
      </c>
      <c r="AP411" t="s">
        <v>163</v>
      </c>
      <c r="AQ411" s="3" t="s">
        <v>169</v>
      </c>
      <c r="AR411" s="3" t="s">
        <v>338</v>
      </c>
      <c r="AS411" s="3"/>
      <c r="AT411" s="3"/>
      <c r="AU411" s="3"/>
      <c r="AV411" s="3"/>
      <c r="AW411" s="3"/>
      <c r="AX411" s="3"/>
      <c r="AY411" s="3"/>
      <c r="AZ411" s="3"/>
      <c r="BA411" s="3"/>
      <c r="BB411" s="3"/>
      <c r="BC411" s="3"/>
      <c r="BD411" s="3"/>
      <c r="BE411" s="3"/>
      <c r="BF411" s="3"/>
      <c r="BG411" s="3"/>
      <c r="BH411" s="3"/>
      <c r="BI411" s="3"/>
      <c r="BJ411" s="3"/>
      <c r="BK411" s="3"/>
      <c r="BL411" s="3"/>
      <c r="BM411" s="3"/>
      <c r="BN411" s="3"/>
      <c r="BO411" s="3"/>
      <c r="BP411" s="3"/>
      <c r="BQ411" s="3"/>
      <c r="BR411" s="3"/>
      <c r="BS411" s="3"/>
      <c r="BT411" s="3"/>
      <c r="BU411" s="3"/>
      <c r="BV411" s="3"/>
      <c r="BW411" s="3"/>
      <c r="BX411" s="3"/>
      <c r="BY411" s="3"/>
      <c r="BZ411" s="3"/>
      <c r="CA411" s="3"/>
      <c r="CB411" s="3"/>
      <c r="CC411" s="3"/>
      <c r="CD411" s="3"/>
      <c r="CE411" s="3"/>
      <c r="CF411" s="3"/>
      <c r="CG411" s="3"/>
      <c r="CH411" s="3"/>
      <c r="CI411" s="3"/>
      <c r="CJ411" s="3"/>
      <c r="CK411" s="3"/>
    </row>
    <row r="412" spans="1:89">
      <c r="C412" s="39" t="s">
        <v>18</v>
      </c>
      <c r="D412">
        <v>1</v>
      </c>
      <c r="Q412" s="20"/>
      <c r="S412">
        <v>7917</v>
      </c>
      <c r="T412">
        <v>8161</v>
      </c>
      <c r="U412">
        <v>7974</v>
      </c>
      <c r="V412">
        <v>7817</v>
      </c>
      <c r="W412">
        <v>7661</v>
      </c>
      <c r="X412">
        <v>7583</v>
      </c>
      <c r="Y412">
        <v>7817</v>
      </c>
      <c r="Z412">
        <v>7569</v>
      </c>
      <c r="AA412">
        <v>7345</v>
      </c>
      <c r="AB412">
        <v>7177</v>
      </c>
      <c r="AC412">
        <v>6879</v>
      </c>
      <c r="AD412">
        <v>6812</v>
      </c>
      <c r="AE412">
        <v>6535</v>
      </c>
      <c r="AF412">
        <v>7125</v>
      </c>
      <c r="AG412">
        <v>7345</v>
      </c>
      <c r="AH412">
        <v>7177</v>
      </c>
      <c r="AI412">
        <v>7035</v>
      </c>
      <c r="AJ412">
        <v>6895</v>
      </c>
      <c r="AK412">
        <v>6824</v>
      </c>
      <c r="AL412">
        <v>7035</v>
      </c>
      <c r="AM412">
        <v>6812</v>
      </c>
      <c r="AN412">
        <v>6611</v>
      </c>
      <c r="AO412">
        <v>6459</v>
      </c>
      <c r="AP412">
        <v>6191</v>
      </c>
      <c r="AQ412">
        <v>6131</v>
      </c>
      <c r="AR412">
        <v>5882</v>
      </c>
    </row>
    <row r="413" spans="1:89">
      <c r="A413" s="40" t="s">
        <v>547</v>
      </c>
      <c r="B413" s="40" t="s">
        <v>130</v>
      </c>
      <c r="C413" s="82" t="s">
        <v>117</v>
      </c>
      <c r="D413">
        <v>1</v>
      </c>
      <c r="E413" s="26">
        <v>0.33500000000000002</v>
      </c>
      <c r="F413" s="3">
        <v>2.8</v>
      </c>
      <c r="G413" s="24">
        <v>4.7892784205320034E-3</v>
      </c>
      <c r="H413" s="9">
        <v>-7.7489314124700739E-2</v>
      </c>
      <c r="I413" s="9">
        <v>0.65184374153188873</v>
      </c>
      <c r="J413" s="9">
        <v>-3.7321159277496907E-3</v>
      </c>
      <c r="K413" s="24">
        <v>7.6662994486831226E-2</v>
      </c>
      <c r="L413" s="9">
        <v>-0.62358924829139684</v>
      </c>
      <c r="M413" s="9">
        <v>3.7154618094387377</v>
      </c>
      <c r="N413" s="9">
        <v>30.790624013201178</v>
      </c>
      <c r="O413" s="30">
        <v>-2.2000000000000001E-3</v>
      </c>
      <c r="P413" s="8">
        <v>67</v>
      </c>
      <c r="Q413" s="20">
        <v>-1.44E-2</v>
      </c>
      <c r="R413" s="3">
        <v>0</v>
      </c>
      <c r="S413" s="40" t="s">
        <v>367</v>
      </c>
      <c r="T413" s="40" t="s">
        <v>191</v>
      </c>
      <c r="U413" s="40" t="s">
        <v>368</v>
      </c>
      <c r="V413" s="40" t="s">
        <v>148</v>
      </c>
      <c r="W413" s="40" t="s">
        <v>154</v>
      </c>
      <c r="X413" s="40" t="s">
        <v>160</v>
      </c>
      <c r="Y413" s="40" t="s">
        <v>166</v>
      </c>
      <c r="Z413" s="40" t="s">
        <v>144</v>
      </c>
      <c r="AA413" s="40" t="s">
        <v>150</v>
      </c>
      <c r="AB413" s="40" t="s">
        <v>156</v>
      </c>
      <c r="AC413" s="40" t="s">
        <v>162</v>
      </c>
      <c r="AD413" s="40" t="s">
        <v>168</v>
      </c>
      <c r="AE413" s="40" t="s">
        <v>497</v>
      </c>
      <c r="AF413" s="40" t="s">
        <v>498</v>
      </c>
      <c r="AG413" s="40" t="s">
        <v>500</v>
      </c>
      <c r="AH413" t="s">
        <v>501</v>
      </c>
      <c r="AI413" t="s">
        <v>502</v>
      </c>
      <c r="AJ413" t="s">
        <v>503</v>
      </c>
      <c r="AK413" t="s">
        <v>504</v>
      </c>
      <c r="AL413" t="s">
        <v>505</v>
      </c>
      <c r="AM413" t="s">
        <v>507</v>
      </c>
      <c r="AQ413" s="3"/>
      <c r="AR413" s="3"/>
      <c r="AS413" s="3"/>
      <c r="AT413" s="3"/>
      <c r="AU413" s="3"/>
      <c r="AV413" s="3"/>
      <c r="AW413" s="3"/>
      <c r="AX413" s="3"/>
      <c r="AY413" s="3"/>
      <c r="AZ413" s="3"/>
      <c r="BA413" s="3"/>
      <c r="BB413" s="3"/>
      <c r="BC413" s="3"/>
      <c r="BD413" s="3"/>
      <c r="BE413" s="3"/>
      <c r="BF413" s="3"/>
      <c r="BG413" s="3"/>
      <c r="BH413" s="3"/>
      <c r="BI413" s="3"/>
      <c r="BJ413" s="3"/>
      <c r="BK413" s="3"/>
      <c r="BL413" s="3"/>
      <c r="BM413" s="3"/>
      <c r="BN413" s="3"/>
      <c r="BO413" s="3"/>
      <c r="BP413" s="3"/>
      <c r="BQ413" s="3"/>
      <c r="BR413" s="3"/>
      <c r="BS413" s="3"/>
      <c r="BT413" s="3"/>
      <c r="BU413" s="3"/>
      <c r="BV413" s="3"/>
      <c r="BW413" s="3"/>
      <c r="BX413" s="3"/>
      <c r="BY413" s="3"/>
      <c r="BZ413" s="3"/>
      <c r="CA413" s="3"/>
      <c r="CB413" s="3"/>
      <c r="CC413" s="3"/>
      <c r="CD413" s="3"/>
      <c r="CE413" s="3"/>
      <c r="CF413" s="3"/>
      <c r="CG413" s="3"/>
      <c r="CH413" s="3"/>
      <c r="CI413" s="3"/>
      <c r="CJ413" s="3"/>
      <c r="CK413" s="3"/>
    </row>
    <row r="414" spans="1:89">
      <c r="C414" s="39" t="s">
        <v>18</v>
      </c>
      <c r="D414">
        <v>1</v>
      </c>
      <c r="Q414" s="20"/>
      <c r="S414">
        <v>11200</v>
      </c>
      <c r="T414">
        <v>11054</v>
      </c>
      <c r="U414">
        <v>10586</v>
      </c>
      <c r="V414">
        <v>10333</v>
      </c>
      <c r="W414">
        <v>10051</v>
      </c>
      <c r="X414">
        <v>9739</v>
      </c>
      <c r="Y414">
        <v>9349</v>
      </c>
      <c r="Z414">
        <v>9475</v>
      </c>
      <c r="AA414">
        <v>9145</v>
      </c>
      <c r="AB414">
        <v>8794</v>
      </c>
      <c r="AC414">
        <v>8375</v>
      </c>
      <c r="AD414">
        <v>7900</v>
      </c>
      <c r="AE414">
        <v>6910</v>
      </c>
      <c r="AF414">
        <v>7390</v>
      </c>
      <c r="AG414">
        <v>7945</v>
      </c>
      <c r="AH414">
        <v>8500</v>
      </c>
      <c r="AI414">
        <v>9000</v>
      </c>
      <c r="AJ414">
        <v>9500</v>
      </c>
      <c r="AK414">
        <v>10000</v>
      </c>
      <c r="AL414">
        <v>11000</v>
      </c>
      <c r="AM414">
        <v>12000</v>
      </c>
    </row>
    <row r="415" spans="1:89">
      <c r="A415" s="40" t="s">
        <v>548</v>
      </c>
      <c r="B415" s="40" t="s">
        <v>130</v>
      </c>
      <c r="C415" s="82" t="s">
        <v>117</v>
      </c>
      <c r="D415">
        <v>1</v>
      </c>
      <c r="E415" s="26">
        <v>0.35</v>
      </c>
      <c r="F415" s="3">
        <v>2.8</v>
      </c>
      <c r="G415" s="24">
        <v>-6.3666884298206406E-3</v>
      </c>
      <c r="H415" s="9">
        <v>-2.5511925953354005E-2</v>
      </c>
      <c r="I415" s="9">
        <v>0.58459518668979749</v>
      </c>
      <c r="J415" s="9">
        <v>3.7440169542853619E-3</v>
      </c>
      <c r="K415" s="24">
        <v>7.0921447730112844E-2</v>
      </c>
      <c r="L415" s="9">
        <v>-0.48985732069971133</v>
      </c>
      <c r="M415" s="9">
        <v>3.2763904097959244</v>
      </c>
      <c r="N415" s="9">
        <v>31.090644242285716</v>
      </c>
      <c r="O415" s="30">
        <v>-2.5000000000000001E-3</v>
      </c>
      <c r="P415" s="8">
        <v>75</v>
      </c>
      <c r="Q415" s="20">
        <v>-8.6E-3</v>
      </c>
      <c r="R415" s="3">
        <v>0</v>
      </c>
      <c r="S415" s="40" t="s">
        <v>144</v>
      </c>
      <c r="T415" s="40" t="s">
        <v>150</v>
      </c>
      <c r="U415" s="40" t="s">
        <v>156</v>
      </c>
      <c r="V415" s="40" t="s">
        <v>331</v>
      </c>
      <c r="W415" s="40" t="s">
        <v>332</v>
      </c>
      <c r="X415" s="40" t="s">
        <v>333</v>
      </c>
      <c r="Y415" s="40" t="s">
        <v>162</v>
      </c>
      <c r="Z415" s="40" t="s">
        <v>168</v>
      </c>
      <c r="AA415" s="40" t="s">
        <v>152</v>
      </c>
      <c r="AB415" s="40" t="s">
        <v>158</v>
      </c>
      <c r="AC415" s="40" t="s">
        <v>164</v>
      </c>
      <c r="AD415" s="40" t="s">
        <v>170</v>
      </c>
      <c r="AE415" s="40" t="s">
        <v>334</v>
      </c>
      <c r="AF415" s="40" t="s">
        <v>143</v>
      </c>
      <c r="AG415" s="40" t="s">
        <v>149</v>
      </c>
      <c r="AH415" t="s">
        <v>155</v>
      </c>
      <c r="AI415" t="s">
        <v>335</v>
      </c>
      <c r="AJ415" t="s">
        <v>336</v>
      </c>
      <c r="AK415" t="s">
        <v>337</v>
      </c>
      <c r="AL415" t="s">
        <v>161</v>
      </c>
      <c r="AM415" t="s">
        <v>167</v>
      </c>
      <c r="AN415" t="s">
        <v>151</v>
      </c>
      <c r="AO415" t="s">
        <v>157</v>
      </c>
      <c r="AP415" t="s">
        <v>163</v>
      </c>
      <c r="AQ415" s="3" t="s">
        <v>169</v>
      </c>
      <c r="AR415" s="3" t="s">
        <v>338</v>
      </c>
      <c r="AS415" s="3"/>
      <c r="AT415" s="3"/>
      <c r="AU415" s="3"/>
      <c r="AV415" s="3"/>
      <c r="AW415" s="3"/>
      <c r="AX415" s="3"/>
      <c r="AY415" s="3"/>
      <c r="AZ415" s="3"/>
      <c r="BA415" s="3"/>
      <c r="BB415" s="3"/>
      <c r="BC415" s="3"/>
      <c r="BD415" s="3"/>
      <c r="BE415" s="3"/>
      <c r="BF415" s="3"/>
      <c r="BG415" s="3"/>
      <c r="BH415" s="3"/>
      <c r="BI415" s="3"/>
      <c r="BJ415" s="3"/>
      <c r="BK415" s="3"/>
      <c r="BL415" s="3"/>
      <c r="BM415" s="3"/>
      <c r="BN415" s="3"/>
      <c r="BO415" s="3"/>
      <c r="BP415" s="3"/>
      <c r="BQ415" s="3"/>
      <c r="BR415" s="3"/>
      <c r="BS415" s="3"/>
      <c r="BT415" s="3"/>
      <c r="BU415" s="3"/>
      <c r="BV415" s="3"/>
      <c r="BW415" s="3"/>
      <c r="BX415" s="3"/>
      <c r="BY415" s="3"/>
      <c r="BZ415" s="3"/>
      <c r="CA415" s="3"/>
      <c r="CB415" s="3"/>
      <c r="CC415" s="3"/>
      <c r="CD415" s="3"/>
      <c r="CE415" s="3"/>
      <c r="CF415" s="3"/>
      <c r="CG415" s="3"/>
      <c r="CH415" s="3"/>
      <c r="CI415" s="3"/>
      <c r="CJ415" s="3"/>
      <c r="CK415" s="3"/>
    </row>
    <row r="416" spans="1:89">
      <c r="C416" s="39" t="s">
        <v>18</v>
      </c>
      <c r="D416">
        <v>1</v>
      </c>
      <c r="Q416" s="20"/>
      <c r="S416">
        <v>10051</v>
      </c>
      <c r="T416">
        <v>10362</v>
      </c>
      <c r="U416">
        <v>10228</v>
      </c>
      <c r="V416">
        <v>9872</v>
      </c>
      <c r="W416">
        <v>9675</v>
      </c>
      <c r="X416">
        <v>9576</v>
      </c>
      <c r="Y416">
        <v>9872</v>
      </c>
      <c r="Z416">
        <v>9662</v>
      </c>
      <c r="AA416">
        <v>9533</v>
      </c>
      <c r="AB416">
        <v>9409</v>
      </c>
      <c r="AC416">
        <v>8885</v>
      </c>
      <c r="AD416">
        <v>8502</v>
      </c>
      <c r="AE416">
        <v>8619</v>
      </c>
      <c r="AF416">
        <v>9046</v>
      </c>
      <c r="AG416">
        <v>9326</v>
      </c>
      <c r="AH416">
        <v>9205</v>
      </c>
      <c r="AI416">
        <v>8885</v>
      </c>
      <c r="AJ416">
        <v>8707</v>
      </c>
      <c r="AK416">
        <v>8619</v>
      </c>
      <c r="AL416">
        <v>8885</v>
      </c>
      <c r="AM416">
        <v>8696</v>
      </c>
      <c r="AN416">
        <v>8580</v>
      </c>
      <c r="AO416">
        <v>8468</v>
      </c>
      <c r="AP416">
        <v>7997</v>
      </c>
      <c r="AQ416">
        <v>7652</v>
      </c>
      <c r="AR416">
        <v>7757</v>
      </c>
    </row>
    <row r="417" spans="1:89">
      <c r="A417" s="40" t="s">
        <v>549</v>
      </c>
      <c r="B417" s="40" t="s">
        <v>130</v>
      </c>
      <c r="C417" s="82" t="s">
        <v>117</v>
      </c>
      <c r="D417">
        <v>1</v>
      </c>
      <c r="E417" s="26">
        <v>1.4</v>
      </c>
      <c r="F417" s="3">
        <v>3.6</v>
      </c>
      <c r="G417" s="24">
        <v>6.0220005102038518E-3</v>
      </c>
      <c r="H417" s="9">
        <v>-9.4603916479590086E-2</v>
      </c>
      <c r="I417" s="9">
        <v>0.6284416002142813</v>
      </c>
      <c r="J417" s="9">
        <v>-8.6291558999996229E-2</v>
      </c>
      <c r="K417" s="24">
        <v>3.7033136595544351E-2</v>
      </c>
      <c r="L417" s="9">
        <v>-0.36640777320498547</v>
      </c>
      <c r="M417" s="9">
        <v>2.753716016941496</v>
      </c>
      <c r="N417" s="9">
        <v>30.919969917945505</v>
      </c>
      <c r="O417" s="30">
        <v>-2.5000000000000001E-3</v>
      </c>
      <c r="P417" s="8">
        <v>73</v>
      </c>
      <c r="Q417" s="20">
        <v>-1.41E-2</v>
      </c>
      <c r="R417" s="3">
        <v>0</v>
      </c>
      <c r="S417" s="40" t="s">
        <v>367</v>
      </c>
      <c r="T417" s="40" t="s">
        <v>191</v>
      </c>
      <c r="U417" s="40" t="s">
        <v>368</v>
      </c>
      <c r="V417" s="40" t="s">
        <v>148</v>
      </c>
      <c r="W417" s="40" t="s">
        <v>154</v>
      </c>
      <c r="X417" s="40" t="s">
        <v>160</v>
      </c>
      <c r="Y417" s="40" t="s">
        <v>166</v>
      </c>
      <c r="Z417" s="40" t="s">
        <v>144</v>
      </c>
      <c r="AA417" s="40" t="s">
        <v>150</v>
      </c>
      <c r="AB417" s="40" t="s">
        <v>156</v>
      </c>
      <c r="AC417" s="40" t="s">
        <v>162</v>
      </c>
      <c r="AD417" s="40" t="s">
        <v>168</v>
      </c>
      <c r="AE417" t="s">
        <v>502</v>
      </c>
      <c r="AF417" t="s">
        <v>503</v>
      </c>
      <c r="AG417" t="s">
        <v>504</v>
      </c>
      <c r="AH417" t="s">
        <v>505</v>
      </c>
      <c r="AI417" t="s">
        <v>507</v>
      </c>
      <c r="AJ417" t="s">
        <v>508</v>
      </c>
      <c r="AK417" t="s">
        <v>550</v>
      </c>
      <c r="AL417" s="40" t="s">
        <v>551</v>
      </c>
      <c r="AQ417" s="3"/>
      <c r="AR417" s="3"/>
      <c r="AS417" s="3"/>
      <c r="AT417" s="3"/>
      <c r="AU417" s="3"/>
      <c r="AV417" s="3"/>
      <c r="AW417" s="3"/>
      <c r="AX417" s="3"/>
      <c r="AY417" s="3"/>
      <c r="AZ417" s="3"/>
      <c r="BA417" s="3"/>
      <c r="BB417" s="3"/>
      <c r="BC417" s="3"/>
      <c r="BD417" s="3"/>
      <c r="BE417" s="3"/>
      <c r="BF417" s="3"/>
      <c r="BG417" s="3"/>
      <c r="BH417" s="3"/>
      <c r="BI417" s="3"/>
      <c r="BJ417" s="3"/>
      <c r="BK417" s="3"/>
      <c r="BL417" s="3"/>
      <c r="BM417" s="3"/>
      <c r="BN417" s="3"/>
      <c r="BO417" s="3"/>
      <c r="BP417" s="3"/>
      <c r="BQ417" s="3"/>
      <c r="BR417" s="3"/>
      <c r="BS417" s="3"/>
      <c r="BT417" s="3"/>
      <c r="BU417" s="3"/>
      <c r="BV417" s="3"/>
      <c r="BW417" s="3"/>
      <c r="BX417" s="3"/>
      <c r="BY417" s="3"/>
      <c r="BZ417" s="3"/>
      <c r="CA417" s="3"/>
      <c r="CB417" s="3"/>
      <c r="CC417" s="3"/>
      <c r="CD417" s="3"/>
      <c r="CE417" s="3"/>
      <c r="CF417" s="3"/>
      <c r="CG417" s="3"/>
      <c r="CH417" s="3"/>
      <c r="CI417" s="3"/>
      <c r="CJ417" s="3"/>
      <c r="CK417" s="3"/>
    </row>
    <row r="418" spans="1:89">
      <c r="C418" s="39" t="s">
        <v>18</v>
      </c>
      <c r="D418">
        <v>1</v>
      </c>
      <c r="Q418" s="20"/>
      <c r="S418">
        <v>14265</v>
      </c>
      <c r="T418">
        <v>14079</v>
      </c>
      <c r="U418">
        <v>13483</v>
      </c>
      <c r="V418">
        <v>13161</v>
      </c>
      <c r="W418">
        <v>12801</v>
      </c>
      <c r="X418">
        <v>12404</v>
      </c>
      <c r="Y418">
        <v>11908</v>
      </c>
      <c r="Z418">
        <v>12000</v>
      </c>
      <c r="AA418">
        <v>11647</v>
      </c>
      <c r="AB418">
        <v>11201</v>
      </c>
      <c r="AC418">
        <v>10668</v>
      </c>
      <c r="AD418">
        <v>10062</v>
      </c>
      <c r="AE418">
        <v>9000</v>
      </c>
      <c r="AF418">
        <v>9500</v>
      </c>
      <c r="AG418">
        <v>10000</v>
      </c>
      <c r="AH418">
        <v>11000</v>
      </c>
      <c r="AI418">
        <v>12000</v>
      </c>
      <c r="AJ418">
        <v>13000</v>
      </c>
      <c r="AK418">
        <v>14000</v>
      </c>
      <c r="AL418">
        <v>15000</v>
      </c>
    </row>
    <row r="419" spans="1:89">
      <c r="A419" s="40" t="s">
        <v>552</v>
      </c>
      <c r="B419" s="40" t="s">
        <v>130</v>
      </c>
      <c r="C419" s="82" t="s">
        <v>117</v>
      </c>
      <c r="D419">
        <v>1</v>
      </c>
      <c r="E419" s="26">
        <v>0.7</v>
      </c>
      <c r="F419" s="3">
        <v>1.8</v>
      </c>
      <c r="G419" s="24">
        <v>4.8176004081630815E-2</v>
      </c>
      <c r="H419" s="9">
        <v>-0.37841566591836034</v>
      </c>
      <c r="I419" s="9">
        <v>1.2568832004285626</v>
      </c>
      <c r="J419" s="9">
        <v>-8.6291558999996229E-2</v>
      </c>
      <c r="K419" s="24">
        <v>0.59253018552870962</v>
      </c>
      <c r="L419" s="9">
        <v>-2.9312621856398837</v>
      </c>
      <c r="M419" s="9">
        <v>11.014864067765984</v>
      </c>
      <c r="N419" s="9">
        <v>61.839939835891009</v>
      </c>
      <c r="O419" s="30">
        <v>-2.5000000000000001E-3</v>
      </c>
      <c r="P419" s="8">
        <v>73</v>
      </c>
      <c r="Q419" s="20">
        <v>-2.8199999999999999E-2</v>
      </c>
      <c r="R419" s="3">
        <v>0</v>
      </c>
      <c r="S419" s="40" t="s">
        <v>367</v>
      </c>
      <c r="T419" s="40" t="s">
        <v>191</v>
      </c>
      <c r="U419" s="40" t="s">
        <v>368</v>
      </c>
      <c r="V419" s="40" t="s">
        <v>148</v>
      </c>
      <c r="W419" s="40" t="s">
        <v>154</v>
      </c>
      <c r="X419" s="40" t="s">
        <v>160</v>
      </c>
      <c r="Y419" s="40" t="s">
        <v>166</v>
      </c>
      <c r="Z419" s="40" t="s">
        <v>144</v>
      </c>
      <c r="AA419" s="40" t="s">
        <v>150</v>
      </c>
      <c r="AB419" s="40" t="s">
        <v>156</v>
      </c>
      <c r="AC419" s="40" t="s">
        <v>162</v>
      </c>
      <c r="AD419" s="40" t="s">
        <v>168</v>
      </c>
      <c r="AE419" t="s">
        <v>502</v>
      </c>
      <c r="AF419" t="s">
        <v>503</v>
      </c>
      <c r="AG419" t="s">
        <v>504</v>
      </c>
      <c r="AH419" t="s">
        <v>505</v>
      </c>
      <c r="AI419" t="s">
        <v>507</v>
      </c>
      <c r="AJ419" t="s">
        <v>508</v>
      </c>
      <c r="AK419" t="s">
        <v>550</v>
      </c>
      <c r="AL419" s="40" t="s">
        <v>551</v>
      </c>
      <c r="AQ419" s="3"/>
      <c r="AR419" s="3"/>
      <c r="AS419" s="3"/>
      <c r="AT419" s="3"/>
      <c r="AU419" s="3"/>
      <c r="AV419" s="3"/>
      <c r="AW419" s="3"/>
      <c r="AX419" s="3"/>
      <c r="AY419" s="3"/>
      <c r="AZ419" s="3"/>
      <c r="BA419" s="3"/>
      <c r="BB419" s="3"/>
      <c r="BC419" s="3"/>
      <c r="BD419" s="3"/>
      <c r="BE419" s="3"/>
      <c r="BF419" s="3"/>
      <c r="BG419" s="3"/>
      <c r="BH419" s="3"/>
      <c r="BI419" s="3"/>
      <c r="BJ419" s="3"/>
      <c r="BK419" s="3"/>
      <c r="BL419" s="3"/>
      <c r="BM419" s="3"/>
      <c r="BN419" s="3"/>
      <c r="BO419" s="3"/>
      <c r="BP419" s="3"/>
      <c r="BQ419" s="3"/>
      <c r="BR419" s="3"/>
      <c r="BS419" s="3"/>
      <c r="BT419" s="3"/>
      <c r="BU419" s="3"/>
      <c r="BV419" s="3"/>
      <c r="BW419" s="3"/>
      <c r="BX419" s="3"/>
      <c r="BY419" s="3"/>
      <c r="BZ419" s="3"/>
      <c r="CA419" s="3"/>
      <c r="CB419" s="3"/>
      <c r="CC419" s="3"/>
      <c r="CD419" s="3"/>
      <c r="CE419" s="3"/>
      <c r="CF419" s="3"/>
      <c r="CG419" s="3"/>
      <c r="CH419" s="3"/>
      <c r="CI419" s="3"/>
      <c r="CJ419" s="3"/>
      <c r="CK419" s="3"/>
    </row>
    <row r="420" spans="1:89">
      <c r="C420" s="39" t="s">
        <v>18</v>
      </c>
      <c r="D420">
        <v>1</v>
      </c>
      <c r="Q420" s="20"/>
      <c r="S420">
        <v>14265</v>
      </c>
      <c r="T420">
        <v>14079</v>
      </c>
      <c r="U420">
        <v>13483</v>
      </c>
      <c r="V420">
        <v>13161</v>
      </c>
      <c r="W420">
        <v>12801</v>
      </c>
      <c r="X420">
        <v>12404</v>
      </c>
      <c r="Y420">
        <v>11908</v>
      </c>
      <c r="Z420">
        <v>12000</v>
      </c>
      <c r="AA420">
        <v>11647</v>
      </c>
      <c r="AB420">
        <v>11201</v>
      </c>
      <c r="AC420">
        <v>10668</v>
      </c>
      <c r="AD420">
        <v>10062</v>
      </c>
      <c r="AE420">
        <v>9000</v>
      </c>
      <c r="AF420">
        <v>9500</v>
      </c>
      <c r="AG420">
        <v>10000</v>
      </c>
      <c r="AH420">
        <v>11000</v>
      </c>
      <c r="AI420">
        <v>12000</v>
      </c>
      <c r="AJ420">
        <v>13000</v>
      </c>
      <c r="AK420">
        <v>14000</v>
      </c>
      <c r="AL420">
        <v>15000</v>
      </c>
    </row>
    <row r="421" spans="1:89">
      <c r="A421" s="40" t="s">
        <v>553</v>
      </c>
      <c r="B421" s="40" t="s">
        <v>130</v>
      </c>
      <c r="C421" s="82" t="s">
        <v>117</v>
      </c>
      <c r="D421">
        <v>1</v>
      </c>
      <c r="E421" s="26">
        <v>0.9</v>
      </c>
      <c r="F421" s="3">
        <v>3.6</v>
      </c>
      <c r="G421" s="24">
        <v>-1.129972728949937E-3</v>
      </c>
      <c r="H421" s="9">
        <v>-2.4778969037242561E-2</v>
      </c>
      <c r="I421" s="9">
        <v>0.47452665608332623</v>
      </c>
      <c r="J421" s="9">
        <v>-1.8480980354225358E-3</v>
      </c>
      <c r="K421" s="24">
        <v>2.8684506070732162E-2</v>
      </c>
      <c r="L421" s="9">
        <v>-0.24714645878028457</v>
      </c>
      <c r="M421" s="9">
        <v>2.4056930657296069</v>
      </c>
      <c r="N421" s="9">
        <v>31.273970267529826</v>
      </c>
      <c r="O421" s="30">
        <v>-2.5000000000000001E-3</v>
      </c>
      <c r="P421" s="8">
        <v>75</v>
      </c>
      <c r="Q421" s="20">
        <v>-6.8999999999999999E-3</v>
      </c>
      <c r="R421" s="3">
        <v>0</v>
      </c>
      <c r="S421" s="40" t="s">
        <v>144</v>
      </c>
      <c r="T421" s="40" t="s">
        <v>150</v>
      </c>
      <c r="U421" s="40" t="s">
        <v>156</v>
      </c>
      <c r="V421" s="40" t="s">
        <v>331</v>
      </c>
      <c r="W421" s="40" t="s">
        <v>332</v>
      </c>
      <c r="X421" s="40" t="s">
        <v>333</v>
      </c>
      <c r="Y421" s="40" t="s">
        <v>162</v>
      </c>
      <c r="Z421" s="40" t="s">
        <v>168</v>
      </c>
      <c r="AA421" s="40" t="s">
        <v>152</v>
      </c>
      <c r="AB421" s="40" t="s">
        <v>158</v>
      </c>
      <c r="AC421" s="40" t="s">
        <v>164</v>
      </c>
      <c r="AD421" s="40" t="s">
        <v>170</v>
      </c>
      <c r="AE421" t="s">
        <v>334</v>
      </c>
      <c r="AF421" t="s">
        <v>143</v>
      </c>
      <c r="AG421" t="s">
        <v>149</v>
      </c>
      <c r="AH421" t="s">
        <v>155</v>
      </c>
      <c r="AI421" t="s">
        <v>335</v>
      </c>
      <c r="AJ421" t="s">
        <v>336</v>
      </c>
      <c r="AK421" t="s">
        <v>337</v>
      </c>
      <c r="AL421" s="40" t="s">
        <v>161</v>
      </c>
      <c r="AM421" t="s">
        <v>167</v>
      </c>
      <c r="AN421" t="s">
        <v>151</v>
      </c>
      <c r="AO421" t="s">
        <v>157</v>
      </c>
      <c r="AP421" t="s">
        <v>163</v>
      </c>
      <c r="AQ421" s="3" t="s">
        <v>169</v>
      </c>
      <c r="AR421" s="3" t="s">
        <v>338</v>
      </c>
      <c r="AS421" s="3"/>
      <c r="AT421" s="3"/>
      <c r="AU421" s="3"/>
      <c r="AV421" s="3"/>
      <c r="AW421" s="3"/>
      <c r="AX421" s="3"/>
      <c r="AY421" s="3"/>
      <c r="AZ421" s="3"/>
      <c r="BA421" s="3"/>
      <c r="BB421" s="3"/>
      <c r="BC421" s="3"/>
      <c r="BD421" s="3"/>
      <c r="BE421" s="3"/>
      <c r="BF421" s="3"/>
      <c r="BG421" s="3"/>
      <c r="BH421" s="3"/>
      <c r="BI421" s="3"/>
      <c r="BJ421" s="3"/>
      <c r="BK421" s="3"/>
      <c r="BL421" s="3"/>
      <c r="BM421" s="3"/>
      <c r="BN421" s="3"/>
      <c r="BO421" s="3"/>
      <c r="BP421" s="3"/>
      <c r="BQ421" s="3"/>
      <c r="BR421" s="3"/>
      <c r="BS421" s="3"/>
      <c r="BT421" s="3"/>
      <c r="BU421" s="3"/>
      <c r="BV421" s="3"/>
      <c r="BW421" s="3"/>
      <c r="BX421" s="3"/>
      <c r="BY421" s="3"/>
      <c r="BZ421" s="3"/>
      <c r="CA421" s="3"/>
      <c r="CB421" s="3"/>
      <c r="CC421" s="3"/>
      <c r="CD421" s="3"/>
      <c r="CE421" s="3"/>
      <c r="CF421" s="3"/>
      <c r="CG421" s="3"/>
      <c r="CH421" s="3"/>
      <c r="CI421" s="3"/>
      <c r="CJ421" s="3"/>
      <c r="CK421" s="3"/>
    </row>
    <row r="422" spans="1:89">
      <c r="C422" s="39" t="s">
        <v>18</v>
      </c>
      <c r="D422">
        <v>1</v>
      </c>
      <c r="Q422" s="20"/>
      <c r="S422">
        <v>12973</v>
      </c>
      <c r="T422">
        <v>13375</v>
      </c>
      <c r="U422">
        <v>13143</v>
      </c>
      <c r="V422">
        <v>12767</v>
      </c>
      <c r="W422">
        <v>12512</v>
      </c>
      <c r="X422">
        <v>12384</v>
      </c>
      <c r="Y422">
        <v>12767</v>
      </c>
      <c r="Z422">
        <v>12276</v>
      </c>
      <c r="AA422">
        <v>12037</v>
      </c>
      <c r="AB422">
        <v>11829</v>
      </c>
      <c r="AC422">
        <v>11235</v>
      </c>
      <c r="AD422">
        <v>11048</v>
      </c>
      <c r="AE422">
        <v>10673</v>
      </c>
      <c r="AF422">
        <v>11676</v>
      </c>
      <c r="AG422">
        <v>12037</v>
      </c>
      <c r="AH422">
        <v>11829</v>
      </c>
      <c r="AI422">
        <v>11490</v>
      </c>
      <c r="AJ422">
        <v>11260</v>
      </c>
      <c r="AK422">
        <v>11145</v>
      </c>
      <c r="AL422">
        <v>11490</v>
      </c>
      <c r="AM422">
        <v>11048</v>
      </c>
      <c r="AN422">
        <v>10833</v>
      </c>
      <c r="AO422">
        <v>10646</v>
      </c>
      <c r="AP422">
        <v>10111</v>
      </c>
      <c r="AQ422">
        <v>9944</v>
      </c>
      <c r="AR422">
        <v>9606</v>
      </c>
    </row>
    <row r="423" spans="1:89">
      <c r="A423" s="40" t="s">
        <v>554</v>
      </c>
      <c r="B423" s="40" t="s">
        <v>130</v>
      </c>
      <c r="C423" s="82" t="s">
        <v>117</v>
      </c>
      <c r="D423">
        <v>1</v>
      </c>
      <c r="E423" s="26">
        <v>0.45</v>
      </c>
      <c r="F423" s="3">
        <v>1.8</v>
      </c>
      <c r="G423" s="24">
        <v>-9.0397818315994961E-3</v>
      </c>
      <c r="H423" s="9">
        <v>-9.9115876148970244E-2</v>
      </c>
      <c r="I423" s="9">
        <v>0.94905331216665245</v>
      </c>
      <c r="J423" s="9">
        <v>-1.8480980354225358E-3</v>
      </c>
      <c r="K423" s="24">
        <v>0.45895209713171459</v>
      </c>
      <c r="L423" s="9">
        <v>-1.9771716702422766</v>
      </c>
      <c r="M423" s="9">
        <v>9.6227722629184278</v>
      </c>
      <c r="N423" s="9">
        <v>62.547940535059652</v>
      </c>
      <c r="O423" s="30">
        <v>-2.5000000000000001E-3</v>
      </c>
      <c r="P423" s="8">
        <v>75</v>
      </c>
      <c r="Q423" s="20">
        <v>-1.38E-2</v>
      </c>
      <c r="R423" s="3">
        <v>0</v>
      </c>
      <c r="S423" s="40" t="s">
        <v>144</v>
      </c>
      <c r="T423" s="40" t="s">
        <v>150</v>
      </c>
      <c r="U423" s="40" t="s">
        <v>156</v>
      </c>
      <c r="V423" s="40" t="s">
        <v>331</v>
      </c>
      <c r="W423" s="40" t="s">
        <v>332</v>
      </c>
      <c r="X423" s="40" t="s">
        <v>333</v>
      </c>
      <c r="Y423" s="40" t="s">
        <v>162</v>
      </c>
      <c r="Z423" s="40" t="s">
        <v>168</v>
      </c>
      <c r="AA423" s="40" t="s">
        <v>152</v>
      </c>
      <c r="AB423" s="40" t="s">
        <v>158</v>
      </c>
      <c r="AC423" s="40" t="s">
        <v>164</v>
      </c>
      <c r="AD423" s="40" t="s">
        <v>170</v>
      </c>
      <c r="AE423" t="s">
        <v>334</v>
      </c>
      <c r="AF423" t="s">
        <v>143</v>
      </c>
      <c r="AG423" t="s">
        <v>149</v>
      </c>
      <c r="AH423" t="s">
        <v>155</v>
      </c>
      <c r="AI423" t="s">
        <v>335</v>
      </c>
      <c r="AJ423" t="s">
        <v>336</v>
      </c>
      <c r="AK423" t="s">
        <v>337</v>
      </c>
      <c r="AL423" s="40" t="s">
        <v>161</v>
      </c>
      <c r="AM423" t="s">
        <v>167</v>
      </c>
      <c r="AN423" t="s">
        <v>151</v>
      </c>
      <c r="AO423" t="s">
        <v>157</v>
      </c>
      <c r="AP423" t="s">
        <v>163</v>
      </c>
      <c r="AQ423" s="3" t="s">
        <v>169</v>
      </c>
      <c r="AR423" s="3" t="s">
        <v>338</v>
      </c>
      <c r="AS423" s="3"/>
      <c r="AT423" s="3"/>
      <c r="AU423" s="3"/>
      <c r="AV423" s="3"/>
      <c r="AW423" s="3"/>
      <c r="AX423" s="3"/>
      <c r="AY423" s="3"/>
      <c r="AZ423" s="3"/>
      <c r="BA423" s="3"/>
      <c r="BB423" s="3"/>
      <c r="BC423" s="3"/>
      <c r="BD423" s="3"/>
      <c r="BE423" s="3"/>
      <c r="BF423" s="3"/>
      <c r="BG423" s="3"/>
      <c r="BH423" s="3"/>
      <c r="BI423" s="3"/>
      <c r="BJ423" s="3"/>
      <c r="BK423" s="3"/>
      <c r="BL423" s="3"/>
      <c r="BM423" s="3"/>
      <c r="BN423" s="3"/>
      <c r="BO423" s="3"/>
      <c r="BP423" s="3"/>
      <c r="BQ423" s="3"/>
      <c r="BR423" s="3"/>
      <c r="BS423" s="3"/>
      <c r="BT423" s="3"/>
      <c r="BU423" s="3"/>
      <c r="BV423" s="3"/>
      <c r="BW423" s="3"/>
      <c r="BX423" s="3"/>
      <c r="BY423" s="3"/>
      <c r="BZ423" s="3"/>
      <c r="CA423" s="3"/>
      <c r="CB423" s="3"/>
      <c r="CC423" s="3"/>
      <c r="CD423" s="3"/>
      <c r="CE423" s="3"/>
      <c r="CF423" s="3"/>
      <c r="CG423" s="3"/>
      <c r="CH423" s="3"/>
      <c r="CI423" s="3"/>
      <c r="CJ423" s="3"/>
      <c r="CK423" s="3"/>
    </row>
    <row r="424" spans="1:89">
      <c r="C424" s="39" t="s">
        <v>18</v>
      </c>
      <c r="D424">
        <v>1</v>
      </c>
      <c r="Q424" s="20"/>
      <c r="S424">
        <v>12973</v>
      </c>
      <c r="T424">
        <v>13375</v>
      </c>
      <c r="U424">
        <v>13143</v>
      </c>
      <c r="V424">
        <v>12767</v>
      </c>
      <c r="W424">
        <v>12512</v>
      </c>
      <c r="X424">
        <v>12384</v>
      </c>
      <c r="Y424">
        <v>12767</v>
      </c>
      <c r="Z424">
        <v>12276</v>
      </c>
      <c r="AA424">
        <v>12037</v>
      </c>
      <c r="AB424">
        <v>11829</v>
      </c>
      <c r="AC424">
        <v>11235</v>
      </c>
      <c r="AD424">
        <v>11048</v>
      </c>
      <c r="AE424">
        <v>10673</v>
      </c>
      <c r="AF424">
        <v>11676</v>
      </c>
      <c r="AG424">
        <v>12037</v>
      </c>
      <c r="AH424">
        <v>11829</v>
      </c>
      <c r="AI424">
        <v>11490</v>
      </c>
      <c r="AJ424">
        <v>11260</v>
      </c>
      <c r="AK424">
        <v>11145</v>
      </c>
      <c r="AL424">
        <v>11490</v>
      </c>
      <c r="AM424">
        <v>11048</v>
      </c>
      <c r="AN424">
        <v>10833</v>
      </c>
      <c r="AO424">
        <v>10646</v>
      </c>
      <c r="AP424">
        <v>10111</v>
      </c>
      <c r="AQ424">
        <v>9944</v>
      </c>
      <c r="AR424">
        <v>9606</v>
      </c>
    </row>
    <row r="425" spans="1:89">
      <c r="A425" t="s">
        <v>555</v>
      </c>
      <c r="B425" t="s">
        <v>130</v>
      </c>
      <c r="C425" s="82" t="s">
        <v>117</v>
      </c>
      <c r="D425">
        <v>1</v>
      </c>
      <c r="E425" s="25">
        <v>0.1</v>
      </c>
      <c r="F425">
        <v>0.7</v>
      </c>
      <c r="G425" s="25">
        <v>0.22427364953514636</v>
      </c>
      <c r="H425">
        <v>-1.0305805668953101</v>
      </c>
      <c r="I425">
        <v>2.5059235503786068</v>
      </c>
      <c r="J425">
        <v>9.7995869815572234E-3</v>
      </c>
      <c r="K425" s="25">
        <v>0.57901690262860983</v>
      </c>
      <c r="L425">
        <v>-1.5038714587443633</v>
      </c>
      <c r="M425">
        <v>3.27266088810876</v>
      </c>
      <c r="N425">
        <v>7.9615801205069943</v>
      </c>
      <c r="O425" s="25">
        <v>-1.9703035350495052E-3</v>
      </c>
      <c r="P425">
        <v>85</v>
      </c>
      <c r="Q425">
        <v>-4.0000000000000001E-3</v>
      </c>
      <c r="R425">
        <v>2.9</v>
      </c>
      <c r="S425" s="41" t="s">
        <v>160</v>
      </c>
      <c r="T425" s="41" t="s">
        <v>166</v>
      </c>
      <c r="U425" s="43" t="s">
        <v>465</v>
      </c>
      <c r="V425" s="41" t="s">
        <v>466</v>
      </c>
      <c r="W425" s="40" t="s">
        <v>467</v>
      </c>
      <c r="X425" s="40" t="s">
        <v>468</v>
      </c>
      <c r="Y425" s="41" t="s">
        <v>179</v>
      </c>
      <c r="Z425" s="40" t="s">
        <v>181</v>
      </c>
      <c r="AA425" s="40" t="s">
        <v>183</v>
      </c>
      <c r="AB425" s="40" t="s">
        <v>185</v>
      </c>
      <c r="AC425" t="s">
        <v>280</v>
      </c>
      <c r="AD425" s="41" t="s">
        <v>282</v>
      </c>
      <c r="AE425" s="40" t="s">
        <v>284</v>
      </c>
    </row>
    <row r="426" spans="1:89">
      <c r="C426" s="39" t="s">
        <v>18</v>
      </c>
      <c r="D426">
        <v>1</v>
      </c>
      <c r="S426" s="25">
        <v>495</v>
      </c>
      <c r="T426" s="25">
        <v>475</v>
      </c>
      <c r="U426" s="25">
        <v>290</v>
      </c>
      <c r="V426" s="25">
        <v>330</v>
      </c>
      <c r="W426">
        <v>355</v>
      </c>
      <c r="X426">
        <v>380</v>
      </c>
      <c r="Y426" s="25">
        <v>410</v>
      </c>
      <c r="Z426">
        <v>440</v>
      </c>
      <c r="AA426">
        <v>475</v>
      </c>
      <c r="AB426">
        <v>510</v>
      </c>
      <c r="AC426">
        <v>550</v>
      </c>
      <c r="AD426" s="25">
        <v>590</v>
      </c>
      <c r="AE426">
        <v>635</v>
      </c>
    </row>
    <row r="427" spans="1:89">
      <c r="A427" t="s">
        <v>556</v>
      </c>
      <c r="B427" t="s">
        <v>130</v>
      </c>
      <c r="C427" s="82" t="s">
        <v>117</v>
      </c>
      <c r="D427">
        <v>1</v>
      </c>
      <c r="E427" s="25">
        <v>0.05</v>
      </c>
      <c r="F427">
        <v>0.35</v>
      </c>
      <c r="G427" s="25">
        <v>1.7941891962811742</v>
      </c>
      <c r="H427">
        <v>-4.1223222675812492</v>
      </c>
      <c r="I427">
        <v>5.0118471007572163</v>
      </c>
      <c r="J427">
        <v>9.7995869815572095E-3</v>
      </c>
      <c r="K427" s="25">
        <v>9.264270442058006</v>
      </c>
      <c r="L427">
        <v>-12.030971669955136</v>
      </c>
      <c r="M427">
        <v>13.090643552435102</v>
      </c>
      <c r="N427">
        <v>15.923160241013981</v>
      </c>
      <c r="O427" s="25">
        <v>-1.9703035350495052E-3</v>
      </c>
      <c r="P427">
        <v>85</v>
      </c>
      <c r="Q427">
        <v>-8.0000000000000002E-3</v>
      </c>
      <c r="R427">
        <v>2.9</v>
      </c>
      <c r="S427" s="41" t="s">
        <v>160</v>
      </c>
      <c r="T427" s="41" t="s">
        <v>166</v>
      </c>
      <c r="U427" s="43" t="s">
        <v>465</v>
      </c>
      <c r="V427" s="41" t="s">
        <v>466</v>
      </c>
      <c r="W427" s="40" t="s">
        <v>467</v>
      </c>
      <c r="X427" s="40" t="s">
        <v>468</v>
      </c>
      <c r="Y427" s="41" t="s">
        <v>179</v>
      </c>
      <c r="Z427" s="40" t="s">
        <v>181</v>
      </c>
      <c r="AA427" s="40" t="s">
        <v>183</v>
      </c>
      <c r="AB427" s="40" t="s">
        <v>185</v>
      </c>
      <c r="AC427" t="s">
        <v>280</v>
      </c>
      <c r="AD427" s="41" t="s">
        <v>282</v>
      </c>
      <c r="AE427" s="40" t="s">
        <v>284</v>
      </c>
    </row>
    <row r="428" spans="1:89">
      <c r="C428" s="39" t="s">
        <v>18</v>
      </c>
      <c r="D428">
        <v>1</v>
      </c>
      <c r="S428" s="25">
        <v>495</v>
      </c>
      <c r="T428" s="25">
        <v>475</v>
      </c>
      <c r="U428" s="25">
        <v>290</v>
      </c>
      <c r="V428" s="25">
        <v>330</v>
      </c>
      <c r="W428">
        <v>355</v>
      </c>
      <c r="X428">
        <v>380</v>
      </c>
      <c r="Y428" s="25">
        <v>410</v>
      </c>
      <c r="Z428">
        <v>440</v>
      </c>
      <c r="AA428">
        <v>475</v>
      </c>
      <c r="AB428">
        <v>510</v>
      </c>
      <c r="AC428">
        <v>550</v>
      </c>
      <c r="AD428" s="25">
        <v>590</v>
      </c>
      <c r="AE428">
        <v>635</v>
      </c>
    </row>
    <row r="429" spans="1:89">
      <c r="A429" t="s">
        <v>557</v>
      </c>
      <c r="B429" t="s">
        <v>130</v>
      </c>
      <c r="C429" s="82" t="s">
        <v>117</v>
      </c>
      <c r="D429">
        <v>1</v>
      </c>
      <c r="E429" s="25">
        <v>2.5000000000000001E-2</v>
      </c>
      <c r="F429">
        <v>0.17499999999999999</v>
      </c>
      <c r="G429" s="25">
        <v>14.353513570249394</v>
      </c>
      <c r="H429">
        <v>-16.489289070324997</v>
      </c>
      <c r="I429">
        <v>10.023694201514433</v>
      </c>
      <c r="J429">
        <v>9.7995869815572095E-3</v>
      </c>
      <c r="K429" s="25">
        <v>148.2283270729281</v>
      </c>
      <c r="L429">
        <v>-96.247773359641087</v>
      </c>
      <c r="M429">
        <v>52.362574209740409</v>
      </c>
      <c r="N429">
        <v>31.846320482027963</v>
      </c>
      <c r="O429" s="25">
        <v>-1.9703035350495052E-3</v>
      </c>
      <c r="P429">
        <v>85</v>
      </c>
      <c r="Q429">
        <v>-1.6E-2</v>
      </c>
      <c r="R429">
        <v>2.9</v>
      </c>
      <c r="S429" s="41" t="s">
        <v>160</v>
      </c>
      <c r="T429" s="41" t="s">
        <v>166</v>
      </c>
      <c r="U429" s="43" t="s">
        <v>465</v>
      </c>
      <c r="V429" s="41" t="s">
        <v>466</v>
      </c>
      <c r="W429" s="40" t="s">
        <v>467</v>
      </c>
      <c r="X429" s="40" t="s">
        <v>468</v>
      </c>
      <c r="Y429" s="41" t="s">
        <v>179</v>
      </c>
      <c r="Z429" s="40" t="s">
        <v>181</v>
      </c>
      <c r="AA429" s="40" t="s">
        <v>183</v>
      </c>
      <c r="AB429" s="40" t="s">
        <v>185</v>
      </c>
      <c r="AC429" t="s">
        <v>280</v>
      </c>
      <c r="AD429" s="41" t="s">
        <v>282</v>
      </c>
      <c r="AE429" s="40" t="s">
        <v>284</v>
      </c>
    </row>
    <row r="430" spans="1:89">
      <c r="C430" s="39" t="s">
        <v>18</v>
      </c>
      <c r="D430">
        <v>1</v>
      </c>
      <c r="S430" s="25">
        <v>495</v>
      </c>
      <c r="T430" s="25">
        <v>475</v>
      </c>
      <c r="U430" s="25">
        <v>290</v>
      </c>
      <c r="V430" s="25">
        <v>330</v>
      </c>
      <c r="W430">
        <v>355</v>
      </c>
      <c r="X430">
        <v>380</v>
      </c>
      <c r="Y430" s="25">
        <v>410</v>
      </c>
      <c r="Z430">
        <v>440</v>
      </c>
      <c r="AA430">
        <v>475</v>
      </c>
      <c r="AB430">
        <v>510</v>
      </c>
      <c r="AC430">
        <v>550</v>
      </c>
      <c r="AD430" s="25">
        <v>590</v>
      </c>
      <c r="AE430">
        <v>635</v>
      </c>
    </row>
    <row r="431" spans="1:89">
      <c r="A431" s="40" t="s">
        <v>558</v>
      </c>
      <c r="B431" t="s">
        <v>130</v>
      </c>
      <c r="C431" s="82" t="s">
        <v>117</v>
      </c>
      <c r="D431">
        <v>1</v>
      </c>
      <c r="E431" s="25">
        <v>0.1</v>
      </c>
      <c r="F431">
        <v>0.7</v>
      </c>
      <c r="G431" s="25">
        <v>0.19900412679424137</v>
      </c>
      <c r="H431">
        <v>-0.81080095614033076</v>
      </c>
      <c r="I431">
        <v>2.4260338959728798</v>
      </c>
      <c r="J431">
        <v>3.0400583732120845E-4</v>
      </c>
      <c r="K431" s="25">
        <v>1.1341826654704883</v>
      </c>
      <c r="L431">
        <v>-2.0601911403508746</v>
      </c>
      <c r="M431">
        <v>2.6605081596291869</v>
      </c>
      <c r="N431">
        <v>7.6121925927751182</v>
      </c>
      <c r="O431" s="25">
        <v>-1.8204758503401351E-3</v>
      </c>
      <c r="P431">
        <v>85</v>
      </c>
      <c r="Q431">
        <v>-4.0000000000000001E-3</v>
      </c>
      <c r="R431">
        <v>1.6</v>
      </c>
      <c r="S431" s="41" t="s">
        <v>559</v>
      </c>
      <c r="T431" s="41" t="s">
        <v>179</v>
      </c>
      <c r="U431" s="40" t="s">
        <v>181</v>
      </c>
      <c r="V431" s="40" t="s">
        <v>183</v>
      </c>
      <c r="W431" s="40" t="s">
        <v>185</v>
      </c>
      <c r="X431" t="s">
        <v>280</v>
      </c>
      <c r="Y431" s="41" t="s">
        <v>282</v>
      </c>
      <c r="Z431" s="40" t="s">
        <v>284</v>
      </c>
      <c r="AA431" s="40" t="s">
        <v>472</v>
      </c>
      <c r="AI431" s="40"/>
    </row>
    <row r="432" spans="1:89">
      <c r="C432" s="39" t="s">
        <v>18</v>
      </c>
      <c r="D432">
        <v>1</v>
      </c>
      <c r="S432" s="25">
        <v>642</v>
      </c>
      <c r="T432" s="25">
        <v>410</v>
      </c>
      <c r="U432">
        <v>440</v>
      </c>
      <c r="V432">
        <v>475</v>
      </c>
      <c r="W432">
        <v>510</v>
      </c>
      <c r="X432">
        <v>550</v>
      </c>
      <c r="Y432" s="25">
        <v>590</v>
      </c>
      <c r="Z432">
        <v>635</v>
      </c>
      <c r="AA432">
        <v>680</v>
      </c>
    </row>
    <row r="433" spans="1:89">
      <c r="A433" s="40" t="s">
        <v>560</v>
      </c>
      <c r="B433" t="s">
        <v>130</v>
      </c>
      <c r="C433" s="82" t="s">
        <v>117</v>
      </c>
      <c r="D433">
        <v>1</v>
      </c>
      <c r="E433" s="25">
        <v>0.05</v>
      </c>
      <c r="F433">
        <v>0.35</v>
      </c>
      <c r="G433" s="25">
        <v>1.592033014353939</v>
      </c>
      <c r="H433">
        <v>-3.2432038245613271</v>
      </c>
      <c r="I433">
        <v>4.8520677919457595</v>
      </c>
      <c r="J433">
        <v>3.0400583732130906E-4</v>
      </c>
      <c r="K433" s="25">
        <v>18.14692264752783</v>
      </c>
      <c r="L433">
        <v>-16.481529122807007</v>
      </c>
      <c r="M433">
        <v>10.642032638516749</v>
      </c>
      <c r="N433">
        <v>15.224385185550236</v>
      </c>
      <c r="O433" s="25">
        <v>-1.8204758503401351E-3</v>
      </c>
      <c r="P433">
        <v>85</v>
      </c>
      <c r="Q433">
        <v>-8.0000000000000002E-3</v>
      </c>
      <c r="R433">
        <v>1.6</v>
      </c>
      <c r="S433" s="41" t="s">
        <v>559</v>
      </c>
      <c r="T433" s="41" t="s">
        <v>179</v>
      </c>
      <c r="U433" s="40" t="s">
        <v>181</v>
      </c>
      <c r="V433" s="40" t="s">
        <v>183</v>
      </c>
      <c r="W433" s="40" t="s">
        <v>185</v>
      </c>
      <c r="X433" t="s">
        <v>280</v>
      </c>
      <c r="Y433" s="41" t="s">
        <v>282</v>
      </c>
      <c r="Z433" s="40" t="s">
        <v>284</v>
      </c>
      <c r="AA433" s="40" t="s">
        <v>472</v>
      </c>
    </row>
    <row r="434" spans="1:89">
      <c r="C434" s="39" t="s">
        <v>18</v>
      </c>
      <c r="D434">
        <v>1</v>
      </c>
      <c r="S434" s="25">
        <v>642</v>
      </c>
      <c r="T434" s="25">
        <v>410</v>
      </c>
      <c r="U434">
        <v>440</v>
      </c>
      <c r="V434">
        <v>475</v>
      </c>
      <c r="W434">
        <v>510</v>
      </c>
      <c r="X434">
        <v>550</v>
      </c>
      <c r="Y434" s="25">
        <v>590</v>
      </c>
      <c r="Z434">
        <v>635</v>
      </c>
      <c r="AA434">
        <v>680</v>
      </c>
    </row>
    <row r="435" spans="1:89">
      <c r="A435" s="40" t="s">
        <v>561</v>
      </c>
      <c r="B435" t="s">
        <v>130</v>
      </c>
      <c r="C435" s="82" t="s">
        <v>117</v>
      </c>
      <c r="D435">
        <v>1</v>
      </c>
      <c r="E435" s="25">
        <v>2.5000000000000001E-2</v>
      </c>
      <c r="F435">
        <v>0.17499999999999999</v>
      </c>
      <c r="G435" s="25">
        <v>12.736264114831512</v>
      </c>
      <c r="H435">
        <v>-12.972815298245308</v>
      </c>
      <c r="I435">
        <v>9.7041355838915191</v>
      </c>
      <c r="J435">
        <v>3.0400583732130906E-4</v>
      </c>
      <c r="K435" s="25">
        <v>290.35076236044529</v>
      </c>
      <c r="L435">
        <v>-131.85223298245606</v>
      </c>
      <c r="M435">
        <v>42.568130554066997</v>
      </c>
      <c r="N435">
        <v>30.448770371100473</v>
      </c>
      <c r="O435" s="25">
        <v>-1.8204758503401351E-3</v>
      </c>
      <c r="P435">
        <v>85</v>
      </c>
      <c r="Q435">
        <v>-1.6E-2</v>
      </c>
      <c r="R435">
        <v>1.6</v>
      </c>
      <c r="S435" s="41" t="s">
        <v>559</v>
      </c>
      <c r="T435" s="41" t="s">
        <v>179</v>
      </c>
      <c r="U435" s="40" t="s">
        <v>181</v>
      </c>
      <c r="V435" s="40" t="s">
        <v>183</v>
      </c>
      <c r="W435" s="40" t="s">
        <v>185</v>
      </c>
      <c r="X435" t="s">
        <v>280</v>
      </c>
      <c r="Y435" s="41" t="s">
        <v>282</v>
      </c>
      <c r="Z435" s="40" t="s">
        <v>284</v>
      </c>
      <c r="AA435" s="40" t="s">
        <v>472</v>
      </c>
    </row>
    <row r="436" spans="1:89">
      <c r="C436" s="39" t="s">
        <v>18</v>
      </c>
      <c r="D436">
        <v>1</v>
      </c>
      <c r="S436" s="25">
        <v>642</v>
      </c>
      <c r="T436" s="25">
        <v>410</v>
      </c>
      <c r="U436">
        <v>440</v>
      </c>
      <c r="V436">
        <v>475</v>
      </c>
      <c r="W436">
        <v>510</v>
      </c>
      <c r="X436">
        <v>550</v>
      </c>
      <c r="Y436" s="25">
        <v>590</v>
      </c>
      <c r="Z436">
        <v>635</v>
      </c>
      <c r="AA436">
        <v>680</v>
      </c>
    </row>
    <row r="437" spans="1:89">
      <c r="A437" s="40" t="s">
        <v>562</v>
      </c>
      <c r="B437" s="40" t="s">
        <v>130</v>
      </c>
      <c r="C437" s="82" t="s">
        <v>117</v>
      </c>
      <c r="D437">
        <v>1</v>
      </c>
      <c r="E437" s="26">
        <v>0.2</v>
      </c>
      <c r="F437" s="3">
        <v>1.4</v>
      </c>
      <c r="G437" s="24">
        <v>4.7018298611110544E-2</v>
      </c>
      <c r="H437" s="9">
        <v>-0.33748840277777631</v>
      </c>
      <c r="I437" s="9">
        <v>1.489758431944443</v>
      </c>
      <c r="J437" s="9">
        <v>1.1246333333376352E-4</v>
      </c>
      <c r="K437" s="24">
        <v>0.23532208333331517</v>
      </c>
      <c r="L437" s="9">
        <v>-0.81325783333329049</v>
      </c>
      <c r="M437" s="9">
        <v>2.0880115333333049</v>
      </c>
      <c r="N437" s="9">
        <v>7.8045908800000037</v>
      </c>
      <c r="O437" s="30">
        <v>-1.9784155310891096E-3</v>
      </c>
      <c r="P437" s="8">
        <v>85</v>
      </c>
      <c r="Q437" s="20">
        <v>-3.7499999999999999E-3</v>
      </c>
      <c r="R437" s="3">
        <v>2.6</v>
      </c>
      <c r="S437" s="41" t="s">
        <v>183</v>
      </c>
      <c r="T437" s="40" t="s">
        <v>185</v>
      </c>
      <c r="U437" s="40" t="s">
        <v>280</v>
      </c>
      <c r="V437" s="41" t="s">
        <v>282</v>
      </c>
      <c r="W437" s="40" t="s">
        <v>284</v>
      </c>
      <c r="X437" s="40" t="s">
        <v>472</v>
      </c>
      <c r="Y437" s="40" t="s">
        <v>237</v>
      </c>
      <c r="Z437" s="40" t="s">
        <v>238</v>
      </c>
      <c r="AA437" t="s">
        <v>239</v>
      </c>
      <c r="AB437" t="s">
        <v>240</v>
      </c>
      <c r="AC437" s="40" t="s">
        <v>241</v>
      </c>
      <c r="AD437" s="41" t="s">
        <v>231</v>
      </c>
      <c r="AQ437" s="3"/>
      <c r="AR437" s="3"/>
      <c r="AS437" s="3"/>
      <c r="AT437" s="3"/>
      <c r="AU437" s="3"/>
      <c r="AV437" s="3"/>
      <c r="AW437" s="3"/>
      <c r="AX437" s="3"/>
      <c r="AY437" s="3"/>
      <c r="AZ437" s="3"/>
      <c r="BA437" s="3"/>
      <c r="BB437" s="3"/>
      <c r="BC437" s="3"/>
      <c r="BD437" s="3"/>
      <c r="BE437" s="3"/>
      <c r="BF437" s="3"/>
      <c r="BG437" s="3"/>
      <c r="BH437" s="3"/>
      <c r="BI437" s="3"/>
      <c r="BJ437" s="3"/>
      <c r="BK437" s="3"/>
      <c r="BL437" s="3"/>
      <c r="BM437" s="3"/>
      <c r="BN437" s="3"/>
      <c r="BO437" s="3"/>
      <c r="BP437" s="3"/>
      <c r="BQ437" s="3"/>
      <c r="BR437" s="3"/>
      <c r="BS437" s="3"/>
      <c r="BT437" s="3"/>
      <c r="BU437" s="3"/>
      <c r="BV437" s="3"/>
      <c r="BW437" s="3"/>
      <c r="BX437" s="3"/>
      <c r="BY437" s="3"/>
      <c r="BZ437" s="3"/>
      <c r="CA437" s="3"/>
      <c r="CB437" s="3"/>
      <c r="CC437" s="3"/>
      <c r="CD437" s="3"/>
      <c r="CE437" s="3"/>
      <c r="CF437" s="3"/>
      <c r="CG437" s="3"/>
      <c r="CH437" s="3"/>
      <c r="CI437" s="3"/>
      <c r="CJ437" s="3"/>
      <c r="CK437" s="3"/>
    </row>
    <row r="438" spans="1:89">
      <c r="C438" s="39" t="s">
        <v>18</v>
      </c>
      <c r="D438">
        <v>1</v>
      </c>
      <c r="Q438" s="20"/>
      <c r="S438" s="25">
        <v>475</v>
      </c>
      <c r="T438">
        <v>510</v>
      </c>
      <c r="U438">
        <v>550</v>
      </c>
      <c r="V438" s="25">
        <v>590</v>
      </c>
      <c r="W438">
        <v>635</v>
      </c>
      <c r="X438">
        <v>680</v>
      </c>
      <c r="Y438">
        <v>730</v>
      </c>
      <c r="Z438">
        <v>780</v>
      </c>
      <c r="AA438">
        <v>840</v>
      </c>
      <c r="AB438">
        <v>900</v>
      </c>
      <c r="AC438">
        <v>970</v>
      </c>
      <c r="AD438" s="25">
        <v>1040</v>
      </c>
    </row>
    <row r="439" spans="1:89">
      <c r="A439" s="40" t="s">
        <v>563</v>
      </c>
      <c r="B439" s="40" t="s">
        <v>130</v>
      </c>
      <c r="C439" s="82" t="s">
        <v>117</v>
      </c>
      <c r="D439">
        <v>1</v>
      </c>
      <c r="E439" s="26">
        <v>0.1</v>
      </c>
      <c r="F439" s="3">
        <v>0.7</v>
      </c>
      <c r="G439" s="24">
        <v>0.37614638888888458</v>
      </c>
      <c r="H439" s="9">
        <v>-1.3499536111111048</v>
      </c>
      <c r="I439" s="9">
        <v>2.979516863888886</v>
      </c>
      <c r="J439" s="9">
        <v>1.1246333333368025E-4</v>
      </c>
      <c r="K439" s="24">
        <v>3.7651533333329987</v>
      </c>
      <c r="L439" s="9">
        <v>-6.5060626666662698</v>
      </c>
      <c r="M439" s="9">
        <v>8.3520461333332019</v>
      </c>
      <c r="N439" s="9">
        <v>15.609181760000009</v>
      </c>
      <c r="O439" s="30">
        <v>-1.9784155310891096E-3</v>
      </c>
      <c r="P439" s="8">
        <v>85</v>
      </c>
      <c r="Q439" s="20">
        <v>-7.4999999999999997E-3</v>
      </c>
      <c r="R439" s="3">
        <v>2.6</v>
      </c>
      <c r="S439" s="41" t="s">
        <v>183</v>
      </c>
      <c r="T439" s="40" t="s">
        <v>185</v>
      </c>
      <c r="U439" s="40" t="s">
        <v>280</v>
      </c>
      <c r="V439" s="41" t="s">
        <v>282</v>
      </c>
      <c r="W439" s="40" t="s">
        <v>284</v>
      </c>
      <c r="X439" s="40" t="s">
        <v>472</v>
      </c>
      <c r="Y439" s="40" t="s">
        <v>237</v>
      </c>
      <c r="Z439" s="40" t="s">
        <v>238</v>
      </c>
      <c r="AA439" t="s">
        <v>239</v>
      </c>
      <c r="AB439" t="s">
        <v>240</v>
      </c>
      <c r="AC439" s="40" t="s">
        <v>241</v>
      </c>
      <c r="AD439" s="41" t="s">
        <v>231</v>
      </c>
      <c r="AQ439" s="3"/>
      <c r="AR439" s="3"/>
      <c r="AS439" s="3"/>
      <c r="AT439" s="3"/>
      <c r="AU439" s="3"/>
      <c r="AV439" s="3"/>
      <c r="AW439" s="3"/>
      <c r="AX439" s="3"/>
      <c r="AY439" s="3"/>
      <c r="AZ439" s="3"/>
      <c r="BA439" s="3"/>
      <c r="BB439" s="3"/>
      <c r="BC439" s="3"/>
      <c r="BD439" s="3"/>
      <c r="BE439" s="3"/>
      <c r="BF439" s="3"/>
      <c r="BG439" s="3"/>
      <c r="BH439" s="3"/>
      <c r="BI439" s="3"/>
      <c r="BJ439" s="3"/>
      <c r="BK439" s="3"/>
      <c r="BL439" s="3"/>
      <c r="BM439" s="3"/>
      <c r="BN439" s="3"/>
      <c r="BO439" s="3"/>
      <c r="BP439" s="3"/>
      <c r="BQ439" s="3"/>
      <c r="BR439" s="3"/>
      <c r="BS439" s="3"/>
      <c r="BT439" s="3"/>
      <c r="BU439" s="3"/>
      <c r="BV439" s="3"/>
      <c r="BW439" s="3"/>
      <c r="BX439" s="3"/>
      <c r="BY439" s="3"/>
      <c r="BZ439" s="3"/>
      <c r="CA439" s="3"/>
      <c r="CB439" s="3"/>
      <c r="CC439" s="3"/>
      <c r="CD439" s="3"/>
      <c r="CE439" s="3"/>
      <c r="CF439" s="3"/>
      <c r="CG439" s="3"/>
      <c r="CH439" s="3"/>
      <c r="CI439" s="3"/>
      <c r="CJ439" s="3"/>
      <c r="CK439" s="3"/>
    </row>
    <row r="440" spans="1:89">
      <c r="C440" s="39" t="s">
        <v>18</v>
      </c>
      <c r="D440">
        <v>1</v>
      </c>
      <c r="Q440" s="20"/>
      <c r="S440" s="25">
        <v>475</v>
      </c>
      <c r="T440">
        <v>510</v>
      </c>
      <c r="U440">
        <v>550</v>
      </c>
      <c r="V440" s="25">
        <v>590</v>
      </c>
      <c r="W440">
        <v>635</v>
      </c>
      <c r="X440">
        <v>680</v>
      </c>
      <c r="Y440">
        <v>730</v>
      </c>
      <c r="Z440">
        <v>780</v>
      </c>
      <c r="AA440">
        <v>840</v>
      </c>
      <c r="AB440">
        <v>900</v>
      </c>
      <c r="AC440">
        <v>970</v>
      </c>
      <c r="AD440" s="25">
        <v>1040</v>
      </c>
    </row>
    <row r="441" spans="1:89">
      <c r="A441" s="40" t="s">
        <v>564</v>
      </c>
      <c r="B441" s="40" t="s">
        <v>130</v>
      </c>
      <c r="C441" s="82" t="s">
        <v>117</v>
      </c>
      <c r="D441">
        <v>1</v>
      </c>
      <c r="E441" s="26">
        <v>0.05</v>
      </c>
      <c r="F441" s="3">
        <v>0.35</v>
      </c>
      <c r="G441" s="24">
        <v>3.0091711111110757</v>
      </c>
      <c r="H441" s="9">
        <v>-5.3998144444444183</v>
      </c>
      <c r="I441" s="9">
        <v>5.9590337277777721</v>
      </c>
      <c r="J441" s="9">
        <v>1.1246333333363862E-4</v>
      </c>
      <c r="K441" s="24">
        <v>60.242453333328115</v>
      </c>
      <c r="L441" s="9">
        <v>-52.048501333330222</v>
      </c>
      <c r="M441" s="9">
        <v>33.408184533332815</v>
      </c>
      <c r="N441" s="9">
        <v>31.218363520000015</v>
      </c>
      <c r="O441" s="30">
        <v>-1.9784155310891096E-3</v>
      </c>
      <c r="P441" s="8">
        <v>85</v>
      </c>
      <c r="Q441" s="20">
        <v>-1.4999999999999999E-2</v>
      </c>
      <c r="R441" s="3">
        <v>2.6</v>
      </c>
      <c r="S441" s="41" t="s">
        <v>183</v>
      </c>
      <c r="T441" s="40" t="s">
        <v>185</v>
      </c>
      <c r="U441" s="40" t="s">
        <v>280</v>
      </c>
      <c r="V441" s="41" t="s">
        <v>282</v>
      </c>
      <c r="W441" s="40" t="s">
        <v>284</v>
      </c>
      <c r="X441" s="40" t="s">
        <v>472</v>
      </c>
      <c r="Y441" s="40" t="s">
        <v>237</v>
      </c>
      <c r="Z441" s="40" t="s">
        <v>238</v>
      </c>
      <c r="AA441" t="s">
        <v>239</v>
      </c>
      <c r="AB441" t="s">
        <v>240</v>
      </c>
      <c r="AC441" s="40" t="s">
        <v>241</v>
      </c>
      <c r="AD441" s="41" t="s">
        <v>231</v>
      </c>
      <c r="AQ441" s="3"/>
      <c r="AR441" s="3"/>
      <c r="AS441" s="3"/>
      <c r="AT441" s="3"/>
      <c r="AU441" s="3"/>
      <c r="AV441" s="3"/>
      <c r="AW441" s="3"/>
      <c r="AX441" s="3"/>
      <c r="AY441" s="3"/>
      <c r="AZ441" s="3"/>
      <c r="BA441" s="3"/>
      <c r="BB441" s="3"/>
      <c r="BC441" s="3"/>
      <c r="BD441" s="3"/>
      <c r="BE441" s="3"/>
      <c r="BF441" s="3"/>
      <c r="BG441" s="3"/>
      <c r="BH441" s="3"/>
      <c r="BI441" s="3"/>
      <c r="BJ441" s="3"/>
      <c r="BK441" s="3"/>
      <c r="BL441" s="3"/>
      <c r="BM441" s="3"/>
      <c r="BN441" s="3"/>
      <c r="BO441" s="3"/>
      <c r="BP441" s="3"/>
      <c r="BQ441" s="3"/>
      <c r="BR441" s="3"/>
      <c r="BS441" s="3"/>
      <c r="BT441" s="3"/>
      <c r="BU441" s="3"/>
      <c r="BV441" s="3"/>
      <c r="BW441" s="3"/>
      <c r="BX441" s="3"/>
      <c r="BY441" s="3"/>
      <c r="BZ441" s="3"/>
      <c r="CA441" s="3"/>
      <c r="CB441" s="3"/>
      <c r="CC441" s="3"/>
      <c r="CD441" s="3"/>
      <c r="CE441" s="3"/>
      <c r="CF441" s="3"/>
      <c r="CG441" s="3"/>
      <c r="CH441" s="3"/>
      <c r="CI441" s="3"/>
      <c r="CJ441" s="3"/>
      <c r="CK441" s="3"/>
    </row>
    <row r="442" spans="1:89">
      <c r="C442" s="39" t="s">
        <v>18</v>
      </c>
      <c r="D442">
        <v>1</v>
      </c>
      <c r="Q442" s="20"/>
      <c r="S442" s="25">
        <v>475</v>
      </c>
      <c r="T442">
        <v>510</v>
      </c>
      <c r="U442">
        <v>550</v>
      </c>
      <c r="V442" s="25">
        <v>590</v>
      </c>
      <c r="W442">
        <v>635</v>
      </c>
      <c r="X442">
        <v>680</v>
      </c>
      <c r="Y442">
        <v>730</v>
      </c>
      <c r="Z442">
        <v>780</v>
      </c>
      <c r="AA442">
        <v>840</v>
      </c>
      <c r="AB442">
        <v>900</v>
      </c>
      <c r="AC442">
        <v>970</v>
      </c>
      <c r="AD442" s="25">
        <v>1040</v>
      </c>
    </row>
    <row r="443" spans="1:89">
      <c r="A443" s="40" t="s">
        <v>565</v>
      </c>
      <c r="B443" s="40" t="s">
        <v>130</v>
      </c>
      <c r="C443" s="82" t="s">
        <v>117</v>
      </c>
      <c r="D443">
        <v>1</v>
      </c>
      <c r="E443" s="26">
        <v>0.1</v>
      </c>
      <c r="F443" s="3">
        <v>1</v>
      </c>
      <c r="G443" s="24">
        <v>0.1248117283950598</v>
      </c>
      <c r="H443" s="9">
        <v>-0.57824418518518106</v>
      </c>
      <c r="I443" s="9">
        <v>1.768051396296294</v>
      </c>
      <c r="J443" s="9">
        <v>2.8932504938272915E-3</v>
      </c>
      <c r="K443" s="24">
        <v>0.74934203703699975</v>
      </c>
      <c r="L443" s="9">
        <v>-2.6035087777777082</v>
      </c>
      <c r="M443" s="9">
        <v>5.3059950611110773</v>
      </c>
      <c r="N443" s="9">
        <v>15.50449843962963</v>
      </c>
      <c r="O443" s="30">
        <v>-2.1608800784158415E-3</v>
      </c>
      <c r="P443" s="8">
        <v>85</v>
      </c>
      <c r="Q443" s="20">
        <v>-8.5000000000000006E-3</v>
      </c>
      <c r="R443" s="3">
        <v>0.9</v>
      </c>
      <c r="S443" s="41" t="s">
        <v>239</v>
      </c>
      <c r="T443" s="40" t="s">
        <v>240</v>
      </c>
      <c r="U443" s="40" t="s">
        <v>241</v>
      </c>
      <c r="V443" s="41" t="s">
        <v>231</v>
      </c>
      <c r="W443" s="41" t="s">
        <v>217</v>
      </c>
      <c r="X443" s="40" t="s">
        <v>218</v>
      </c>
      <c r="Y443" s="40" t="s">
        <v>219</v>
      </c>
      <c r="Z443" s="41" t="s">
        <v>222</v>
      </c>
      <c r="AA443" t="s">
        <v>223</v>
      </c>
      <c r="AB443" t="s">
        <v>224</v>
      </c>
      <c r="AC443" s="41" t="s">
        <v>225</v>
      </c>
      <c r="AD443" s="41" t="s">
        <v>226</v>
      </c>
      <c r="AQ443" s="3"/>
      <c r="AR443" s="3"/>
      <c r="AS443" s="3"/>
      <c r="AT443" s="3"/>
      <c r="AU443" s="3"/>
      <c r="AV443" s="3"/>
      <c r="AW443" s="3"/>
      <c r="AX443" s="3"/>
      <c r="AY443" s="3"/>
      <c r="AZ443" s="3"/>
      <c r="BA443" s="3"/>
      <c r="BB443" s="3"/>
      <c r="BC443" s="3"/>
      <c r="BD443" s="3"/>
      <c r="BE443" s="3"/>
      <c r="BF443" s="3"/>
      <c r="BG443" s="3"/>
      <c r="BH443" s="3"/>
      <c r="BI443" s="3"/>
      <c r="BJ443" s="3"/>
      <c r="BK443" s="3"/>
      <c r="BL443" s="3"/>
      <c r="BM443" s="3"/>
      <c r="BN443" s="3"/>
      <c r="BO443" s="3"/>
      <c r="BP443" s="3"/>
      <c r="BQ443" s="3"/>
      <c r="BR443" s="3"/>
      <c r="BS443" s="3"/>
      <c r="BT443" s="3"/>
      <c r="BU443" s="3"/>
      <c r="BV443" s="3"/>
      <c r="BW443" s="3"/>
      <c r="BX443" s="3"/>
      <c r="BY443" s="3"/>
      <c r="BZ443" s="3"/>
      <c r="CA443" s="3"/>
      <c r="CB443" s="3"/>
      <c r="CC443" s="3"/>
      <c r="CD443" s="3"/>
      <c r="CE443" s="3"/>
      <c r="CF443" s="3"/>
      <c r="CG443" s="3"/>
      <c r="CH443" s="3"/>
      <c r="CI443" s="3"/>
      <c r="CJ443" s="3"/>
      <c r="CK443" s="3"/>
    </row>
    <row r="444" spans="1:89">
      <c r="C444" s="39" t="s">
        <v>18</v>
      </c>
      <c r="D444">
        <v>1</v>
      </c>
      <c r="Q444" s="20"/>
      <c r="S444" s="25">
        <v>840</v>
      </c>
      <c r="T444">
        <v>900</v>
      </c>
      <c r="U444">
        <v>970</v>
      </c>
      <c r="V444" s="25">
        <v>1040</v>
      </c>
      <c r="W444" s="25">
        <v>1120</v>
      </c>
      <c r="X444">
        <v>1200</v>
      </c>
      <c r="Y444">
        <v>1290</v>
      </c>
      <c r="Z444" s="25">
        <v>1380</v>
      </c>
      <c r="AA444">
        <v>1485</v>
      </c>
      <c r="AB444">
        <v>1590</v>
      </c>
      <c r="AC444" s="25">
        <v>1710</v>
      </c>
      <c r="AD444" s="25">
        <v>1830</v>
      </c>
    </row>
    <row r="445" spans="1:89">
      <c r="A445" s="40" t="s">
        <v>566</v>
      </c>
      <c r="B445" s="40" t="s">
        <v>130</v>
      </c>
      <c r="C445" s="82" t="s">
        <v>117</v>
      </c>
      <c r="D445">
        <v>1</v>
      </c>
      <c r="E445" s="26">
        <v>0.05</v>
      </c>
      <c r="F445" s="3">
        <v>0.5</v>
      </c>
      <c r="G445" s="24">
        <v>0.9984938271604995</v>
      </c>
      <c r="H445" s="9">
        <v>-2.3129767407407442</v>
      </c>
      <c r="I445" s="9">
        <v>3.5361027925925939</v>
      </c>
      <c r="J445" s="9">
        <v>2.8932504938267781E-3</v>
      </c>
      <c r="K445" s="24">
        <v>11.98947259259228</v>
      </c>
      <c r="L445" s="9">
        <v>-20.828070222221925</v>
      </c>
      <c r="M445" s="9">
        <v>21.223980244444373</v>
      </c>
      <c r="N445" s="9">
        <v>31.008996879259261</v>
      </c>
      <c r="O445" s="30">
        <v>-2.1608800784158415E-3</v>
      </c>
      <c r="P445" s="8">
        <v>85</v>
      </c>
      <c r="Q445" s="20">
        <v>-1.7000000000000001E-2</v>
      </c>
      <c r="R445" s="3">
        <v>0.9</v>
      </c>
      <c r="S445" s="41" t="s">
        <v>239</v>
      </c>
      <c r="T445" s="40" t="s">
        <v>240</v>
      </c>
      <c r="U445" s="40" t="s">
        <v>241</v>
      </c>
      <c r="V445" s="41" t="s">
        <v>231</v>
      </c>
      <c r="W445" s="41" t="s">
        <v>217</v>
      </c>
      <c r="X445" s="40" t="s">
        <v>218</v>
      </c>
      <c r="Y445" s="40" t="s">
        <v>219</v>
      </c>
      <c r="Z445" s="41" t="s">
        <v>222</v>
      </c>
      <c r="AA445" t="s">
        <v>223</v>
      </c>
      <c r="AB445" t="s">
        <v>224</v>
      </c>
      <c r="AC445" s="41" t="s">
        <v>225</v>
      </c>
      <c r="AD445" s="41" t="s">
        <v>226</v>
      </c>
      <c r="AQ445" s="3"/>
      <c r="AR445" s="3"/>
      <c r="AS445" s="3"/>
      <c r="AT445" s="3"/>
      <c r="AU445" s="3"/>
      <c r="AV445" s="3"/>
      <c r="AW445" s="3"/>
      <c r="AX445" s="3"/>
      <c r="AY445" s="3"/>
      <c r="AZ445" s="3"/>
      <c r="BA445" s="3"/>
      <c r="BB445" s="3"/>
      <c r="BC445" s="3"/>
      <c r="BD445" s="3"/>
      <c r="BE445" s="3"/>
      <c r="BF445" s="3"/>
      <c r="BG445" s="3"/>
      <c r="BH445" s="3"/>
      <c r="BI445" s="3"/>
      <c r="BJ445" s="3"/>
      <c r="BK445" s="3"/>
      <c r="BL445" s="3"/>
      <c r="BM445" s="3"/>
      <c r="BN445" s="3"/>
      <c r="BO445" s="3"/>
      <c r="BP445" s="3"/>
      <c r="BQ445" s="3"/>
      <c r="BR445" s="3"/>
      <c r="BS445" s="3"/>
      <c r="BT445" s="3"/>
      <c r="BU445" s="3"/>
      <c r="BV445" s="3"/>
      <c r="BW445" s="3"/>
      <c r="BX445" s="3"/>
      <c r="BY445" s="3"/>
      <c r="BZ445" s="3"/>
      <c r="CA445" s="3"/>
      <c r="CB445" s="3"/>
      <c r="CC445" s="3"/>
      <c r="CD445" s="3"/>
      <c r="CE445" s="3"/>
      <c r="CF445" s="3"/>
      <c r="CG445" s="3"/>
      <c r="CH445" s="3"/>
      <c r="CI445" s="3"/>
      <c r="CJ445" s="3"/>
      <c r="CK445" s="3"/>
    </row>
    <row r="446" spans="1:89">
      <c r="C446" s="39" t="s">
        <v>18</v>
      </c>
      <c r="D446">
        <v>1</v>
      </c>
      <c r="Q446" s="20"/>
      <c r="S446" s="25">
        <v>840</v>
      </c>
      <c r="T446">
        <v>900</v>
      </c>
      <c r="U446">
        <v>970</v>
      </c>
      <c r="V446" s="25">
        <v>1040</v>
      </c>
      <c r="W446" s="25">
        <v>1120</v>
      </c>
      <c r="X446">
        <v>1200</v>
      </c>
      <c r="Y446">
        <v>1290</v>
      </c>
      <c r="Z446" s="25">
        <v>1380</v>
      </c>
      <c r="AA446">
        <v>1485</v>
      </c>
      <c r="AB446">
        <v>1590</v>
      </c>
      <c r="AC446" s="25">
        <v>1710</v>
      </c>
      <c r="AD446" s="25">
        <v>1830</v>
      </c>
    </row>
    <row r="447" spans="1:89">
      <c r="A447" t="s">
        <v>567</v>
      </c>
      <c r="B447" t="s">
        <v>130</v>
      </c>
      <c r="C447" s="82" t="s">
        <v>117</v>
      </c>
      <c r="D447">
        <v>1</v>
      </c>
      <c r="E447" s="25">
        <v>0.35</v>
      </c>
      <c r="F447">
        <v>2.5</v>
      </c>
      <c r="G447" s="25">
        <v>1.1832963369962219E-2</v>
      </c>
      <c r="H447">
        <v>-0.1107254904761861</v>
      </c>
      <c r="I447">
        <v>0.85204720849816318</v>
      </c>
      <c r="J447">
        <v>-8.3137820512801802E-3</v>
      </c>
      <c r="K447" s="25">
        <v>3.0308966599660758E-2</v>
      </c>
      <c r="L447">
        <v>-0.18817360503551439</v>
      </c>
      <c r="M447">
        <v>0.61767968271071338</v>
      </c>
      <c r="N447">
        <v>5.2709009057251395</v>
      </c>
      <c r="O447" s="25">
        <v>-2.3512040742746619E-3</v>
      </c>
      <c r="P447">
        <v>85</v>
      </c>
      <c r="Q447">
        <v>-4.0000000000000001E-3</v>
      </c>
      <c r="R447">
        <v>0.6</v>
      </c>
      <c r="S447" s="25" t="s">
        <v>185</v>
      </c>
      <c r="T447" s="25" t="s">
        <v>280</v>
      </c>
      <c r="U447" s="25" t="s">
        <v>282</v>
      </c>
      <c r="V447" t="s">
        <v>284</v>
      </c>
      <c r="W447" t="s">
        <v>472</v>
      </c>
      <c r="X447" t="s">
        <v>237</v>
      </c>
      <c r="Y447" t="s">
        <v>238</v>
      </c>
      <c r="Z447" t="s">
        <v>239</v>
      </c>
      <c r="AA447" t="s">
        <v>240</v>
      </c>
      <c r="AB447" t="s">
        <v>241</v>
      </c>
      <c r="AC447" t="s">
        <v>231</v>
      </c>
      <c r="AD447" t="s">
        <v>217</v>
      </c>
      <c r="AE447" t="s">
        <v>218</v>
      </c>
    </row>
    <row r="448" spans="1:89">
      <c r="C448" s="39" t="s">
        <v>18</v>
      </c>
      <c r="D448">
        <v>1</v>
      </c>
      <c r="S448">
        <v>510</v>
      </c>
      <c r="T448">
        <v>550</v>
      </c>
      <c r="U448" s="25">
        <v>590</v>
      </c>
      <c r="V448">
        <v>635</v>
      </c>
      <c r="W448">
        <v>680</v>
      </c>
      <c r="X448">
        <v>730</v>
      </c>
      <c r="Y448">
        <v>780</v>
      </c>
      <c r="Z448">
        <v>840</v>
      </c>
      <c r="AA448">
        <v>900</v>
      </c>
      <c r="AB448">
        <v>970</v>
      </c>
      <c r="AC448">
        <v>1040</v>
      </c>
      <c r="AD448">
        <v>1120</v>
      </c>
      <c r="AE448">
        <v>1200</v>
      </c>
    </row>
    <row r="449" spans="1:47">
      <c r="A449" t="s">
        <v>568</v>
      </c>
      <c r="B449" t="s">
        <v>130</v>
      </c>
      <c r="C449" s="82" t="s">
        <v>117</v>
      </c>
      <c r="D449">
        <v>1</v>
      </c>
      <c r="E449" s="25">
        <v>0.17499999999999999</v>
      </c>
      <c r="F449">
        <v>1.25</v>
      </c>
      <c r="G449" s="25">
        <v>9.4663706959708535E-2</v>
      </c>
      <c r="H449">
        <v>-0.44290196190476511</v>
      </c>
      <c r="I449">
        <v>1.7040944169963388</v>
      </c>
      <c r="J449">
        <v>-8.3137820512824076E-3</v>
      </c>
      <c r="K449" s="25">
        <v>0.48494346559456764</v>
      </c>
      <c r="L449">
        <v>-1.5053888402841058</v>
      </c>
      <c r="M449">
        <v>2.4707187308428495</v>
      </c>
      <c r="N449">
        <v>10.541801811450281</v>
      </c>
      <c r="O449" s="25">
        <v>-2.3512040742746619E-3</v>
      </c>
      <c r="P449">
        <v>85</v>
      </c>
      <c r="Q449">
        <v>-8.0000000000000002E-3</v>
      </c>
      <c r="R449">
        <v>0.6</v>
      </c>
      <c r="S449" s="25" t="s">
        <v>185</v>
      </c>
      <c r="T449" s="25" t="s">
        <v>280</v>
      </c>
      <c r="U449" s="25" t="s">
        <v>282</v>
      </c>
      <c r="V449" t="s">
        <v>284</v>
      </c>
      <c r="W449" t="s">
        <v>472</v>
      </c>
      <c r="X449" t="s">
        <v>237</v>
      </c>
      <c r="Y449" t="s">
        <v>238</v>
      </c>
      <c r="Z449" t="s">
        <v>239</v>
      </c>
      <c r="AA449" t="s">
        <v>240</v>
      </c>
      <c r="AB449" t="s">
        <v>241</v>
      </c>
      <c r="AC449" t="s">
        <v>231</v>
      </c>
      <c r="AD449" t="s">
        <v>217</v>
      </c>
      <c r="AE449" t="s">
        <v>218</v>
      </c>
    </row>
    <row r="450" spans="1:47">
      <c r="C450" s="39" t="s">
        <v>18</v>
      </c>
      <c r="D450">
        <v>1</v>
      </c>
      <c r="S450">
        <v>510</v>
      </c>
      <c r="T450">
        <v>550</v>
      </c>
      <c r="U450" s="25">
        <v>590</v>
      </c>
      <c r="V450">
        <v>635</v>
      </c>
      <c r="W450">
        <v>680</v>
      </c>
      <c r="X450">
        <v>730</v>
      </c>
      <c r="Y450">
        <v>780</v>
      </c>
      <c r="Z450">
        <v>840</v>
      </c>
      <c r="AA450">
        <v>900</v>
      </c>
      <c r="AB450">
        <v>970</v>
      </c>
      <c r="AC450">
        <v>1040</v>
      </c>
      <c r="AD450">
        <v>1120</v>
      </c>
      <c r="AE450">
        <v>1200</v>
      </c>
    </row>
    <row r="451" spans="1:47">
      <c r="A451" t="s">
        <v>569</v>
      </c>
      <c r="B451" t="s">
        <v>130</v>
      </c>
      <c r="C451" s="82" t="s">
        <v>117</v>
      </c>
      <c r="D451">
        <v>1</v>
      </c>
      <c r="E451" s="25">
        <v>0.02</v>
      </c>
      <c r="F451">
        <v>0.17499999999999999</v>
      </c>
      <c r="G451" s="25">
        <v>0</v>
      </c>
      <c r="H451">
        <v>-17.457999999996822</v>
      </c>
      <c r="I451">
        <v>13.158999999999805</v>
      </c>
      <c r="J451">
        <v>5.9000000000003973E-2</v>
      </c>
      <c r="K451" s="25">
        <v>0</v>
      </c>
      <c r="L451">
        <v>-11.86100000003481</v>
      </c>
      <c r="M451">
        <v>7.718600000002203</v>
      </c>
      <c r="N451">
        <v>2.7583999999999542</v>
      </c>
      <c r="O451" s="25">
        <v>-2.3E-3</v>
      </c>
      <c r="P451">
        <v>25</v>
      </c>
      <c r="Q451">
        <v>-3.5000000000000001E-3</v>
      </c>
      <c r="R451">
        <v>25</v>
      </c>
      <c r="S451" s="25" t="s">
        <v>570</v>
      </c>
      <c r="T451" t="s">
        <v>571</v>
      </c>
      <c r="U451" t="s">
        <v>572</v>
      </c>
      <c r="V451" t="s">
        <v>573</v>
      </c>
      <c r="W451" t="s">
        <v>574</v>
      </c>
      <c r="X451" t="s">
        <v>575</v>
      </c>
      <c r="Y451" t="s">
        <v>218</v>
      </c>
      <c r="Z451">
        <v>0</v>
      </c>
      <c r="AA451">
        <v>0</v>
      </c>
      <c r="AB451">
        <v>0</v>
      </c>
      <c r="AC451">
        <v>0</v>
      </c>
      <c r="AD451">
        <v>0</v>
      </c>
      <c r="AE451">
        <v>0</v>
      </c>
      <c r="AF451">
        <v>0</v>
      </c>
      <c r="AG451">
        <v>0</v>
      </c>
      <c r="AH451">
        <v>0</v>
      </c>
      <c r="AI451">
        <v>0</v>
      </c>
      <c r="AJ451">
        <v>0</v>
      </c>
      <c r="AK451">
        <v>0</v>
      </c>
      <c r="AL451">
        <v>0</v>
      </c>
      <c r="AM451">
        <v>0</v>
      </c>
      <c r="AN451">
        <v>0</v>
      </c>
      <c r="AO451">
        <v>0</v>
      </c>
      <c r="AP451">
        <v>0</v>
      </c>
      <c r="AQ451">
        <v>0</v>
      </c>
      <c r="AR451">
        <v>0</v>
      </c>
      <c r="AS451">
        <v>0</v>
      </c>
      <c r="AT451">
        <v>0</v>
      </c>
      <c r="AU451">
        <v>0</v>
      </c>
    </row>
    <row r="452" spans="1:47">
      <c r="C452" s="39" t="s">
        <v>18</v>
      </c>
      <c r="D452">
        <v>1</v>
      </c>
      <c r="S452" s="25">
        <v>26.4</v>
      </c>
      <c r="T452">
        <v>25.2</v>
      </c>
      <c r="U452">
        <v>23.6</v>
      </c>
      <c r="V452">
        <v>22.3</v>
      </c>
      <c r="W452">
        <v>18.100000000000001</v>
      </c>
      <c r="X452">
        <v>23.5</v>
      </c>
      <c r="Y452">
        <v>30.6</v>
      </c>
      <c r="Z452">
        <v>0</v>
      </c>
      <c r="AA452">
        <v>0</v>
      </c>
      <c r="AB452">
        <v>0</v>
      </c>
      <c r="AC452">
        <v>0</v>
      </c>
      <c r="AD452">
        <v>0</v>
      </c>
      <c r="AE452">
        <v>0</v>
      </c>
      <c r="AF452">
        <v>0</v>
      </c>
      <c r="AG452">
        <v>0</v>
      </c>
      <c r="AH452">
        <v>0</v>
      </c>
      <c r="AI452">
        <v>0</v>
      </c>
      <c r="AJ452">
        <v>0</v>
      </c>
      <c r="AK452">
        <v>0</v>
      </c>
      <c r="AL452">
        <v>0</v>
      </c>
      <c r="AM452">
        <v>0</v>
      </c>
      <c r="AN452">
        <v>0</v>
      </c>
      <c r="AO452">
        <v>0</v>
      </c>
      <c r="AP452">
        <v>0</v>
      </c>
      <c r="AQ452">
        <v>0</v>
      </c>
      <c r="AR452">
        <v>0</v>
      </c>
      <c r="AS452">
        <v>0</v>
      </c>
      <c r="AT452">
        <v>0</v>
      </c>
      <c r="AU452">
        <v>0</v>
      </c>
    </row>
    <row r="453" spans="1:47">
      <c r="A453" t="s">
        <v>576</v>
      </c>
      <c r="B453" t="s">
        <v>130</v>
      </c>
      <c r="C453" s="82" t="s">
        <v>117</v>
      </c>
      <c r="D453">
        <v>1</v>
      </c>
      <c r="E453" s="25">
        <v>0.05</v>
      </c>
      <c r="F453">
        <v>0.35</v>
      </c>
      <c r="G453" s="25">
        <v>0</v>
      </c>
      <c r="H453">
        <v>-14.685000000002157</v>
      </c>
      <c r="I453">
        <v>11.241000000000387</v>
      </c>
      <c r="J453">
        <v>9.6999999999768105E-3</v>
      </c>
      <c r="K453" s="25">
        <v>0</v>
      </c>
      <c r="L453">
        <v>-5.7410575111110624</v>
      </c>
      <c r="M453">
        <v>5.2257652266666481</v>
      </c>
      <c r="N453">
        <v>2.7348340524444459</v>
      </c>
      <c r="O453" s="25">
        <v>-2.3E-3</v>
      </c>
      <c r="P453">
        <v>25</v>
      </c>
      <c r="Q453">
        <v>-3.5000000000000001E-3</v>
      </c>
      <c r="R453">
        <v>13</v>
      </c>
      <c r="S453" s="25" t="s">
        <v>570</v>
      </c>
      <c r="T453" t="s">
        <v>571</v>
      </c>
      <c r="U453" t="s">
        <v>573</v>
      </c>
      <c r="V453" t="s">
        <v>574</v>
      </c>
      <c r="W453" t="s">
        <v>231</v>
      </c>
      <c r="X453" t="s">
        <v>301</v>
      </c>
      <c r="Y453" t="s">
        <v>218</v>
      </c>
      <c r="Z453" t="s">
        <v>304</v>
      </c>
      <c r="AA453">
        <v>0</v>
      </c>
      <c r="AB453">
        <v>0</v>
      </c>
      <c r="AC453">
        <v>0</v>
      </c>
      <c r="AD453">
        <v>0</v>
      </c>
      <c r="AE453">
        <v>0</v>
      </c>
      <c r="AF453">
        <v>0</v>
      </c>
      <c r="AG453">
        <v>0</v>
      </c>
      <c r="AH453">
        <v>0</v>
      </c>
      <c r="AI453">
        <v>0</v>
      </c>
      <c r="AJ453">
        <v>0</v>
      </c>
      <c r="AK453">
        <v>0</v>
      </c>
      <c r="AL453">
        <v>0</v>
      </c>
      <c r="AM453">
        <v>0</v>
      </c>
      <c r="AN453">
        <v>0</v>
      </c>
      <c r="AO453">
        <v>0</v>
      </c>
      <c r="AP453">
        <v>0</v>
      </c>
      <c r="AQ453">
        <v>0</v>
      </c>
      <c r="AR453">
        <v>0</v>
      </c>
      <c r="AS453">
        <v>0</v>
      </c>
      <c r="AT453">
        <v>0</v>
      </c>
      <c r="AU453">
        <v>0</v>
      </c>
    </row>
    <row r="454" spans="1:47">
      <c r="C454" s="39" t="s">
        <v>18</v>
      </c>
      <c r="D454">
        <v>1</v>
      </c>
      <c r="S454" s="25">
        <v>34.9</v>
      </c>
      <c r="T454">
        <v>33.299999999999997</v>
      </c>
      <c r="U454">
        <v>29.5</v>
      </c>
      <c r="V454">
        <v>18.100000000000001</v>
      </c>
      <c r="W454">
        <v>23.5</v>
      </c>
      <c r="X454">
        <v>26.8</v>
      </c>
      <c r="Y454">
        <v>30.6</v>
      </c>
      <c r="Z454">
        <v>35.200000000000003</v>
      </c>
      <c r="AA454">
        <v>0</v>
      </c>
      <c r="AB454">
        <v>0</v>
      </c>
      <c r="AC454">
        <v>0</v>
      </c>
      <c r="AD454">
        <v>0</v>
      </c>
      <c r="AE454">
        <v>0</v>
      </c>
      <c r="AF454">
        <v>0</v>
      </c>
      <c r="AG454">
        <v>0</v>
      </c>
      <c r="AH454">
        <v>0</v>
      </c>
      <c r="AI454">
        <v>0</v>
      </c>
      <c r="AJ454">
        <v>0</v>
      </c>
      <c r="AK454">
        <v>0</v>
      </c>
      <c r="AL454">
        <v>0</v>
      </c>
      <c r="AM454">
        <v>0</v>
      </c>
      <c r="AN454">
        <v>0</v>
      </c>
      <c r="AO454">
        <v>0</v>
      </c>
      <c r="AP454">
        <v>0</v>
      </c>
      <c r="AQ454">
        <v>0</v>
      </c>
      <c r="AR454">
        <v>0</v>
      </c>
      <c r="AS454">
        <v>0</v>
      </c>
      <c r="AT454">
        <v>0</v>
      </c>
      <c r="AU454">
        <v>0</v>
      </c>
    </row>
    <row r="455" spans="1:47">
      <c r="A455" t="s">
        <v>577</v>
      </c>
      <c r="B455" t="s">
        <v>130</v>
      </c>
      <c r="C455" s="82" t="s">
        <v>117</v>
      </c>
      <c r="D455">
        <v>1</v>
      </c>
      <c r="E455" s="25">
        <v>0.02</v>
      </c>
      <c r="F455">
        <v>0.17499999999999999</v>
      </c>
      <c r="G455" s="25">
        <v>0</v>
      </c>
      <c r="H455">
        <v>-58.73999999997789</v>
      </c>
      <c r="I455">
        <v>22.481999999998568</v>
      </c>
      <c r="J455">
        <v>9.7000000000305592E-3</v>
      </c>
      <c r="K455" s="25">
        <v>0</v>
      </c>
      <c r="L455">
        <v>-45.9284600888885</v>
      </c>
      <c r="M455">
        <v>20.903060906666592</v>
      </c>
      <c r="N455">
        <v>5.4696681048888918</v>
      </c>
      <c r="O455" s="25">
        <v>-2.3E-3</v>
      </c>
      <c r="P455">
        <v>25</v>
      </c>
      <c r="Q455">
        <v>-7.0000000000000001E-3</v>
      </c>
      <c r="R455">
        <v>13</v>
      </c>
      <c r="S455" s="25" t="s">
        <v>570</v>
      </c>
      <c r="T455" t="s">
        <v>571</v>
      </c>
      <c r="U455" t="s">
        <v>573</v>
      </c>
      <c r="V455" t="s">
        <v>574</v>
      </c>
      <c r="W455" t="s">
        <v>231</v>
      </c>
      <c r="X455" t="s">
        <v>301</v>
      </c>
      <c r="Y455" t="s">
        <v>218</v>
      </c>
      <c r="Z455" t="s">
        <v>304</v>
      </c>
      <c r="AA455">
        <v>0</v>
      </c>
      <c r="AB455">
        <v>0</v>
      </c>
      <c r="AC455">
        <v>0</v>
      </c>
      <c r="AD455">
        <v>0</v>
      </c>
      <c r="AE455">
        <v>0</v>
      </c>
      <c r="AF455">
        <v>0</v>
      </c>
      <c r="AG455">
        <v>0</v>
      </c>
      <c r="AH455">
        <v>0</v>
      </c>
      <c r="AI455">
        <v>0</v>
      </c>
      <c r="AJ455">
        <v>0</v>
      </c>
      <c r="AK455">
        <v>0</v>
      </c>
      <c r="AL455">
        <v>0</v>
      </c>
      <c r="AM455">
        <v>0</v>
      </c>
      <c r="AN455">
        <v>0</v>
      </c>
      <c r="AO455">
        <v>0</v>
      </c>
      <c r="AP455">
        <v>0</v>
      </c>
      <c r="AQ455">
        <v>0</v>
      </c>
      <c r="AR455">
        <v>0</v>
      </c>
      <c r="AS455">
        <v>0</v>
      </c>
      <c r="AT455">
        <v>0</v>
      </c>
      <c r="AU455">
        <v>0</v>
      </c>
    </row>
    <row r="456" spans="1:47">
      <c r="C456" s="39" t="s">
        <v>18</v>
      </c>
      <c r="D456">
        <v>1</v>
      </c>
      <c r="S456" s="25">
        <v>34.9</v>
      </c>
      <c r="T456">
        <v>33.299999999999997</v>
      </c>
      <c r="U456">
        <v>29.5</v>
      </c>
      <c r="V456">
        <v>18.100000000000001</v>
      </c>
      <c r="W456">
        <v>23.5</v>
      </c>
      <c r="X456">
        <v>26.8</v>
      </c>
      <c r="Y456">
        <v>30.6</v>
      </c>
      <c r="Z456">
        <v>35.200000000000003</v>
      </c>
      <c r="AA456">
        <v>0</v>
      </c>
      <c r="AB456">
        <v>0</v>
      </c>
      <c r="AC456">
        <v>0</v>
      </c>
      <c r="AD456">
        <v>0</v>
      </c>
      <c r="AE456">
        <v>0</v>
      </c>
      <c r="AF456">
        <v>0</v>
      </c>
      <c r="AG456">
        <v>0</v>
      </c>
      <c r="AH456">
        <v>0</v>
      </c>
      <c r="AI456">
        <v>0</v>
      </c>
      <c r="AJ456">
        <v>0</v>
      </c>
      <c r="AK456">
        <v>0</v>
      </c>
      <c r="AL456">
        <v>0</v>
      </c>
      <c r="AM456">
        <v>0</v>
      </c>
      <c r="AN456">
        <v>0</v>
      </c>
      <c r="AO456">
        <v>0</v>
      </c>
      <c r="AP456">
        <v>0</v>
      </c>
      <c r="AQ456">
        <v>0</v>
      </c>
      <c r="AR456">
        <v>0</v>
      </c>
      <c r="AS456">
        <v>0</v>
      </c>
      <c r="AT456">
        <v>0</v>
      </c>
      <c r="AU456">
        <v>0</v>
      </c>
    </row>
    <row r="457" spans="1:47">
      <c r="A457" t="s">
        <v>578</v>
      </c>
      <c r="B457" t="s">
        <v>130</v>
      </c>
      <c r="C457" s="82" t="s">
        <v>117</v>
      </c>
      <c r="D457">
        <v>1</v>
      </c>
      <c r="E457" s="25">
        <v>0.05</v>
      </c>
      <c r="F457">
        <v>0.5</v>
      </c>
      <c r="G457" s="25">
        <v>2.0327472009874636</v>
      </c>
      <c r="H457">
        <v>-5.6987536237458594</v>
      </c>
      <c r="I457">
        <v>7.4825591173773782</v>
      </c>
      <c r="J457">
        <v>-1.0224328756573281E-3</v>
      </c>
      <c r="K457" s="25">
        <v>7.1276488095238326</v>
      </c>
      <c r="L457">
        <v>-7.9452330357143079</v>
      </c>
      <c r="M457">
        <v>4.366083511904769</v>
      </c>
      <c r="N457">
        <v>2.6997994017857136</v>
      </c>
      <c r="O457" s="25">
        <v>-2.3E-3</v>
      </c>
      <c r="P457">
        <v>25</v>
      </c>
      <c r="Q457">
        <v>-3.3E-3</v>
      </c>
      <c r="R457">
        <v>9</v>
      </c>
      <c r="S457" s="25" t="s">
        <v>218</v>
      </c>
      <c r="T457" t="s">
        <v>304</v>
      </c>
      <c r="U457" t="s">
        <v>222</v>
      </c>
      <c r="V457" t="s">
        <v>579</v>
      </c>
      <c r="W457" t="s">
        <v>224</v>
      </c>
      <c r="X457" t="s">
        <v>580</v>
      </c>
      <c r="Y457" t="s">
        <v>225</v>
      </c>
      <c r="Z457">
        <v>0</v>
      </c>
      <c r="AA457">
        <v>0</v>
      </c>
      <c r="AB457">
        <v>0</v>
      </c>
      <c r="AC457">
        <v>0</v>
      </c>
      <c r="AD457">
        <v>0</v>
      </c>
      <c r="AE457">
        <v>0</v>
      </c>
      <c r="AF457">
        <v>0</v>
      </c>
      <c r="AG457">
        <v>0</v>
      </c>
      <c r="AH457">
        <v>0</v>
      </c>
      <c r="AI457">
        <v>0</v>
      </c>
      <c r="AJ457">
        <v>0</v>
      </c>
      <c r="AK457">
        <v>0</v>
      </c>
      <c r="AL457">
        <v>0</v>
      </c>
      <c r="AM457">
        <v>0</v>
      </c>
      <c r="AN457">
        <v>0</v>
      </c>
      <c r="AO457">
        <v>0</v>
      </c>
      <c r="AP457">
        <v>0</v>
      </c>
      <c r="AQ457">
        <v>0</v>
      </c>
      <c r="AR457">
        <v>0</v>
      </c>
      <c r="AS457">
        <v>0</v>
      </c>
      <c r="AT457">
        <v>0</v>
      </c>
      <c r="AU457">
        <v>0</v>
      </c>
    </row>
    <row r="458" spans="1:47">
      <c r="C458" s="39" t="s">
        <v>18</v>
      </c>
      <c r="D458">
        <v>1</v>
      </c>
      <c r="S458" s="25">
        <v>30.6</v>
      </c>
      <c r="T458">
        <v>35.200000000000003</v>
      </c>
      <c r="U458">
        <v>39.799999999999997</v>
      </c>
      <c r="V458">
        <v>45.7</v>
      </c>
      <c r="W458">
        <v>51.7</v>
      </c>
      <c r="X458">
        <v>56.8</v>
      </c>
      <c r="Y458">
        <v>62</v>
      </c>
      <c r="Z458">
        <v>0</v>
      </c>
      <c r="AA458">
        <v>0</v>
      </c>
      <c r="AB458">
        <v>0</v>
      </c>
      <c r="AC458">
        <v>0</v>
      </c>
      <c r="AD458">
        <v>0</v>
      </c>
      <c r="AE458">
        <v>0</v>
      </c>
      <c r="AF458">
        <v>0</v>
      </c>
      <c r="AG458">
        <v>0</v>
      </c>
      <c r="AH458">
        <v>0</v>
      </c>
      <c r="AI458">
        <v>0</v>
      </c>
      <c r="AJ458">
        <v>0</v>
      </c>
      <c r="AK458">
        <v>0</v>
      </c>
      <c r="AL458">
        <v>0</v>
      </c>
      <c r="AM458">
        <v>0</v>
      </c>
      <c r="AN458">
        <v>0</v>
      </c>
      <c r="AO458">
        <v>0</v>
      </c>
      <c r="AP458">
        <v>0</v>
      </c>
      <c r="AQ458">
        <v>0</v>
      </c>
      <c r="AR458">
        <v>0</v>
      </c>
      <c r="AS458">
        <v>0</v>
      </c>
      <c r="AT458">
        <v>0</v>
      </c>
      <c r="AU458">
        <v>0</v>
      </c>
    </row>
    <row r="459" spans="1:47">
      <c r="A459" t="s">
        <v>581</v>
      </c>
      <c r="B459" t="s">
        <v>130</v>
      </c>
      <c r="C459" s="82" t="s">
        <v>117</v>
      </c>
      <c r="D459">
        <v>1</v>
      </c>
      <c r="E459" s="25">
        <v>0.02</v>
      </c>
      <c r="F459">
        <v>0.17499999999999999</v>
      </c>
      <c r="G459" s="25">
        <v>54.884174426660216</v>
      </c>
      <c r="H459">
        <v>-51.288782613712371</v>
      </c>
      <c r="I459">
        <v>22.447677352132107</v>
      </c>
      <c r="J459">
        <v>-1.0224328756570922E-3</v>
      </c>
      <c r="K459" s="25">
        <v>577.33955357142941</v>
      </c>
      <c r="L459">
        <v>-214.52129196428604</v>
      </c>
      <c r="M459">
        <v>39.294751607142885</v>
      </c>
      <c r="N459">
        <v>8.0993982053571436</v>
      </c>
      <c r="O459" s="25">
        <v>-2.3E-3</v>
      </c>
      <c r="P459">
        <v>25</v>
      </c>
      <c r="Q459">
        <v>-1E-3</v>
      </c>
      <c r="R459">
        <v>9</v>
      </c>
      <c r="S459" s="25" t="s">
        <v>218</v>
      </c>
      <c r="T459" t="s">
        <v>304</v>
      </c>
      <c r="U459" t="s">
        <v>222</v>
      </c>
      <c r="V459" t="s">
        <v>579</v>
      </c>
      <c r="W459" t="s">
        <v>224</v>
      </c>
      <c r="X459" t="s">
        <v>580</v>
      </c>
      <c r="Y459" t="s">
        <v>225</v>
      </c>
      <c r="Z459">
        <v>0</v>
      </c>
      <c r="AA459">
        <v>0</v>
      </c>
      <c r="AB459">
        <v>0</v>
      </c>
      <c r="AC459">
        <v>0</v>
      </c>
      <c r="AD459">
        <v>0</v>
      </c>
      <c r="AE459">
        <v>0</v>
      </c>
      <c r="AF459">
        <v>0</v>
      </c>
      <c r="AG459">
        <v>0</v>
      </c>
      <c r="AH459">
        <v>0</v>
      </c>
      <c r="AI459">
        <v>0</v>
      </c>
      <c r="AJ459">
        <v>0</v>
      </c>
      <c r="AK459">
        <v>0</v>
      </c>
      <c r="AL459">
        <v>0</v>
      </c>
      <c r="AM459">
        <v>0</v>
      </c>
      <c r="AN459">
        <v>0</v>
      </c>
      <c r="AO459">
        <v>0</v>
      </c>
      <c r="AP459">
        <v>0</v>
      </c>
      <c r="AQ459">
        <v>0</v>
      </c>
      <c r="AR459">
        <v>0</v>
      </c>
      <c r="AS459">
        <v>0</v>
      </c>
      <c r="AT459">
        <v>0</v>
      </c>
      <c r="AU459">
        <v>0</v>
      </c>
    </row>
    <row r="460" spans="1:47">
      <c r="C460" s="39" t="s">
        <v>18</v>
      </c>
      <c r="D460">
        <v>1</v>
      </c>
      <c r="S460" s="25">
        <v>30.6</v>
      </c>
      <c r="T460">
        <v>35.200000000000003</v>
      </c>
      <c r="U460">
        <v>39.799999999999997</v>
      </c>
      <c r="V460">
        <v>45.7</v>
      </c>
      <c r="W460">
        <v>51.7</v>
      </c>
      <c r="X460">
        <v>56.8</v>
      </c>
      <c r="Y460">
        <v>62</v>
      </c>
      <c r="Z460">
        <v>0</v>
      </c>
      <c r="AA460">
        <v>0</v>
      </c>
      <c r="AB460">
        <v>0</v>
      </c>
      <c r="AC460">
        <v>0</v>
      </c>
      <c r="AD460">
        <v>0</v>
      </c>
      <c r="AE460">
        <v>0</v>
      </c>
      <c r="AF460">
        <v>0</v>
      </c>
      <c r="AG460">
        <v>0</v>
      </c>
      <c r="AH460">
        <v>0</v>
      </c>
      <c r="AI460">
        <v>0</v>
      </c>
      <c r="AJ460">
        <v>0</v>
      </c>
      <c r="AK460">
        <v>0</v>
      </c>
      <c r="AL460">
        <v>0</v>
      </c>
      <c r="AM460">
        <v>0</v>
      </c>
      <c r="AN460">
        <v>0</v>
      </c>
      <c r="AO460">
        <v>0</v>
      </c>
      <c r="AP460">
        <v>0</v>
      </c>
      <c r="AQ460">
        <v>0</v>
      </c>
      <c r="AR460">
        <v>0</v>
      </c>
      <c r="AS460">
        <v>0</v>
      </c>
      <c r="AT460">
        <v>0</v>
      </c>
      <c r="AU460">
        <v>0</v>
      </c>
    </row>
    <row r="461" spans="1:47">
      <c r="A461" s="40" t="s">
        <v>582</v>
      </c>
      <c r="B461" s="40" t="s">
        <v>130</v>
      </c>
      <c r="C461" s="82" t="s">
        <v>117</v>
      </c>
      <c r="D461">
        <v>1</v>
      </c>
      <c r="E461" s="25">
        <v>0.35</v>
      </c>
      <c r="F461">
        <v>3</v>
      </c>
      <c r="G461" s="25">
        <v>8.3591282080513092E-3</v>
      </c>
      <c r="H461">
        <v>-9.6820207228245164E-2</v>
      </c>
      <c r="I461">
        <v>1.0022487096502946</v>
      </c>
      <c r="J461">
        <v>3.5528704859367488E-3</v>
      </c>
      <c r="K461" s="25">
        <v>1.3868791962339422E-2</v>
      </c>
      <c r="L461">
        <v>-0.10813280028353914</v>
      </c>
      <c r="M461">
        <v>0.45680171021581384</v>
      </c>
      <c r="N461">
        <v>5.2098994450038134</v>
      </c>
      <c r="O461" s="25">
        <v>-1.9949649826930694E-3</v>
      </c>
      <c r="P461">
        <v>85</v>
      </c>
      <c r="Q461">
        <v>-3.0000000000000001E-3</v>
      </c>
      <c r="R461">
        <v>0.4</v>
      </c>
      <c r="S461" t="s">
        <v>583</v>
      </c>
      <c r="T461" t="s">
        <v>584</v>
      </c>
      <c r="U461" t="s">
        <v>585</v>
      </c>
      <c r="V461" t="s">
        <v>574</v>
      </c>
      <c r="W461" t="s">
        <v>575</v>
      </c>
      <c r="X461" t="s">
        <v>586</v>
      </c>
      <c r="Y461" t="s">
        <v>587</v>
      </c>
      <c r="Z461" s="40" t="s">
        <v>588</v>
      </c>
      <c r="AA461" s="40" t="s">
        <v>589</v>
      </c>
      <c r="AB461" s="40" t="s">
        <v>590</v>
      </c>
      <c r="AF461">
        <v>0</v>
      </c>
      <c r="AG461">
        <v>0</v>
      </c>
      <c r="AH461">
        <v>0</v>
      </c>
      <c r="AI461">
        <v>0</v>
      </c>
      <c r="AJ461">
        <v>0</v>
      </c>
      <c r="AK461">
        <v>0</v>
      </c>
      <c r="AL461">
        <v>0</v>
      </c>
      <c r="AM461">
        <v>0</v>
      </c>
      <c r="AN461">
        <v>0</v>
      </c>
      <c r="AO461">
        <v>0</v>
      </c>
      <c r="AP461">
        <v>0</v>
      </c>
      <c r="AQ461">
        <v>0</v>
      </c>
      <c r="AR461">
        <v>0</v>
      </c>
      <c r="AS461">
        <v>0</v>
      </c>
      <c r="AT461">
        <v>0</v>
      </c>
      <c r="AU461">
        <v>0</v>
      </c>
    </row>
    <row r="462" spans="1:47">
      <c r="C462" s="39" t="s">
        <v>18</v>
      </c>
      <c r="D462">
        <v>1</v>
      </c>
      <c r="S462">
        <v>440</v>
      </c>
      <c r="T462">
        <v>480</v>
      </c>
      <c r="U462">
        <v>520</v>
      </c>
      <c r="V462">
        <v>560</v>
      </c>
      <c r="W462">
        <v>600</v>
      </c>
      <c r="X462">
        <v>650</v>
      </c>
      <c r="Y462">
        <v>700</v>
      </c>
      <c r="Z462">
        <v>750</v>
      </c>
      <c r="AA462">
        <v>800</v>
      </c>
      <c r="AB462">
        <v>860</v>
      </c>
      <c r="AF462">
        <v>0</v>
      </c>
      <c r="AG462">
        <v>0</v>
      </c>
      <c r="AH462">
        <v>0</v>
      </c>
      <c r="AI462">
        <v>0</v>
      </c>
      <c r="AJ462">
        <v>0</v>
      </c>
      <c r="AK462">
        <v>0</v>
      </c>
      <c r="AL462">
        <v>0</v>
      </c>
      <c r="AM462">
        <v>0</v>
      </c>
      <c r="AN462">
        <v>0</v>
      </c>
      <c r="AO462">
        <v>0</v>
      </c>
      <c r="AP462">
        <v>0</v>
      </c>
      <c r="AQ462">
        <v>0</v>
      </c>
      <c r="AR462">
        <v>0</v>
      </c>
      <c r="AS462">
        <v>0</v>
      </c>
      <c r="AT462">
        <v>0</v>
      </c>
      <c r="AU462">
        <v>0</v>
      </c>
    </row>
    <row r="463" spans="1:47">
      <c r="A463" s="40" t="s">
        <v>591</v>
      </c>
      <c r="B463" s="40" t="s">
        <v>130</v>
      </c>
      <c r="C463" s="82" t="s">
        <v>117</v>
      </c>
      <c r="D463">
        <v>1</v>
      </c>
      <c r="E463" s="25">
        <v>0.24</v>
      </c>
      <c r="F463">
        <v>2</v>
      </c>
      <c r="G463" s="25">
        <v>2.821205770216887E-2</v>
      </c>
      <c r="H463">
        <v>-0.21784546626353696</v>
      </c>
      <c r="I463">
        <v>1.5033730644754288</v>
      </c>
      <c r="J463">
        <v>3.5528704859392329E-3</v>
      </c>
      <c r="K463" s="25">
        <v>7.0210759309330059E-2</v>
      </c>
      <c r="L463">
        <v>-0.36494820095691088</v>
      </c>
      <c r="M463">
        <v>1.027803847985558</v>
      </c>
      <c r="N463">
        <v>7.8148491675057228</v>
      </c>
      <c r="O463" s="25">
        <v>-1.9949649826930694E-3</v>
      </c>
      <c r="P463">
        <v>85</v>
      </c>
      <c r="Q463">
        <v>-4.0000000000000001E-3</v>
      </c>
      <c r="R463">
        <v>0.4</v>
      </c>
      <c r="S463" t="s">
        <v>583</v>
      </c>
      <c r="T463" t="s">
        <v>584</v>
      </c>
      <c r="U463" t="s">
        <v>585</v>
      </c>
      <c r="V463" t="s">
        <v>574</v>
      </c>
      <c r="W463" t="s">
        <v>575</v>
      </c>
      <c r="X463" t="s">
        <v>586</v>
      </c>
      <c r="Y463" t="s">
        <v>587</v>
      </c>
      <c r="Z463" s="40" t="s">
        <v>588</v>
      </c>
      <c r="AA463" s="40" t="s">
        <v>589</v>
      </c>
      <c r="AB463" s="40" t="s">
        <v>590</v>
      </c>
      <c r="AF463">
        <v>0</v>
      </c>
      <c r="AG463">
        <v>0</v>
      </c>
      <c r="AH463">
        <v>0</v>
      </c>
      <c r="AI463">
        <v>0</v>
      </c>
      <c r="AJ463">
        <v>0</v>
      </c>
      <c r="AK463">
        <v>0</v>
      </c>
      <c r="AL463">
        <v>0</v>
      </c>
      <c r="AM463">
        <v>0</v>
      </c>
      <c r="AN463">
        <v>0</v>
      </c>
      <c r="AO463">
        <v>0</v>
      </c>
      <c r="AP463">
        <v>0</v>
      </c>
      <c r="AQ463">
        <v>0</v>
      </c>
      <c r="AR463">
        <v>0</v>
      </c>
      <c r="AS463">
        <v>0</v>
      </c>
      <c r="AT463">
        <v>0</v>
      </c>
      <c r="AU463">
        <v>0</v>
      </c>
    </row>
    <row r="464" spans="1:47">
      <c r="C464" s="39" t="s">
        <v>18</v>
      </c>
      <c r="D464">
        <v>1</v>
      </c>
      <c r="S464">
        <v>440</v>
      </c>
      <c r="T464">
        <v>480</v>
      </c>
      <c r="U464">
        <v>520</v>
      </c>
      <c r="V464">
        <v>560</v>
      </c>
      <c r="W464">
        <v>600</v>
      </c>
      <c r="X464">
        <v>650</v>
      </c>
      <c r="Y464">
        <v>700</v>
      </c>
      <c r="Z464">
        <v>750</v>
      </c>
      <c r="AA464">
        <v>800</v>
      </c>
      <c r="AB464">
        <v>860</v>
      </c>
      <c r="AF464">
        <v>0</v>
      </c>
      <c r="AG464">
        <v>0</v>
      </c>
      <c r="AH464">
        <v>0</v>
      </c>
      <c r="AI464">
        <v>0</v>
      </c>
      <c r="AJ464">
        <v>0</v>
      </c>
      <c r="AK464">
        <v>0</v>
      </c>
      <c r="AL464">
        <v>0</v>
      </c>
      <c r="AM464">
        <v>0</v>
      </c>
      <c r="AN464">
        <v>0</v>
      </c>
      <c r="AO464">
        <v>0</v>
      </c>
      <c r="AP464">
        <v>0</v>
      </c>
      <c r="AQ464">
        <v>0</v>
      </c>
      <c r="AR464">
        <v>0</v>
      </c>
      <c r="AS464">
        <v>0</v>
      </c>
      <c r="AT464">
        <v>0</v>
      </c>
      <c r="AU464">
        <v>0</v>
      </c>
    </row>
    <row r="465" spans="1:47">
      <c r="A465" s="40" t="s">
        <v>592</v>
      </c>
      <c r="B465" s="40" t="s">
        <v>130</v>
      </c>
      <c r="C465" s="82" t="s">
        <v>117</v>
      </c>
      <c r="D465">
        <v>1</v>
      </c>
      <c r="E465" s="25">
        <v>0.06</v>
      </c>
      <c r="F465">
        <v>0.5</v>
      </c>
      <c r="G465" s="25">
        <v>1.805571692938873</v>
      </c>
      <c r="H465">
        <v>-3.4855274602166486</v>
      </c>
      <c r="I465">
        <v>6.0134922579017287</v>
      </c>
      <c r="J465">
        <v>3.5528704859385529E-3</v>
      </c>
      <c r="K465" s="25">
        <v>17.973954383188303</v>
      </c>
      <c r="L465">
        <v>-23.35668486124213</v>
      </c>
      <c r="M465">
        <v>16.444861567768886</v>
      </c>
      <c r="N465">
        <v>31.259396670022895</v>
      </c>
      <c r="O465" s="25">
        <v>-1.9949649826930694E-3</v>
      </c>
      <c r="P465">
        <v>85</v>
      </c>
      <c r="Q465">
        <v>-1.6E-2</v>
      </c>
      <c r="R465">
        <v>0.4</v>
      </c>
      <c r="S465" t="s">
        <v>583</v>
      </c>
      <c r="T465" t="s">
        <v>584</v>
      </c>
      <c r="U465" t="s">
        <v>585</v>
      </c>
      <c r="V465" t="s">
        <v>574</v>
      </c>
      <c r="W465" t="s">
        <v>575</v>
      </c>
      <c r="X465" t="s">
        <v>586</v>
      </c>
      <c r="Y465" t="s">
        <v>587</v>
      </c>
      <c r="Z465" s="40" t="s">
        <v>588</v>
      </c>
      <c r="AA465" s="40" t="s">
        <v>589</v>
      </c>
      <c r="AB465" s="40" t="s">
        <v>590</v>
      </c>
      <c r="AF465">
        <v>0</v>
      </c>
      <c r="AG465">
        <v>0</v>
      </c>
      <c r="AH465">
        <v>0</v>
      </c>
      <c r="AI465">
        <v>0</v>
      </c>
      <c r="AJ465">
        <v>0</v>
      </c>
      <c r="AK465">
        <v>0</v>
      </c>
      <c r="AL465">
        <v>0</v>
      </c>
      <c r="AM465">
        <v>0</v>
      </c>
      <c r="AN465">
        <v>0</v>
      </c>
      <c r="AO465">
        <v>0</v>
      </c>
      <c r="AP465">
        <v>0</v>
      </c>
      <c r="AQ465">
        <v>0</v>
      </c>
      <c r="AR465">
        <v>0</v>
      </c>
      <c r="AS465">
        <v>0</v>
      </c>
      <c r="AT465">
        <v>0</v>
      </c>
      <c r="AU465">
        <v>0</v>
      </c>
    </row>
    <row r="466" spans="1:47">
      <c r="C466" s="39" t="s">
        <v>18</v>
      </c>
      <c r="D466">
        <v>1</v>
      </c>
      <c r="S466">
        <v>440</v>
      </c>
      <c r="T466">
        <v>480</v>
      </c>
      <c r="U466">
        <v>520</v>
      </c>
      <c r="V466">
        <v>560</v>
      </c>
      <c r="W466">
        <v>600</v>
      </c>
      <c r="X466">
        <v>650</v>
      </c>
      <c r="Y466">
        <v>700</v>
      </c>
      <c r="Z466">
        <v>750</v>
      </c>
      <c r="AA466">
        <v>800</v>
      </c>
      <c r="AB466">
        <v>860</v>
      </c>
      <c r="AF466">
        <v>0</v>
      </c>
      <c r="AG466">
        <v>0</v>
      </c>
      <c r="AH466">
        <v>0</v>
      </c>
      <c r="AI466">
        <v>0</v>
      </c>
      <c r="AJ466">
        <v>0</v>
      </c>
      <c r="AK466">
        <v>0</v>
      </c>
      <c r="AL466">
        <v>0</v>
      </c>
      <c r="AM466">
        <v>0</v>
      </c>
      <c r="AN466">
        <v>0</v>
      </c>
      <c r="AO466">
        <v>0</v>
      </c>
      <c r="AP466">
        <v>0</v>
      </c>
      <c r="AQ466">
        <v>0</v>
      </c>
      <c r="AR466">
        <v>0</v>
      </c>
      <c r="AS466">
        <v>0</v>
      </c>
      <c r="AT466">
        <v>0</v>
      </c>
      <c r="AU466">
        <v>0</v>
      </c>
    </row>
    <row r="467" spans="1:47">
      <c r="A467" t="s">
        <v>593</v>
      </c>
      <c r="B467" t="s">
        <v>130</v>
      </c>
      <c r="C467" s="82" t="s">
        <v>117</v>
      </c>
      <c r="D467">
        <v>1</v>
      </c>
      <c r="E467" s="25">
        <v>0.1</v>
      </c>
      <c r="F467">
        <v>0.4</v>
      </c>
      <c r="G467" s="25">
        <v>0</v>
      </c>
      <c r="H467">
        <v>-1.8192999999978576</v>
      </c>
      <c r="I467">
        <v>3.3930999999996678</v>
      </c>
      <c r="J467">
        <v>3.5300000000017102E-2</v>
      </c>
      <c r="K467" s="25">
        <v>0</v>
      </c>
      <c r="L467">
        <v>-3.6666999999514673</v>
      </c>
      <c r="M467">
        <v>4.0499999999917549</v>
      </c>
      <c r="N467">
        <v>2.7317000000004654</v>
      </c>
      <c r="O467" s="25">
        <v>-2.7399999999999998E-3</v>
      </c>
      <c r="P467">
        <v>25</v>
      </c>
      <c r="Q467">
        <v>-2.7000000000000001E-3</v>
      </c>
      <c r="R467">
        <v>11</v>
      </c>
      <c r="S467" s="25" t="s">
        <v>594</v>
      </c>
      <c r="T467" t="s">
        <v>227</v>
      </c>
      <c r="U467" t="s">
        <v>228</v>
      </c>
      <c r="V467" t="s">
        <v>595</v>
      </c>
      <c r="W467" t="s">
        <v>229</v>
      </c>
      <c r="X467" t="s">
        <v>596</v>
      </c>
      <c r="Y467" t="s">
        <v>307</v>
      </c>
      <c r="Z467">
        <v>0</v>
      </c>
      <c r="AA467">
        <v>0</v>
      </c>
      <c r="AB467">
        <v>0</v>
      </c>
      <c r="AC467">
        <v>0</v>
      </c>
      <c r="AD467">
        <v>0</v>
      </c>
      <c r="AE467">
        <v>0</v>
      </c>
      <c r="AF467">
        <v>0</v>
      </c>
      <c r="AG467">
        <v>0</v>
      </c>
      <c r="AH467">
        <v>0</v>
      </c>
      <c r="AI467">
        <v>0</v>
      </c>
      <c r="AJ467">
        <v>0</v>
      </c>
      <c r="AK467">
        <v>0</v>
      </c>
      <c r="AL467">
        <v>0</v>
      </c>
      <c r="AM467">
        <v>0</v>
      </c>
      <c r="AN467">
        <v>0</v>
      </c>
      <c r="AO467">
        <v>0</v>
      </c>
      <c r="AP467">
        <v>0</v>
      </c>
      <c r="AQ467">
        <v>0</v>
      </c>
      <c r="AR467">
        <v>0</v>
      </c>
      <c r="AS467">
        <v>0</v>
      </c>
      <c r="AT467">
        <v>0</v>
      </c>
      <c r="AU467">
        <v>0</v>
      </c>
    </row>
    <row r="468" spans="1:47">
      <c r="C468" s="39" t="s">
        <v>18</v>
      </c>
      <c r="D468">
        <v>1</v>
      </c>
      <c r="S468" s="25">
        <v>73.900000000000006</v>
      </c>
      <c r="T468">
        <v>80.599999999999994</v>
      </c>
      <c r="U468">
        <v>87.4</v>
      </c>
      <c r="V468">
        <v>93.9</v>
      </c>
      <c r="W468">
        <v>100</v>
      </c>
      <c r="X468">
        <v>107</v>
      </c>
      <c r="Y468">
        <v>114</v>
      </c>
      <c r="Z468">
        <v>0</v>
      </c>
      <c r="AA468">
        <v>0</v>
      </c>
      <c r="AB468">
        <v>0</v>
      </c>
      <c r="AC468">
        <v>0</v>
      </c>
      <c r="AD468">
        <v>0</v>
      </c>
      <c r="AE468">
        <v>0</v>
      </c>
      <c r="AF468">
        <v>0</v>
      </c>
      <c r="AG468">
        <v>0</v>
      </c>
      <c r="AH468">
        <v>0</v>
      </c>
      <c r="AI468">
        <v>0</v>
      </c>
      <c r="AJ468">
        <v>0</v>
      </c>
      <c r="AK468">
        <v>0</v>
      </c>
      <c r="AL468">
        <v>0</v>
      </c>
      <c r="AM468">
        <v>0</v>
      </c>
      <c r="AN468">
        <v>0</v>
      </c>
      <c r="AO468">
        <v>0</v>
      </c>
      <c r="AP468">
        <v>0</v>
      </c>
      <c r="AQ468">
        <v>0</v>
      </c>
      <c r="AR468">
        <v>0</v>
      </c>
      <c r="AS468">
        <v>0</v>
      </c>
      <c r="AT468">
        <v>0</v>
      </c>
      <c r="AU468">
        <v>0</v>
      </c>
    </row>
    <row r="469" spans="1:47">
      <c r="A469" t="s">
        <v>597</v>
      </c>
      <c r="B469" t="s">
        <v>130</v>
      </c>
      <c r="C469" s="82" t="s">
        <v>117</v>
      </c>
      <c r="D469">
        <v>1</v>
      </c>
      <c r="E469" s="25">
        <v>0.1</v>
      </c>
      <c r="F469">
        <v>1</v>
      </c>
      <c r="G469" s="25">
        <v>0</v>
      </c>
      <c r="H469">
        <v>-0.99129999999656715</v>
      </c>
      <c r="I469">
        <v>3.5854999999993566</v>
      </c>
      <c r="J469">
        <v>1.3600000000040165E-2</v>
      </c>
      <c r="K469" s="25">
        <v>0</v>
      </c>
      <c r="L469">
        <v>-0.76979999995505044</v>
      </c>
      <c r="M469">
        <v>2.157899999992352</v>
      </c>
      <c r="N469">
        <v>2.7219000000004332</v>
      </c>
      <c r="O469" s="25">
        <v>-2.6459999999999999E-3</v>
      </c>
      <c r="P469">
        <v>25</v>
      </c>
      <c r="Q469">
        <v>-3.3E-3</v>
      </c>
      <c r="R469">
        <v>5</v>
      </c>
      <c r="S469" s="25" t="s">
        <v>225</v>
      </c>
      <c r="T469" t="s">
        <v>226</v>
      </c>
      <c r="U469" t="s">
        <v>594</v>
      </c>
      <c r="V469" t="s">
        <v>227</v>
      </c>
      <c r="W469" t="s">
        <v>228</v>
      </c>
      <c r="X469" t="s">
        <v>595</v>
      </c>
      <c r="Y469" t="s">
        <v>229</v>
      </c>
      <c r="Z469" t="s">
        <v>596</v>
      </c>
      <c r="AA469" t="s">
        <v>307</v>
      </c>
      <c r="AB469" t="s">
        <v>598</v>
      </c>
      <c r="AC469">
        <v>0</v>
      </c>
      <c r="AD469">
        <v>0</v>
      </c>
      <c r="AE469">
        <v>0</v>
      </c>
      <c r="AF469">
        <v>0</v>
      </c>
      <c r="AG469">
        <v>0</v>
      </c>
      <c r="AH469">
        <v>0</v>
      </c>
      <c r="AI469">
        <v>0</v>
      </c>
      <c r="AJ469">
        <v>0</v>
      </c>
      <c r="AK469">
        <v>0</v>
      </c>
      <c r="AL469">
        <v>0</v>
      </c>
      <c r="AM469">
        <v>0</v>
      </c>
      <c r="AN469">
        <v>0</v>
      </c>
      <c r="AO469">
        <v>0</v>
      </c>
      <c r="AP469">
        <v>0</v>
      </c>
      <c r="AQ469">
        <v>0</v>
      </c>
      <c r="AR469">
        <v>0</v>
      </c>
      <c r="AS469">
        <v>0</v>
      </c>
      <c r="AT469">
        <v>0</v>
      </c>
      <c r="AU469">
        <v>0</v>
      </c>
    </row>
    <row r="470" spans="1:47">
      <c r="C470" s="39" t="s">
        <v>18</v>
      </c>
      <c r="D470">
        <v>1</v>
      </c>
      <c r="S470" s="25">
        <v>62</v>
      </c>
      <c r="T470">
        <v>67.2</v>
      </c>
      <c r="U470">
        <v>73.900000000000006</v>
      </c>
      <c r="V470">
        <v>80.599999999999994</v>
      </c>
      <c r="W470">
        <v>87.4</v>
      </c>
      <c r="X470">
        <v>93.9</v>
      </c>
      <c r="Y470">
        <v>100</v>
      </c>
      <c r="Z470">
        <v>107</v>
      </c>
      <c r="AA470">
        <v>114</v>
      </c>
      <c r="AB470">
        <v>122</v>
      </c>
      <c r="AC470">
        <v>0</v>
      </c>
      <c r="AD470">
        <v>0</v>
      </c>
      <c r="AE470">
        <v>0</v>
      </c>
      <c r="AF470">
        <v>0</v>
      </c>
      <c r="AG470">
        <v>0</v>
      </c>
      <c r="AH470">
        <v>0</v>
      </c>
      <c r="AI470">
        <v>0</v>
      </c>
      <c r="AJ470">
        <v>0</v>
      </c>
      <c r="AK470">
        <v>0</v>
      </c>
      <c r="AL470">
        <v>0</v>
      </c>
      <c r="AM470">
        <v>0</v>
      </c>
      <c r="AN470">
        <v>0</v>
      </c>
      <c r="AO470">
        <v>0</v>
      </c>
      <c r="AP470">
        <v>0</v>
      </c>
      <c r="AQ470">
        <v>0</v>
      </c>
      <c r="AR470">
        <v>0</v>
      </c>
      <c r="AS470">
        <v>0</v>
      </c>
      <c r="AT470">
        <v>0</v>
      </c>
      <c r="AU470">
        <v>0</v>
      </c>
    </row>
    <row r="471" spans="1:47">
      <c r="A471" t="s">
        <v>599</v>
      </c>
      <c r="B471" t="s">
        <v>130</v>
      </c>
      <c r="C471" s="82" t="s">
        <v>117</v>
      </c>
      <c r="D471">
        <v>1</v>
      </c>
      <c r="E471" s="25">
        <v>0.1</v>
      </c>
      <c r="F471">
        <v>1</v>
      </c>
      <c r="G471" s="25">
        <v>0.44213012820512682</v>
      </c>
      <c r="H471">
        <v>-1.5243521217948686</v>
      </c>
      <c r="I471">
        <v>3.2827870583333318</v>
      </c>
      <c r="J471">
        <v>1.8801335256410312E-2</v>
      </c>
      <c r="K471" s="25">
        <v>0.31167566230768862</v>
      </c>
      <c r="L471">
        <v>-0.77016426419230266</v>
      </c>
      <c r="M471">
        <v>1.0685428054499988</v>
      </c>
      <c r="N471">
        <v>2.6069920464346152</v>
      </c>
      <c r="O471" s="25">
        <v>-2.3239370734649098E-3</v>
      </c>
      <c r="P471">
        <v>85</v>
      </c>
      <c r="Q471">
        <v>-1.1999999999999999E-3</v>
      </c>
      <c r="R471">
        <v>6.5</v>
      </c>
      <c r="S471" t="s">
        <v>226</v>
      </c>
      <c r="T471" t="s">
        <v>594</v>
      </c>
      <c r="U471" s="25" t="s">
        <v>227</v>
      </c>
      <c r="V471" t="s">
        <v>228</v>
      </c>
      <c r="W471" t="s">
        <v>595</v>
      </c>
      <c r="X471" t="s">
        <v>229</v>
      </c>
      <c r="Y471" t="s">
        <v>596</v>
      </c>
      <c r="Z471" t="s">
        <v>307</v>
      </c>
      <c r="AA471" t="s">
        <v>598</v>
      </c>
      <c r="AB471" t="s">
        <v>308</v>
      </c>
      <c r="AC471" t="s">
        <v>600</v>
      </c>
      <c r="AD471" s="40" t="s">
        <v>316</v>
      </c>
      <c r="AE471">
        <v>0</v>
      </c>
      <c r="AF471">
        <v>0</v>
      </c>
      <c r="AG471">
        <v>0</v>
      </c>
      <c r="AH471">
        <v>0</v>
      </c>
      <c r="AI471">
        <v>0</v>
      </c>
      <c r="AJ471">
        <v>0</v>
      </c>
      <c r="AK471">
        <v>0</v>
      </c>
      <c r="AL471">
        <v>0</v>
      </c>
      <c r="AM471">
        <v>0</v>
      </c>
      <c r="AN471">
        <v>0</v>
      </c>
      <c r="AO471">
        <v>0</v>
      </c>
      <c r="AP471">
        <v>0</v>
      </c>
      <c r="AQ471">
        <v>0</v>
      </c>
      <c r="AR471">
        <v>0</v>
      </c>
      <c r="AS471">
        <v>0</v>
      </c>
      <c r="AT471">
        <v>0</v>
      </c>
      <c r="AU471">
        <v>0</v>
      </c>
    </row>
    <row r="472" spans="1:47">
      <c r="C472" s="39" t="s">
        <v>18</v>
      </c>
      <c r="D472">
        <v>1</v>
      </c>
      <c r="S472">
        <v>67.2</v>
      </c>
      <c r="T472">
        <v>73.900000000000006</v>
      </c>
      <c r="U472" s="25">
        <v>80.599999999999994</v>
      </c>
      <c r="V472">
        <v>87.4</v>
      </c>
      <c r="W472">
        <v>93.9</v>
      </c>
      <c r="X472">
        <v>100</v>
      </c>
      <c r="Y472">
        <v>107</v>
      </c>
      <c r="Z472">
        <v>114</v>
      </c>
      <c r="AA472">
        <v>122</v>
      </c>
      <c r="AB472">
        <v>130</v>
      </c>
      <c r="AC472">
        <v>139</v>
      </c>
      <c r="AD472">
        <v>148</v>
      </c>
      <c r="AE472">
        <v>0</v>
      </c>
      <c r="AF472">
        <v>0</v>
      </c>
      <c r="AG472">
        <v>0</v>
      </c>
      <c r="AH472">
        <v>0</v>
      </c>
      <c r="AI472">
        <v>0</v>
      </c>
      <c r="AJ472">
        <v>0</v>
      </c>
      <c r="AK472">
        <v>0</v>
      </c>
      <c r="AL472">
        <v>0</v>
      </c>
      <c r="AM472">
        <v>0</v>
      </c>
      <c r="AN472">
        <v>0</v>
      </c>
      <c r="AO472">
        <v>0</v>
      </c>
      <c r="AP472">
        <v>0</v>
      </c>
      <c r="AQ472">
        <v>0</v>
      </c>
      <c r="AR472">
        <v>0</v>
      </c>
      <c r="AS472">
        <v>0</v>
      </c>
      <c r="AT472">
        <v>0</v>
      </c>
      <c r="AU472">
        <v>0</v>
      </c>
    </row>
    <row r="473" spans="1:47">
      <c r="A473" s="40" t="s">
        <v>601</v>
      </c>
      <c r="B473" s="40" t="s">
        <v>130</v>
      </c>
      <c r="C473" s="82" t="s">
        <v>117</v>
      </c>
      <c r="D473">
        <v>1</v>
      </c>
      <c r="E473" s="25">
        <v>0.15</v>
      </c>
      <c r="F473">
        <v>1.5</v>
      </c>
      <c r="G473" s="25">
        <v>9.0670514601900468E-2</v>
      </c>
      <c r="H473">
        <v>-0.46835546630941666</v>
      </c>
      <c r="I473">
        <v>1.7056974634145137</v>
      </c>
      <c r="J473">
        <v>4.4059675930027409E-3</v>
      </c>
      <c r="K473" s="25">
        <v>7.4947489576361853E-2</v>
      </c>
      <c r="L473">
        <v>-0.25112278434367652</v>
      </c>
      <c r="M473">
        <v>0.53806572042417666</v>
      </c>
      <c r="N473">
        <v>2.5806971711067859</v>
      </c>
      <c r="O473" s="25">
        <v>-1.904800622653466E-3</v>
      </c>
      <c r="P473">
        <v>85</v>
      </c>
      <c r="Q473">
        <v>-1.2999999999999999E-3</v>
      </c>
      <c r="R473">
        <v>3.5</v>
      </c>
      <c r="S473" t="s">
        <v>600</v>
      </c>
      <c r="T473" t="s">
        <v>316</v>
      </c>
      <c r="U473" t="s">
        <v>602</v>
      </c>
      <c r="V473" t="s">
        <v>481</v>
      </c>
      <c r="W473" t="s">
        <v>603</v>
      </c>
      <c r="X473" t="s">
        <v>326</v>
      </c>
      <c r="Y473" t="s">
        <v>482</v>
      </c>
      <c r="Z473" t="s">
        <v>604</v>
      </c>
      <c r="AA473" t="s">
        <v>483</v>
      </c>
      <c r="AB473" t="s">
        <v>605</v>
      </c>
      <c r="AC473" t="s">
        <v>328</v>
      </c>
    </row>
    <row r="474" spans="1:47">
      <c r="C474" s="39" t="s">
        <v>18</v>
      </c>
      <c r="D474">
        <v>1</v>
      </c>
      <c r="S474">
        <v>139</v>
      </c>
      <c r="T474">
        <v>148</v>
      </c>
      <c r="U474">
        <v>156</v>
      </c>
      <c r="V474">
        <v>164</v>
      </c>
      <c r="W474">
        <v>172</v>
      </c>
      <c r="X474">
        <v>182</v>
      </c>
      <c r="Y474">
        <v>200</v>
      </c>
      <c r="Z474">
        <v>220</v>
      </c>
      <c r="AA474">
        <v>240</v>
      </c>
      <c r="AB474">
        <v>260</v>
      </c>
      <c r="AC474">
        <v>280</v>
      </c>
    </row>
    <row r="475" spans="1:47">
      <c r="A475" s="40" t="s">
        <v>606</v>
      </c>
      <c r="B475" s="40" t="s">
        <v>130</v>
      </c>
      <c r="C475" s="82" t="s">
        <v>117</v>
      </c>
      <c r="D475">
        <v>1</v>
      </c>
      <c r="E475" s="25">
        <v>0.1</v>
      </c>
      <c r="F475">
        <v>2</v>
      </c>
      <c r="G475" s="25">
        <v>9.0710867465107606E-2</v>
      </c>
      <c r="H475">
        <v>-0.6825821356563414</v>
      </c>
      <c r="I475">
        <v>3.0685994907449512</v>
      </c>
      <c r="J475">
        <v>5.717261414602659E-3</v>
      </c>
      <c r="K475" s="25">
        <v>3.0695249236983319E-2</v>
      </c>
      <c r="L475">
        <v>-0.1544933153961088</v>
      </c>
      <c r="M475">
        <v>0.42334849512944295</v>
      </c>
      <c r="N475">
        <v>2.5694373990296828</v>
      </c>
      <c r="O475" s="25">
        <v>-1.7903711864035101E-3</v>
      </c>
      <c r="P475">
        <v>85</v>
      </c>
      <c r="Q475">
        <v>-1.2999999999999999E-3</v>
      </c>
      <c r="R475">
        <v>1.8</v>
      </c>
      <c r="S475" t="s">
        <v>595</v>
      </c>
      <c r="T475" t="s">
        <v>229</v>
      </c>
      <c r="U475" t="s">
        <v>596</v>
      </c>
      <c r="V475" t="s">
        <v>307</v>
      </c>
      <c r="W475" t="s">
        <v>598</v>
      </c>
      <c r="X475" t="s">
        <v>308</v>
      </c>
      <c r="Y475" t="s">
        <v>600</v>
      </c>
      <c r="Z475" t="s">
        <v>316</v>
      </c>
      <c r="AA475" t="s">
        <v>602</v>
      </c>
      <c r="AB475" t="s">
        <v>481</v>
      </c>
    </row>
    <row r="476" spans="1:47">
      <c r="C476" s="39" t="s">
        <v>18</v>
      </c>
      <c r="D476">
        <v>1</v>
      </c>
      <c r="S476">
        <v>93.9</v>
      </c>
      <c r="T476">
        <v>100</v>
      </c>
      <c r="U476">
        <v>107</v>
      </c>
      <c r="V476">
        <v>114</v>
      </c>
      <c r="W476">
        <v>122</v>
      </c>
      <c r="X476">
        <v>130</v>
      </c>
      <c r="Y476">
        <v>139</v>
      </c>
      <c r="Z476">
        <v>148</v>
      </c>
      <c r="AA476">
        <v>156</v>
      </c>
      <c r="AB476">
        <v>164</v>
      </c>
    </row>
    <row r="477" spans="1:47">
      <c r="A477" s="40" t="s">
        <v>607</v>
      </c>
      <c r="B477" s="40" t="s">
        <v>130</v>
      </c>
      <c r="C477" s="82" t="s">
        <v>117</v>
      </c>
      <c r="D477">
        <v>1</v>
      </c>
      <c r="E477" s="25">
        <v>0.1</v>
      </c>
      <c r="F477">
        <v>2</v>
      </c>
      <c r="G477" s="25">
        <v>0.12214724936551979</v>
      </c>
      <c r="H477">
        <v>-0.74258486087534903</v>
      </c>
      <c r="I477">
        <v>3.0937872283251839</v>
      </c>
      <c r="J477">
        <v>2.904052226869569E-3</v>
      </c>
      <c r="K477" s="25">
        <v>6.4327553620894637E-2</v>
      </c>
      <c r="L477">
        <v>-0.25516751689750772</v>
      </c>
      <c r="M477">
        <v>0.48399403737237867</v>
      </c>
      <c r="N477">
        <v>2.5891020638781166</v>
      </c>
      <c r="O477" s="25">
        <v>-1.718048785800438E-3</v>
      </c>
      <c r="P477">
        <v>85</v>
      </c>
      <c r="Q477">
        <v>-1.2999999999999999E-3</v>
      </c>
      <c r="R477">
        <v>1.8</v>
      </c>
      <c r="S477" s="25" t="s">
        <v>227</v>
      </c>
      <c r="T477" t="s">
        <v>228</v>
      </c>
      <c r="U477" t="s">
        <v>595</v>
      </c>
      <c r="V477" t="s">
        <v>229</v>
      </c>
      <c r="W477" t="s">
        <v>596</v>
      </c>
      <c r="X477" t="s">
        <v>307</v>
      </c>
      <c r="Y477" t="s">
        <v>598</v>
      </c>
      <c r="Z477" t="s">
        <v>308</v>
      </c>
      <c r="AA477" t="s">
        <v>600</v>
      </c>
      <c r="AB477" t="s">
        <v>316</v>
      </c>
      <c r="AC477" t="s">
        <v>602</v>
      </c>
      <c r="AD477" t="s">
        <v>481</v>
      </c>
    </row>
    <row r="478" spans="1:47">
      <c r="C478" s="39" t="s">
        <v>18</v>
      </c>
      <c r="D478">
        <v>1</v>
      </c>
      <c r="S478" s="25">
        <v>80.599999999999994</v>
      </c>
      <c r="T478">
        <v>87.4</v>
      </c>
      <c r="U478">
        <v>93.9</v>
      </c>
      <c r="V478">
        <v>100</v>
      </c>
      <c r="W478">
        <v>107</v>
      </c>
      <c r="X478">
        <v>114</v>
      </c>
      <c r="Y478">
        <v>122</v>
      </c>
      <c r="Z478">
        <v>130</v>
      </c>
      <c r="AA478">
        <v>139</v>
      </c>
      <c r="AB478">
        <v>148</v>
      </c>
      <c r="AC478">
        <v>156</v>
      </c>
      <c r="AD478">
        <v>164</v>
      </c>
    </row>
    <row r="479" spans="1:47">
      <c r="A479" s="40" t="s">
        <v>608</v>
      </c>
      <c r="B479" s="40" t="s">
        <v>130</v>
      </c>
      <c r="C479" s="82" t="s">
        <v>117</v>
      </c>
      <c r="D479">
        <v>1</v>
      </c>
      <c r="E479" s="25">
        <v>0.3</v>
      </c>
      <c r="F479">
        <v>3</v>
      </c>
      <c r="G479" s="25">
        <v>1.3189855599999783E-2</v>
      </c>
      <c r="H479">
        <v>-0.1822233182666651</v>
      </c>
      <c r="I479">
        <v>1.1486371755666633</v>
      </c>
      <c r="J479">
        <v>2.0396287100001936E-2</v>
      </c>
      <c r="K479" s="25">
        <v>1.3930384706594044E-2</v>
      </c>
      <c r="L479">
        <v>-9.7144502239564293E-2</v>
      </c>
      <c r="M479">
        <v>0.48906620177253468</v>
      </c>
      <c r="N479">
        <v>2.4941479157604358</v>
      </c>
      <c r="O479" s="25">
        <v>-1.9088897185188121E-3</v>
      </c>
      <c r="P479">
        <v>85</v>
      </c>
      <c r="Q479">
        <v>-1.2700000000000001E-3</v>
      </c>
      <c r="R479">
        <v>2.4</v>
      </c>
      <c r="S479" s="25" t="s">
        <v>482</v>
      </c>
      <c r="T479" t="s">
        <v>604</v>
      </c>
      <c r="U479" t="s">
        <v>483</v>
      </c>
      <c r="V479" t="s">
        <v>605</v>
      </c>
      <c r="W479" t="s">
        <v>328</v>
      </c>
      <c r="X479" t="s">
        <v>484</v>
      </c>
      <c r="Y479" t="s">
        <v>609</v>
      </c>
      <c r="Z479" t="s">
        <v>485</v>
      </c>
      <c r="AA479" t="s">
        <v>610</v>
      </c>
      <c r="AB479" t="s">
        <v>611</v>
      </c>
      <c r="AC479" t="s">
        <v>486</v>
      </c>
      <c r="AD479" t="s">
        <v>490</v>
      </c>
    </row>
    <row r="480" spans="1:47">
      <c r="C480" s="39" t="s">
        <v>18</v>
      </c>
      <c r="D480">
        <v>1</v>
      </c>
      <c r="S480" s="25">
        <v>200</v>
      </c>
      <c r="T480">
        <v>220</v>
      </c>
      <c r="U480" s="25">
        <v>240</v>
      </c>
      <c r="V480">
        <v>260</v>
      </c>
      <c r="W480" s="25">
        <v>280</v>
      </c>
      <c r="X480">
        <v>300</v>
      </c>
      <c r="Y480" s="25">
        <v>320</v>
      </c>
      <c r="Z480">
        <v>340</v>
      </c>
      <c r="AA480" s="25">
        <v>360</v>
      </c>
      <c r="AB480">
        <v>380</v>
      </c>
      <c r="AC480">
        <v>400</v>
      </c>
      <c r="AD480">
        <v>420</v>
      </c>
    </row>
    <row r="481" spans="1:25">
      <c r="A481" s="40" t="s">
        <v>612</v>
      </c>
      <c r="B481" s="40" t="s">
        <v>130</v>
      </c>
      <c r="C481" s="82" t="s">
        <v>117</v>
      </c>
      <c r="D481">
        <v>1</v>
      </c>
      <c r="E481" s="25">
        <v>2.5000000000000001E-2</v>
      </c>
      <c r="F481">
        <v>0.17499999999999999</v>
      </c>
      <c r="G481" s="25">
        <v>48.987470995670037</v>
      </c>
      <c r="H481">
        <v>-35.711739965367684</v>
      </c>
      <c r="I481">
        <v>17.343961472186123</v>
      </c>
      <c r="J481">
        <v>1.0071421439394518E-2</v>
      </c>
      <c r="K481" s="25">
        <v>66.717149264067984</v>
      </c>
      <c r="L481">
        <v>-30.39608797922045</v>
      </c>
      <c r="M481">
        <v>7.9349526266450026</v>
      </c>
      <c r="N481">
        <v>2.6943293538636364</v>
      </c>
      <c r="O481" s="25">
        <v>-2.0552703717105262E-3</v>
      </c>
      <c r="P481">
        <v>25</v>
      </c>
      <c r="Q481">
        <v>-2E-3</v>
      </c>
      <c r="R481">
        <v>32</v>
      </c>
      <c r="S481" t="s">
        <v>142</v>
      </c>
      <c r="T481" t="s">
        <v>148</v>
      </c>
      <c r="U481" t="s">
        <v>160</v>
      </c>
      <c r="V481" t="s">
        <v>574</v>
      </c>
      <c r="W481" t="s">
        <v>231</v>
      </c>
      <c r="X481" t="s">
        <v>301</v>
      </c>
      <c r="Y481" s="25"/>
    </row>
    <row r="482" spans="1:25">
      <c r="C482" s="39" t="s">
        <v>18</v>
      </c>
      <c r="D482">
        <v>1</v>
      </c>
      <c r="S482">
        <v>26.9</v>
      </c>
      <c r="T482">
        <v>26.6</v>
      </c>
      <c r="U482">
        <v>24.5</v>
      </c>
      <c r="V482">
        <v>18.100000000000001</v>
      </c>
      <c r="W482">
        <v>23.5</v>
      </c>
      <c r="X482">
        <v>26.8</v>
      </c>
      <c r="Y482" s="25"/>
    </row>
    <row r="483" spans="1:25">
      <c r="A483" s="40" t="s">
        <v>613</v>
      </c>
      <c r="B483" s="40" t="s">
        <v>130</v>
      </c>
      <c r="C483" s="82" t="s">
        <v>117</v>
      </c>
      <c r="D483">
        <v>1</v>
      </c>
      <c r="E483" s="25">
        <v>0.7</v>
      </c>
      <c r="F483">
        <v>20</v>
      </c>
      <c r="G483" s="25">
        <v>9.5816620228940478E-5</v>
      </c>
      <c r="H483">
        <v>-9.5534429681763487E-3</v>
      </c>
      <c r="I483">
        <v>0.37198054739045233</v>
      </c>
      <c r="J483">
        <v>3.1250093729969314E-2</v>
      </c>
      <c r="K483" s="25">
        <v>7.8281840329413494E-5</v>
      </c>
      <c r="L483">
        <v>-3.6098568419232818E-3</v>
      </c>
      <c r="M483">
        <v>9.6118324386758047E-2</v>
      </c>
      <c r="N483">
        <v>2.6074515263988438</v>
      </c>
      <c r="O483" s="25">
        <v>-1.9148847556594063E-3</v>
      </c>
      <c r="P483">
        <v>25</v>
      </c>
      <c r="Q483">
        <v>-1.2999999999999999E-3</v>
      </c>
      <c r="R483">
        <v>0.3</v>
      </c>
      <c r="S483" t="s">
        <v>206</v>
      </c>
      <c r="T483" t="s">
        <v>188</v>
      </c>
      <c r="U483" t="s">
        <v>207</v>
      </c>
      <c r="V483" t="s">
        <v>189</v>
      </c>
      <c r="W483" t="s">
        <v>208</v>
      </c>
      <c r="X483" t="s">
        <v>190</v>
      </c>
      <c r="Y483" s="25"/>
    </row>
    <row r="484" spans="1:25">
      <c r="C484" s="39" t="s">
        <v>18</v>
      </c>
      <c r="D484">
        <v>1</v>
      </c>
      <c r="S484">
        <v>1205</v>
      </c>
      <c r="T484">
        <v>1410</v>
      </c>
      <c r="U484">
        <v>1225</v>
      </c>
      <c r="V484">
        <v>1430</v>
      </c>
      <c r="W484">
        <v>1245</v>
      </c>
      <c r="X484">
        <v>1450</v>
      </c>
      <c r="Y484" s="25"/>
    </row>
    <row r="485" spans="1:25">
      <c r="A485" s="40" t="s">
        <v>614</v>
      </c>
      <c r="B485" s="40" t="s">
        <v>130</v>
      </c>
      <c r="C485" s="82" t="s">
        <v>117</v>
      </c>
      <c r="D485">
        <v>1</v>
      </c>
      <c r="E485" s="25">
        <v>0.35</v>
      </c>
      <c r="F485">
        <v>10</v>
      </c>
      <c r="G485" s="25">
        <v>7.6653296183152382E-4</v>
      </c>
      <c r="H485">
        <v>-3.8213771872705395E-2</v>
      </c>
      <c r="I485">
        <v>0.74396109478090466</v>
      </c>
      <c r="J485">
        <v>3.1250093729969314E-2</v>
      </c>
      <c r="K485" s="25">
        <v>1.2525094452706159E-3</v>
      </c>
      <c r="L485">
        <v>-2.8878854735386254E-2</v>
      </c>
      <c r="M485">
        <v>0.38447329754703219</v>
      </c>
      <c r="N485">
        <v>5.2149030527976876</v>
      </c>
      <c r="O485" s="25">
        <v>-1.9148847556594063E-3</v>
      </c>
      <c r="P485">
        <v>25</v>
      </c>
      <c r="Q485">
        <v>-2.5999999999999999E-3</v>
      </c>
      <c r="R485">
        <v>0.3</v>
      </c>
      <c r="S485" t="s">
        <v>206</v>
      </c>
      <c r="T485" t="s">
        <v>188</v>
      </c>
      <c r="U485" t="s">
        <v>207</v>
      </c>
      <c r="V485" t="s">
        <v>189</v>
      </c>
      <c r="W485" t="s">
        <v>208</v>
      </c>
      <c r="X485" t="s">
        <v>190</v>
      </c>
      <c r="Y485" s="25"/>
    </row>
    <row r="486" spans="1:25">
      <c r="C486" s="39" t="s">
        <v>18</v>
      </c>
      <c r="D486">
        <v>1</v>
      </c>
      <c r="S486">
        <v>1205</v>
      </c>
      <c r="T486">
        <v>1410</v>
      </c>
      <c r="U486">
        <v>1225</v>
      </c>
      <c r="V486">
        <v>1430</v>
      </c>
      <c r="W486">
        <v>1245</v>
      </c>
      <c r="X486">
        <v>1450</v>
      </c>
      <c r="Y486" s="25"/>
    </row>
    <row r="487" spans="1:25">
      <c r="A487" s="40" t="s">
        <v>615</v>
      </c>
      <c r="B487" s="40" t="s">
        <v>130</v>
      </c>
      <c r="C487" s="82" t="s">
        <v>117</v>
      </c>
      <c r="D487">
        <v>1</v>
      </c>
      <c r="E487" s="25">
        <v>0.7</v>
      </c>
      <c r="F487">
        <v>20</v>
      </c>
      <c r="G487" s="25">
        <v>9.5816620228940478E-5</v>
      </c>
      <c r="H487">
        <v>-9.5534429681763487E-3</v>
      </c>
      <c r="I487">
        <v>0.37198054739045233</v>
      </c>
      <c r="J487">
        <v>3.1250093729969314E-2</v>
      </c>
      <c r="K487" s="25">
        <v>7.8281840329413494E-5</v>
      </c>
      <c r="L487">
        <v>-3.6098568419232818E-3</v>
      </c>
      <c r="M487">
        <v>9.6118324386758047E-2</v>
      </c>
      <c r="N487">
        <v>2.6074515263988438</v>
      </c>
      <c r="O487" s="25">
        <v>-1.9148847556594063E-3</v>
      </c>
      <c r="P487">
        <v>25</v>
      </c>
      <c r="Q487">
        <v>-1.2999999999999999E-3</v>
      </c>
      <c r="R487">
        <v>0.3</v>
      </c>
      <c r="S487" t="s">
        <v>206</v>
      </c>
      <c r="T487" t="s">
        <v>188</v>
      </c>
      <c r="U487" t="s">
        <v>207</v>
      </c>
      <c r="V487" t="s">
        <v>189</v>
      </c>
      <c r="W487" t="s">
        <v>208</v>
      </c>
      <c r="X487" t="s">
        <v>190</v>
      </c>
      <c r="Y487" s="25"/>
    </row>
    <row r="488" spans="1:25">
      <c r="C488" s="39" t="s">
        <v>18</v>
      </c>
      <c r="D488">
        <v>1</v>
      </c>
      <c r="S488">
        <v>1120</v>
      </c>
      <c r="T488">
        <v>1300</v>
      </c>
      <c r="U488">
        <v>1140</v>
      </c>
      <c r="V488">
        <v>1320</v>
      </c>
      <c r="W488">
        <v>1160</v>
      </c>
      <c r="X488">
        <v>1340</v>
      </c>
      <c r="Y488" s="25"/>
    </row>
    <row r="489" spans="1:25">
      <c r="A489" s="40" t="s">
        <v>616</v>
      </c>
      <c r="B489" s="40" t="s">
        <v>130</v>
      </c>
      <c r="C489" s="82" t="s">
        <v>117</v>
      </c>
      <c r="D489">
        <v>1</v>
      </c>
      <c r="E489" s="25">
        <v>0.35</v>
      </c>
      <c r="F489">
        <v>10</v>
      </c>
      <c r="G489" s="25">
        <v>7.6653296183152382E-4</v>
      </c>
      <c r="H489">
        <v>-3.8213771872705395E-2</v>
      </c>
      <c r="I489">
        <v>0.74396109478090466</v>
      </c>
      <c r="J489">
        <v>3.1250093729969314E-2</v>
      </c>
      <c r="K489" s="25">
        <v>1.2525094452706159E-3</v>
      </c>
      <c r="L489">
        <v>-2.8878854735386254E-2</v>
      </c>
      <c r="M489">
        <v>0.38447329754703219</v>
      </c>
      <c r="N489">
        <v>5.2149030527976876</v>
      </c>
      <c r="O489" s="25">
        <v>-1.9148847556594063E-3</v>
      </c>
      <c r="P489">
        <v>25</v>
      </c>
      <c r="Q489">
        <v>-2.5999999999999999E-3</v>
      </c>
      <c r="R489">
        <v>0.3</v>
      </c>
      <c r="S489" t="s">
        <v>206</v>
      </c>
      <c r="T489" t="s">
        <v>188</v>
      </c>
      <c r="U489" t="s">
        <v>207</v>
      </c>
      <c r="V489" t="s">
        <v>189</v>
      </c>
      <c r="W489" t="s">
        <v>208</v>
      </c>
      <c r="X489" t="s">
        <v>190</v>
      </c>
      <c r="Y489" s="25"/>
    </row>
    <row r="490" spans="1:25">
      <c r="C490" s="39" t="s">
        <v>18</v>
      </c>
      <c r="D490">
        <v>1</v>
      </c>
      <c r="S490">
        <v>1120</v>
      </c>
      <c r="T490">
        <v>1300</v>
      </c>
      <c r="U490">
        <v>1140</v>
      </c>
      <c r="V490">
        <v>1320</v>
      </c>
      <c r="W490">
        <v>1160</v>
      </c>
      <c r="X490">
        <v>1340</v>
      </c>
      <c r="Y490" s="25"/>
    </row>
    <row r="491" spans="1:25">
      <c r="A491" s="40" t="s">
        <v>617</v>
      </c>
      <c r="B491" s="40" t="s">
        <v>130</v>
      </c>
      <c r="C491" s="82" t="s">
        <v>117</v>
      </c>
      <c r="D491">
        <v>1</v>
      </c>
      <c r="E491" s="25">
        <v>3.5</v>
      </c>
      <c r="F491">
        <v>30</v>
      </c>
      <c r="G491" s="25">
        <v>1.4090943123962066E-4</v>
      </c>
      <c r="H491">
        <v>-9.2119535993357253E-3</v>
      </c>
      <c r="I491">
        <v>0.33476976061150682</v>
      </c>
      <c r="J491">
        <v>-6.4889222412810588E-2</v>
      </c>
      <c r="K491" s="25">
        <v>3.0371096408832423E-5</v>
      </c>
      <c r="L491">
        <v>-1.8604168368319433E-3</v>
      </c>
      <c r="M491">
        <v>6.3315758664815522E-2</v>
      </c>
      <c r="N491">
        <v>2.5998827901658079</v>
      </c>
      <c r="O491" s="25">
        <v>-1.9277889146930697E-3</v>
      </c>
      <c r="P491">
        <v>25</v>
      </c>
      <c r="Q491">
        <v>-1.2999999999999999E-3</v>
      </c>
      <c r="R491">
        <v>0.2</v>
      </c>
      <c r="S491" t="s">
        <v>206</v>
      </c>
      <c r="T491" t="s">
        <v>188</v>
      </c>
      <c r="U491" t="s">
        <v>207</v>
      </c>
      <c r="V491" t="s">
        <v>189</v>
      </c>
      <c r="W491" t="s">
        <v>208</v>
      </c>
      <c r="X491" t="s">
        <v>190</v>
      </c>
      <c r="Y491" s="25"/>
    </row>
    <row r="492" spans="1:25">
      <c r="C492" s="39" t="s">
        <v>18</v>
      </c>
      <c r="D492">
        <v>1</v>
      </c>
      <c r="S492">
        <v>1500</v>
      </c>
      <c r="T492">
        <v>1680</v>
      </c>
      <c r="U492">
        <v>1525</v>
      </c>
      <c r="V492">
        <v>1704</v>
      </c>
      <c r="W492">
        <v>1550</v>
      </c>
      <c r="X492">
        <v>1728</v>
      </c>
      <c r="Y492" s="25"/>
    </row>
    <row r="493" spans="1:25">
      <c r="A493" s="40" t="s">
        <v>618</v>
      </c>
      <c r="B493" s="40" t="s">
        <v>130</v>
      </c>
      <c r="C493" s="82" t="s">
        <v>117</v>
      </c>
      <c r="D493">
        <v>1</v>
      </c>
      <c r="E493" s="25">
        <v>3.5</v>
      </c>
      <c r="F493">
        <v>30</v>
      </c>
      <c r="G493" s="25">
        <v>1.4090943123962066E-4</v>
      </c>
      <c r="H493">
        <v>-9.2119535993357253E-3</v>
      </c>
      <c r="I493">
        <v>0.33476976061150682</v>
      </c>
      <c r="J493">
        <v>-6.4889222412810588E-2</v>
      </c>
      <c r="K493" s="25">
        <v>3.0371096408832423E-5</v>
      </c>
      <c r="L493">
        <v>-1.8604168368319433E-3</v>
      </c>
      <c r="M493">
        <v>6.3315758664815522E-2</v>
      </c>
      <c r="N493">
        <v>2.5998827901658079</v>
      </c>
      <c r="O493" s="25">
        <v>-1.9277889146930697E-3</v>
      </c>
      <c r="P493">
        <v>25</v>
      </c>
      <c r="Q493">
        <v>-1.2999999999999999E-3</v>
      </c>
      <c r="R493">
        <v>0.2</v>
      </c>
      <c r="S493" t="s">
        <v>206</v>
      </c>
      <c r="T493" t="s">
        <v>188</v>
      </c>
      <c r="U493" t="s">
        <v>207</v>
      </c>
      <c r="V493" t="s">
        <v>189</v>
      </c>
      <c r="W493" t="s">
        <v>208</v>
      </c>
      <c r="X493" t="s">
        <v>190</v>
      </c>
      <c r="Y493" s="25"/>
    </row>
    <row r="494" spans="1:25">
      <c r="C494" s="39" t="s">
        <v>18</v>
      </c>
      <c r="D494">
        <v>1</v>
      </c>
      <c r="S494">
        <v>1500</v>
      </c>
      <c r="T494">
        <v>1750</v>
      </c>
      <c r="U494">
        <v>1525</v>
      </c>
      <c r="V494">
        <v>1775</v>
      </c>
      <c r="W494">
        <v>1550</v>
      </c>
      <c r="X494">
        <v>1800</v>
      </c>
      <c r="Y494" s="25"/>
    </row>
    <row r="495" spans="1:25">
      <c r="A495" s="40" t="s">
        <v>617</v>
      </c>
      <c r="B495" s="40" t="s">
        <v>130</v>
      </c>
      <c r="C495" s="82" t="s">
        <v>117</v>
      </c>
      <c r="D495">
        <v>1</v>
      </c>
      <c r="E495" s="25">
        <v>3.5</v>
      </c>
      <c r="F495">
        <v>30</v>
      </c>
      <c r="G495" s="25">
        <v>1.4090943123962066E-4</v>
      </c>
      <c r="H495">
        <v>-9.2119535993357253E-3</v>
      </c>
      <c r="I495">
        <v>0.33476976061150682</v>
      </c>
      <c r="J495">
        <v>-6.4889222412810588E-2</v>
      </c>
      <c r="K495" s="25">
        <v>3.0371096408832423E-5</v>
      </c>
      <c r="L495">
        <v>-1.8604168368319433E-3</v>
      </c>
      <c r="M495">
        <v>6.3315758664815522E-2</v>
      </c>
      <c r="N495">
        <v>2.5998827901658079</v>
      </c>
      <c r="O495" s="25">
        <v>-1.9277889146930697E-3</v>
      </c>
      <c r="P495">
        <v>25</v>
      </c>
      <c r="Q495">
        <v>-1.2999999999999999E-3</v>
      </c>
      <c r="R495">
        <v>0.2</v>
      </c>
      <c r="S495" t="s">
        <v>206</v>
      </c>
      <c r="T495" t="s">
        <v>188</v>
      </c>
      <c r="U495" t="s">
        <v>207</v>
      </c>
      <c r="V495" t="s">
        <v>189</v>
      </c>
      <c r="W495" t="s">
        <v>208</v>
      </c>
      <c r="X495" t="s">
        <v>190</v>
      </c>
      <c r="Y495" s="25"/>
    </row>
    <row r="496" spans="1:25">
      <c r="C496" s="39" t="s">
        <v>18</v>
      </c>
      <c r="D496">
        <v>1</v>
      </c>
      <c r="S496">
        <v>1500</v>
      </c>
      <c r="T496">
        <v>1680</v>
      </c>
      <c r="U496">
        <v>1525</v>
      </c>
      <c r="V496">
        <v>1704</v>
      </c>
      <c r="W496">
        <v>1550</v>
      </c>
      <c r="X496">
        <v>1728</v>
      </c>
      <c r="Y496" s="25"/>
    </row>
    <row r="497" spans="1:26">
      <c r="A497" s="40" t="s">
        <v>619</v>
      </c>
      <c r="B497" s="40" t="s">
        <v>130</v>
      </c>
      <c r="C497" s="82" t="s">
        <v>117</v>
      </c>
      <c r="D497">
        <v>1</v>
      </c>
      <c r="E497" s="25">
        <v>1.75</v>
      </c>
      <c r="F497">
        <v>15</v>
      </c>
      <c r="G497" s="25">
        <v>1.1258657090847844E-3</v>
      </c>
      <c r="H497">
        <v>-3.6810036526498252E-2</v>
      </c>
      <c r="I497">
        <v>0.66927884150741035</v>
      </c>
      <c r="J497">
        <v>-6.4541172310194517E-2</v>
      </c>
      <c r="K497" s="25">
        <v>5.144837850073466E-4</v>
      </c>
      <c r="L497">
        <v>-1.5602900821162131E-2</v>
      </c>
      <c r="M497">
        <v>0.25837911985903017</v>
      </c>
      <c r="N497">
        <v>5.1928631124762319</v>
      </c>
      <c r="O497" s="25">
        <v>-1.9277889146930697E-3</v>
      </c>
      <c r="P497">
        <v>25</v>
      </c>
      <c r="Q497">
        <v>-2.5999999999999999E-3</v>
      </c>
      <c r="R497">
        <v>0.2</v>
      </c>
      <c r="S497" t="s">
        <v>206</v>
      </c>
      <c r="T497" t="s">
        <v>188</v>
      </c>
      <c r="U497" t="s">
        <v>207</v>
      </c>
      <c r="V497" t="s">
        <v>189</v>
      </c>
      <c r="W497" t="s">
        <v>208</v>
      </c>
      <c r="X497" t="s">
        <v>190</v>
      </c>
      <c r="Y497" s="25" t="s">
        <v>141</v>
      </c>
      <c r="Z497" t="s">
        <v>142</v>
      </c>
    </row>
    <row r="498" spans="1:26">
      <c r="C498" s="39" t="s">
        <v>18</v>
      </c>
      <c r="D498">
        <v>1</v>
      </c>
      <c r="S498">
        <v>1500</v>
      </c>
      <c r="T498">
        <v>1750</v>
      </c>
      <c r="U498">
        <v>1525</v>
      </c>
      <c r="V498">
        <v>1775</v>
      </c>
      <c r="W498">
        <v>1550</v>
      </c>
      <c r="X498">
        <v>1800</v>
      </c>
      <c r="Y498" s="25">
        <v>1400</v>
      </c>
      <c r="Z498">
        <v>1650</v>
      </c>
    </row>
    <row r="499" spans="1:26">
      <c r="A499" s="40" t="s">
        <v>620</v>
      </c>
      <c r="B499" s="40" t="s">
        <v>130</v>
      </c>
      <c r="C499" s="82" t="s">
        <v>117</v>
      </c>
      <c r="D499">
        <v>1</v>
      </c>
      <c r="E499" s="25">
        <v>1.75</v>
      </c>
      <c r="F499">
        <v>15</v>
      </c>
      <c r="G499" s="25">
        <v>1.1258657090847844E-3</v>
      </c>
      <c r="H499">
        <v>-3.6810036526498252E-2</v>
      </c>
      <c r="I499">
        <v>0.66927884150741035</v>
      </c>
      <c r="J499">
        <v>-6.4541172310194517E-2</v>
      </c>
      <c r="K499" s="25">
        <v>5.144837850073466E-4</v>
      </c>
      <c r="L499">
        <v>-1.5602900821162131E-2</v>
      </c>
      <c r="M499">
        <v>0.25837911985903017</v>
      </c>
      <c r="N499">
        <v>5.1928631124762319</v>
      </c>
      <c r="O499" s="25">
        <v>-1.9277889146930697E-3</v>
      </c>
      <c r="P499">
        <v>25</v>
      </c>
      <c r="Q499">
        <v>-2.5999999999999999E-3</v>
      </c>
      <c r="R499">
        <v>0.2</v>
      </c>
      <c r="S499" t="s">
        <v>206</v>
      </c>
      <c r="T499" t="s">
        <v>188</v>
      </c>
      <c r="U499" t="s">
        <v>207</v>
      </c>
      <c r="V499" t="s">
        <v>189</v>
      </c>
      <c r="W499" t="s">
        <v>208</v>
      </c>
      <c r="X499" t="s">
        <v>190</v>
      </c>
      <c r="Y499" s="25"/>
    </row>
    <row r="500" spans="1:26">
      <c r="C500" s="39" t="s">
        <v>18</v>
      </c>
      <c r="D500">
        <v>1</v>
      </c>
      <c r="S500">
        <v>1500</v>
      </c>
      <c r="T500">
        <v>1680</v>
      </c>
      <c r="U500">
        <v>1525</v>
      </c>
      <c r="V500">
        <v>1704</v>
      </c>
      <c r="W500">
        <v>1550</v>
      </c>
      <c r="X500">
        <v>1728</v>
      </c>
      <c r="Y500" s="25"/>
    </row>
    <row r="501" spans="1:26">
      <c r="A501" s="40" t="s">
        <v>621</v>
      </c>
      <c r="B501" s="40" t="s">
        <v>130</v>
      </c>
      <c r="C501" s="82" t="s">
        <v>117</v>
      </c>
      <c r="D501">
        <v>1</v>
      </c>
      <c r="E501" s="25">
        <v>3</v>
      </c>
      <c r="F501">
        <v>27</v>
      </c>
      <c r="G501" s="25">
        <v>4.480327559597824E-5</v>
      </c>
      <c r="H501">
        <v>-5.9230695008486564E-3</v>
      </c>
      <c r="I501">
        <v>0.31474983232798648</v>
      </c>
      <c r="J501">
        <v>6.5909319707395553E-2</v>
      </c>
      <c r="K501" s="25">
        <v>4.3620520065605549E-5</v>
      </c>
      <c r="L501">
        <v>-2.9356217794614678E-3</v>
      </c>
      <c r="M501">
        <v>0.12408330976486351</v>
      </c>
      <c r="N501">
        <v>5.3369028838247798</v>
      </c>
      <c r="O501" s="25">
        <v>-1.8257650637940599E-3</v>
      </c>
      <c r="P501">
        <v>25</v>
      </c>
      <c r="Q501">
        <v>-2.8E-3</v>
      </c>
      <c r="R501">
        <v>0.1</v>
      </c>
      <c r="S501" t="s">
        <v>206</v>
      </c>
      <c r="T501" t="s">
        <v>188</v>
      </c>
      <c r="U501" t="s">
        <v>207</v>
      </c>
      <c r="V501" t="s">
        <v>189</v>
      </c>
      <c r="W501" t="s">
        <v>208</v>
      </c>
      <c r="X501" t="s">
        <v>190</v>
      </c>
      <c r="Y501" s="25"/>
    </row>
    <row r="502" spans="1:26">
      <c r="C502" s="39" t="s">
        <v>18</v>
      </c>
      <c r="D502">
        <v>1</v>
      </c>
      <c r="S502">
        <v>2700</v>
      </c>
      <c r="T502">
        <v>3150</v>
      </c>
      <c r="U502">
        <v>2750</v>
      </c>
      <c r="V502">
        <v>3200</v>
      </c>
      <c r="W502">
        <v>2800</v>
      </c>
      <c r="X502">
        <v>3250</v>
      </c>
      <c r="Y502" s="25"/>
    </row>
    <row r="503" spans="1:26">
      <c r="A503" s="40" t="s">
        <v>622</v>
      </c>
      <c r="B503" s="40" t="s">
        <v>130</v>
      </c>
      <c r="C503" s="82" t="s">
        <v>117</v>
      </c>
      <c r="D503">
        <v>1</v>
      </c>
      <c r="E503" s="25">
        <v>3</v>
      </c>
      <c r="F503">
        <v>27</v>
      </c>
      <c r="G503" s="25">
        <v>4.480327559597824E-5</v>
      </c>
      <c r="H503">
        <v>-5.9230695008486564E-3</v>
      </c>
      <c r="I503">
        <v>0.31474983232798648</v>
      </c>
      <c r="J503">
        <v>6.5909319707395553E-2</v>
      </c>
      <c r="K503" s="25">
        <v>4.3620520065605549E-5</v>
      </c>
      <c r="L503">
        <v>-2.9356217794614678E-3</v>
      </c>
      <c r="M503">
        <v>0.12408330976486351</v>
      </c>
      <c r="N503">
        <v>5.3369028838247798</v>
      </c>
      <c r="O503" s="25">
        <v>-1.8257650637940599E-3</v>
      </c>
      <c r="P503">
        <v>25</v>
      </c>
      <c r="Q503">
        <v>-2.8E-3</v>
      </c>
      <c r="R503">
        <v>0.1</v>
      </c>
      <c r="S503" t="s">
        <v>206</v>
      </c>
      <c r="T503" t="s">
        <v>188</v>
      </c>
      <c r="U503" t="s">
        <v>207</v>
      </c>
      <c r="V503" t="s">
        <v>189</v>
      </c>
      <c r="W503" t="s">
        <v>208</v>
      </c>
      <c r="X503" t="s">
        <v>190</v>
      </c>
      <c r="Y503" s="25"/>
    </row>
    <row r="504" spans="1:26">
      <c r="C504" s="39" t="s">
        <v>18</v>
      </c>
      <c r="D504">
        <v>1</v>
      </c>
      <c r="S504">
        <v>2700</v>
      </c>
      <c r="T504">
        <v>3024</v>
      </c>
      <c r="U504">
        <v>2750</v>
      </c>
      <c r="V504">
        <v>3072</v>
      </c>
      <c r="W504">
        <v>2800</v>
      </c>
      <c r="X504">
        <v>3120</v>
      </c>
      <c r="Y504" s="25"/>
    </row>
    <row r="505" spans="1:26">
      <c r="A505" s="40" t="s">
        <v>623</v>
      </c>
      <c r="B505" s="40" t="s">
        <v>130</v>
      </c>
      <c r="C505" s="82" t="s">
        <v>117</v>
      </c>
      <c r="D505">
        <v>1</v>
      </c>
      <c r="E505" s="25">
        <v>4</v>
      </c>
      <c r="F505">
        <v>32</v>
      </c>
      <c r="G505" s="25">
        <v>1.2340980163604257E-5</v>
      </c>
      <c r="H505">
        <v>-3.2526868147981667E-3</v>
      </c>
      <c r="I505">
        <v>0.23163327876071149</v>
      </c>
      <c r="J505">
        <v>8.3603306079689937E-2</v>
      </c>
      <c r="K505" s="25">
        <v>1.106661920364781E-5</v>
      </c>
      <c r="L505">
        <v>-1.2131160271070848E-3</v>
      </c>
      <c r="M505">
        <v>8.3417024818578003E-2</v>
      </c>
      <c r="N505">
        <v>5.3702279587965824</v>
      </c>
      <c r="O505" s="25">
        <v>-1.944165233457426E-3</v>
      </c>
      <c r="P505">
        <v>25</v>
      </c>
      <c r="Q505">
        <v>-2.8999999999999998E-3</v>
      </c>
      <c r="R505">
        <v>0.1</v>
      </c>
      <c r="S505" t="s">
        <v>206</v>
      </c>
      <c r="T505" t="s">
        <v>188</v>
      </c>
      <c r="U505" t="s">
        <v>207</v>
      </c>
      <c r="V505" t="s">
        <v>189</v>
      </c>
      <c r="W505" t="s">
        <v>208</v>
      </c>
      <c r="X505" t="s">
        <v>190</v>
      </c>
      <c r="Y505" s="25"/>
    </row>
    <row r="506" spans="1:26">
      <c r="C506" s="39" t="s">
        <v>18</v>
      </c>
      <c r="D506">
        <v>1</v>
      </c>
      <c r="S506">
        <v>3500</v>
      </c>
      <c r="T506">
        <v>4100</v>
      </c>
      <c r="U506">
        <v>3600</v>
      </c>
      <c r="V506">
        <v>4200</v>
      </c>
      <c r="W506">
        <v>3700</v>
      </c>
      <c r="X506">
        <v>4300</v>
      </c>
      <c r="Y506" s="25"/>
    </row>
    <row r="507" spans="1:26">
      <c r="A507" s="40" t="s">
        <v>624</v>
      </c>
      <c r="B507" s="40" t="s">
        <v>130</v>
      </c>
      <c r="C507" s="82" t="s">
        <v>117</v>
      </c>
      <c r="D507">
        <v>1</v>
      </c>
      <c r="E507" s="25">
        <v>4</v>
      </c>
      <c r="F507">
        <v>32</v>
      </c>
      <c r="G507" s="25">
        <v>1.2340980163604257E-5</v>
      </c>
      <c r="H507">
        <v>-3.2526868147981667E-3</v>
      </c>
      <c r="I507">
        <v>0.23163327876071149</v>
      </c>
      <c r="J507">
        <v>8.3603306079689937E-2</v>
      </c>
      <c r="K507" s="25">
        <v>1.106661920364781E-5</v>
      </c>
      <c r="L507">
        <v>-1.2131160271070848E-3</v>
      </c>
      <c r="M507">
        <v>8.3417024818578003E-2</v>
      </c>
      <c r="N507">
        <v>5.3702279587965824</v>
      </c>
      <c r="O507" s="25">
        <v>-1.944165233457426E-3</v>
      </c>
      <c r="P507">
        <v>25</v>
      </c>
      <c r="Q507">
        <v>-2.8999999999999998E-3</v>
      </c>
      <c r="R507">
        <v>0.1</v>
      </c>
      <c r="S507" t="s">
        <v>206</v>
      </c>
      <c r="T507" t="s">
        <v>188</v>
      </c>
      <c r="U507" t="s">
        <v>207</v>
      </c>
      <c r="V507" t="s">
        <v>189</v>
      </c>
      <c r="W507" t="s">
        <v>208</v>
      </c>
      <c r="X507" t="s">
        <v>190</v>
      </c>
      <c r="Y507" s="25"/>
    </row>
    <row r="508" spans="1:26">
      <c r="C508" s="39" t="s">
        <v>18</v>
      </c>
      <c r="D508">
        <v>1</v>
      </c>
      <c r="S508">
        <v>3500</v>
      </c>
      <c r="T508">
        <v>3936</v>
      </c>
      <c r="U508">
        <v>3600</v>
      </c>
      <c r="V508">
        <v>4032</v>
      </c>
      <c r="W508">
        <v>3700</v>
      </c>
      <c r="X508">
        <v>4128</v>
      </c>
      <c r="Y508" s="25"/>
    </row>
    <row r="509" spans="1:26">
      <c r="A509" s="40" t="s">
        <v>625</v>
      </c>
      <c r="B509" s="40" t="s">
        <v>130</v>
      </c>
      <c r="C509" s="82" t="s">
        <v>117</v>
      </c>
      <c r="D509">
        <v>1</v>
      </c>
      <c r="E509" s="25">
        <v>4</v>
      </c>
      <c r="F509">
        <v>32</v>
      </c>
      <c r="G509" s="25">
        <v>1.3363960233182458E-5</v>
      </c>
      <c r="H509">
        <v>-2.7474122952462934E-3</v>
      </c>
      <c r="I509">
        <v>0.19026173751411624</v>
      </c>
      <c r="J509">
        <v>1.8346194259561938E-2</v>
      </c>
      <c r="K509" s="25">
        <v>1.7877899460576616E-5</v>
      </c>
      <c r="L509">
        <v>-2.1341185550999152E-3</v>
      </c>
      <c r="M509">
        <v>0.14217202316294977</v>
      </c>
      <c r="N509">
        <v>4.9676229829837464</v>
      </c>
      <c r="O509" s="25">
        <v>-1.7599086950316463E-3</v>
      </c>
      <c r="P509">
        <v>25</v>
      </c>
      <c r="Q509">
        <v>-3.0000000000000001E-3</v>
      </c>
      <c r="R509">
        <v>0.1</v>
      </c>
      <c r="S509" t="s">
        <v>206</v>
      </c>
      <c r="T509" t="s">
        <v>188</v>
      </c>
      <c r="U509" t="s">
        <v>207</v>
      </c>
      <c r="V509" t="s">
        <v>189</v>
      </c>
      <c r="W509" t="s">
        <v>208</v>
      </c>
      <c r="X509" t="s">
        <v>190</v>
      </c>
      <c r="Y509" s="25"/>
    </row>
    <row r="510" spans="1:26">
      <c r="C510" s="39" t="s">
        <v>18</v>
      </c>
      <c r="D510">
        <v>1</v>
      </c>
      <c r="S510">
        <v>4800</v>
      </c>
      <c r="T510">
        <v>5550</v>
      </c>
      <c r="U510">
        <v>4950</v>
      </c>
      <c r="V510">
        <v>5700</v>
      </c>
      <c r="W510">
        <v>5100</v>
      </c>
      <c r="X510">
        <v>5850</v>
      </c>
      <c r="Y510" s="25"/>
    </row>
    <row r="511" spans="1:26">
      <c r="A511" s="40" t="s">
        <v>626</v>
      </c>
      <c r="B511" s="40" t="s">
        <v>130</v>
      </c>
      <c r="C511" s="82" t="s">
        <v>117</v>
      </c>
      <c r="D511">
        <v>1</v>
      </c>
      <c r="E511" s="25">
        <v>4</v>
      </c>
      <c r="F511">
        <v>32</v>
      </c>
      <c r="G511" s="25">
        <v>1.3363960233182458E-5</v>
      </c>
      <c r="H511">
        <v>-2.7474122952462934E-3</v>
      </c>
      <c r="I511">
        <v>0.19026173751411624</v>
      </c>
      <c r="J511">
        <v>1.8346194259561938E-2</v>
      </c>
      <c r="K511" s="25">
        <v>1.7877899460576616E-5</v>
      </c>
      <c r="L511">
        <v>-2.1341185550999152E-3</v>
      </c>
      <c r="M511">
        <v>0.14217202316294977</v>
      </c>
      <c r="N511">
        <v>4.9676229829837464</v>
      </c>
      <c r="O511" s="25">
        <v>-1.7599086950316463E-3</v>
      </c>
      <c r="P511">
        <v>25</v>
      </c>
      <c r="Q511">
        <v>-3.0000000000000001E-3</v>
      </c>
      <c r="R511">
        <v>0.1</v>
      </c>
      <c r="S511" t="s">
        <v>206</v>
      </c>
      <c r="T511" t="s">
        <v>188</v>
      </c>
      <c r="U511" t="s">
        <v>207</v>
      </c>
      <c r="V511" t="s">
        <v>189</v>
      </c>
      <c r="W511" t="s">
        <v>208</v>
      </c>
      <c r="X511" t="s">
        <v>190</v>
      </c>
      <c r="Y511" s="25"/>
    </row>
    <row r="512" spans="1:26">
      <c r="C512" s="39" t="s">
        <v>18</v>
      </c>
      <c r="D512">
        <v>1</v>
      </c>
      <c r="S512">
        <v>4500</v>
      </c>
      <c r="T512">
        <v>5220</v>
      </c>
      <c r="U512">
        <v>4630</v>
      </c>
      <c r="V512">
        <v>5350</v>
      </c>
      <c r="W512">
        <v>4760</v>
      </c>
      <c r="X512">
        <v>5480</v>
      </c>
      <c r="Y512" s="25"/>
    </row>
    <row r="513" spans="1:29">
      <c r="A513" s="40" t="s">
        <v>627</v>
      </c>
      <c r="B513" s="40" t="s">
        <v>130</v>
      </c>
      <c r="C513" s="82" t="s">
        <v>117</v>
      </c>
      <c r="D513">
        <v>1</v>
      </c>
      <c r="E513" s="25">
        <v>2.5000000000000001E-2</v>
      </c>
      <c r="F513">
        <v>0.35</v>
      </c>
      <c r="G513" s="25">
        <v>10.177818988218812</v>
      </c>
      <c r="H513">
        <v>-15.799178816354722</v>
      </c>
      <c r="I513">
        <v>16.372449715523199</v>
      </c>
      <c r="J513">
        <v>-2.5278454954866247E-4</v>
      </c>
      <c r="K513" s="25">
        <v>10.561510367047385</v>
      </c>
      <c r="L513">
        <v>-8.1293315007721318</v>
      </c>
      <c r="M513">
        <v>4.828751305442867</v>
      </c>
      <c r="N513">
        <v>2.6175771359524256</v>
      </c>
      <c r="O513" s="25">
        <v>-1.9440773410087727E-3</v>
      </c>
      <c r="P513">
        <v>25</v>
      </c>
      <c r="Q513">
        <v>-1.1999999999999999E-3</v>
      </c>
      <c r="R513">
        <v>14</v>
      </c>
      <c r="S513" t="s">
        <v>142</v>
      </c>
      <c r="T513" t="s">
        <v>148</v>
      </c>
      <c r="U513" t="s">
        <v>160</v>
      </c>
      <c r="V513" t="s">
        <v>574</v>
      </c>
      <c r="W513" t="s">
        <v>231</v>
      </c>
      <c r="X513" t="s">
        <v>301</v>
      </c>
      <c r="Y513" s="25" t="s">
        <v>218</v>
      </c>
    </row>
    <row r="514" spans="1:29">
      <c r="C514" s="39" t="s">
        <v>18</v>
      </c>
      <c r="D514">
        <v>1</v>
      </c>
      <c r="S514">
        <v>29.7</v>
      </c>
      <c r="T514">
        <v>28.8</v>
      </c>
      <c r="U514">
        <v>26.6</v>
      </c>
      <c r="V514">
        <v>18.100000000000001</v>
      </c>
      <c r="W514">
        <v>23.5</v>
      </c>
      <c r="X514">
        <v>26.8</v>
      </c>
      <c r="Y514" s="25">
        <v>30.6</v>
      </c>
    </row>
    <row r="515" spans="1:29">
      <c r="A515" s="40" t="s">
        <v>628</v>
      </c>
      <c r="B515" t="s">
        <v>130</v>
      </c>
      <c r="C515" s="82" t="s">
        <v>117</v>
      </c>
      <c r="D515">
        <v>1</v>
      </c>
      <c r="E515" s="25">
        <v>0.4</v>
      </c>
      <c r="F515" s="25">
        <v>6</v>
      </c>
      <c r="G515" s="25">
        <v>1.7376439080789101E-3</v>
      </c>
      <c r="H515">
        <v>-5.1526639958454058E-2</v>
      </c>
      <c r="I515">
        <v>0.76832299707054375</v>
      </c>
      <c r="J515">
        <v>2.057192353603958E-2</v>
      </c>
      <c r="K515" s="25">
        <v>1.0292683702227744E-3</v>
      </c>
      <c r="L515">
        <v>-1.6546045405196785E-2</v>
      </c>
      <c r="M515">
        <v>0.14358833063753718</v>
      </c>
      <c r="N515">
        <v>2.5785822736937423</v>
      </c>
      <c r="O515" s="25">
        <v>-1.898587056326754E-3</v>
      </c>
      <c r="P515">
        <v>85</v>
      </c>
      <c r="Q515">
        <v>-1.25E-3</v>
      </c>
      <c r="R515">
        <v>0.7</v>
      </c>
      <c r="S515" t="s">
        <v>185</v>
      </c>
      <c r="T515" t="s">
        <v>280</v>
      </c>
      <c r="U515" t="s">
        <v>282</v>
      </c>
      <c r="V515" t="s">
        <v>284</v>
      </c>
      <c r="W515" t="s">
        <v>472</v>
      </c>
      <c r="X515" s="40"/>
    </row>
    <row r="516" spans="1:29">
      <c r="C516" s="39" t="s">
        <v>18</v>
      </c>
      <c r="D516">
        <v>1</v>
      </c>
      <c r="S516">
        <v>510</v>
      </c>
      <c r="T516">
        <v>550</v>
      </c>
      <c r="U516">
        <v>590</v>
      </c>
      <c r="V516">
        <v>635</v>
      </c>
      <c r="W516">
        <v>680</v>
      </c>
    </row>
    <row r="517" spans="1:29">
      <c r="A517" s="40" t="s">
        <v>629</v>
      </c>
      <c r="B517" t="s">
        <v>130</v>
      </c>
      <c r="C517" s="82" t="s">
        <v>117</v>
      </c>
      <c r="D517">
        <v>1</v>
      </c>
      <c r="E517" s="25">
        <v>0.2</v>
      </c>
      <c r="F517" s="25">
        <v>3</v>
      </c>
      <c r="G517" s="25">
        <v>1.3901151264631281E-2</v>
      </c>
      <c r="H517">
        <v>-0.20610655983381623</v>
      </c>
      <c r="I517">
        <v>1.5366459941410875</v>
      </c>
      <c r="J517">
        <v>2.057192353603958E-2</v>
      </c>
      <c r="K517" s="25">
        <v>1.646829392356439E-2</v>
      </c>
      <c r="L517">
        <v>-0.13236836324157428</v>
      </c>
      <c r="M517">
        <v>0.5743533225501487</v>
      </c>
      <c r="N517">
        <v>5.1571645473874845</v>
      </c>
      <c r="O517" s="25">
        <v>-1.898587056326754E-3</v>
      </c>
      <c r="P517">
        <v>85</v>
      </c>
      <c r="Q517">
        <v>-2.5000000000000001E-3</v>
      </c>
      <c r="R517">
        <v>0.7</v>
      </c>
      <c r="S517" t="s">
        <v>185</v>
      </c>
      <c r="T517" t="s">
        <v>280</v>
      </c>
      <c r="U517" t="s">
        <v>282</v>
      </c>
      <c r="V517" t="s">
        <v>284</v>
      </c>
      <c r="W517" t="s">
        <v>472</v>
      </c>
      <c r="X517" s="40"/>
    </row>
    <row r="518" spans="1:29">
      <c r="C518" s="39" t="s">
        <v>18</v>
      </c>
      <c r="D518">
        <v>1</v>
      </c>
      <c r="S518">
        <v>510</v>
      </c>
      <c r="T518">
        <v>550</v>
      </c>
      <c r="U518">
        <v>590</v>
      </c>
      <c r="V518">
        <v>635</v>
      </c>
      <c r="W518">
        <v>680</v>
      </c>
    </row>
    <row r="519" spans="1:29">
      <c r="A519" s="40" t="s">
        <v>630</v>
      </c>
      <c r="B519" t="s">
        <v>130</v>
      </c>
      <c r="C519" s="82" t="s">
        <v>117</v>
      </c>
      <c r="D519">
        <v>1</v>
      </c>
      <c r="E519" s="25">
        <v>0.1</v>
      </c>
      <c r="F519">
        <v>1.5</v>
      </c>
      <c r="G519" s="25">
        <v>0.11120920833332418</v>
      </c>
      <c r="H519">
        <v>-0.82442623451920449</v>
      </c>
      <c r="I519">
        <v>3.0732919847147229</v>
      </c>
      <c r="J519">
        <v>2.0571924071157544E-2</v>
      </c>
      <c r="K519" s="25">
        <v>0.26349270277703074</v>
      </c>
      <c r="L519">
        <v>-1.0589469059325942</v>
      </c>
      <c r="M519">
        <v>2.2974132902005935</v>
      </c>
      <c r="N519">
        <v>10.314329094774967</v>
      </c>
      <c r="O519" s="25">
        <v>-1.898587056326754E-3</v>
      </c>
      <c r="P519">
        <v>85</v>
      </c>
      <c r="Q519">
        <v>-5.0000000000000001E-3</v>
      </c>
      <c r="R519">
        <v>0.7</v>
      </c>
      <c r="S519" s="40" t="s">
        <v>466</v>
      </c>
      <c r="T519" s="41" t="s">
        <v>467</v>
      </c>
      <c r="U519" s="40" t="s">
        <v>468</v>
      </c>
      <c r="V519" s="41" t="s">
        <v>179</v>
      </c>
      <c r="W519" s="40" t="s">
        <v>181</v>
      </c>
      <c r="X519" s="40" t="s">
        <v>183</v>
      </c>
      <c r="Y519" t="s">
        <v>185</v>
      </c>
      <c r="Z519" t="s">
        <v>280</v>
      </c>
      <c r="AA519" t="s">
        <v>282</v>
      </c>
      <c r="AB519" t="s">
        <v>284</v>
      </c>
      <c r="AC519" t="s">
        <v>472</v>
      </c>
    </row>
    <row r="520" spans="1:29">
      <c r="C520" s="39" t="s">
        <v>18</v>
      </c>
      <c r="D520">
        <v>1</v>
      </c>
      <c r="S520">
        <v>330</v>
      </c>
      <c r="T520" s="25">
        <v>355</v>
      </c>
      <c r="U520">
        <v>380</v>
      </c>
      <c r="V520" s="25">
        <v>410</v>
      </c>
      <c r="W520">
        <v>440</v>
      </c>
      <c r="X520">
        <v>475</v>
      </c>
      <c r="Y520">
        <v>510</v>
      </c>
      <c r="Z520">
        <v>550</v>
      </c>
      <c r="AA520">
        <v>590</v>
      </c>
      <c r="AB520">
        <v>635</v>
      </c>
      <c r="AC520">
        <v>680</v>
      </c>
    </row>
    <row r="521" spans="1:29">
      <c r="A521" s="40" t="s">
        <v>631</v>
      </c>
      <c r="B521" t="s">
        <v>130</v>
      </c>
      <c r="C521" s="82" t="s">
        <v>117</v>
      </c>
      <c r="D521">
        <v>1</v>
      </c>
      <c r="E521" s="25">
        <v>0.1</v>
      </c>
      <c r="F521">
        <v>0.7</v>
      </c>
      <c r="G521" s="25">
        <v>0.15013368187847728</v>
      </c>
      <c r="H521">
        <v>-0.94922641505265581</v>
      </c>
      <c r="I521">
        <v>3.1161891899088747</v>
      </c>
      <c r="J521">
        <v>1.9177037765303412E-2</v>
      </c>
      <c r="K521" s="25">
        <v>0.39090557413599508</v>
      </c>
      <c r="L521">
        <v>-1.5497523578594932</v>
      </c>
      <c r="M521">
        <v>3.3596449175027585</v>
      </c>
      <c r="N521">
        <v>10.197208866220739</v>
      </c>
      <c r="O521" s="25">
        <v>-2.0047803363706152E-3</v>
      </c>
      <c r="P521">
        <v>85</v>
      </c>
      <c r="Q521">
        <v>-5.0000000000000001E-3</v>
      </c>
      <c r="R521">
        <v>0.7</v>
      </c>
      <c r="S521" s="40" t="s">
        <v>468</v>
      </c>
      <c r="T521" s="41" t="s">
        <v>179</v>
      </c>
      <c r="U521" s="40" t="s">
        <v>181</v>
      </c>
      <c r="V521" s="40" t="s">
        <v>183</v>
      </c>
      <c r="W521" t="s">
        <v>185</v>
      </c>
      <c r="X521" t="s">
        <v>280</v>
      </c>
    </row>
    <row r="522" spans="1:29">
      <c r="C522" s="39" t="s">
        <v>18</v>
      </c>
      <c r="D522">
        <v>1</v>
      </c>
      <c r="S522">
        <v>380</v>
      </c>
      <c r="T522" s="25">
        <v>410</v>
      </c>
      <c r="U522">
        <v>440</v>
      </c>
      <c r="V522">
        <v>475</v>
      </c>
      <c r="W522">
        <v>510</v>
      </c>
      <c r="X522">
        <v>550</v>
      </c>
    </row>
    <row r="523" spans="1:29">
      <c r="A523" s="40" t="s">
        <v>632</v>
      </c>
      <c r="B523" s="40" t="s">
        <v>130</v>
      </c>
      <c r="C523" s="82" t="s">
        <v>117</v>
      </c>
      <c r="D523">
        <v>1</v>
      </c>
      <c r="E523" s="25">
        <v>1.2</v>
      </c>
      <c r="F523">
        <v>6</v>
      </c>
      <c r="G523" s="25">
        <v>1.6134466709954575E-3</v>
      </c>
      <c r="H523">
        <v>-3.0666006859250888E-2</v>
      </c>
      <c r="I523">
        <v>0.43016557298224334</v>
      </c>
      <c r="J523">
        <v>5.3950810455338782E-4</v>
      </c>
      <c r="K523" s="25">
        <v>3.5464087355066933E-4</v>
      </c>
      <c r="L523">
        <v>-5.8391919712380974E-3</v>
      </c>
      <c r="M523">
        <v>6.1369378024782657E-2</v>
      </c>
      <c r="N523">
        <v>2.6661599301289307</v>
      </c>
      <c r="O523" s="25">
        <v>-2.1077654989035094E-3</v>
      </c>
      <c r="P523">
        <v>85</v>
      </c>
      <c r="Q523">
        <v>-1.5E-3</v>
      </c>
      <c r="R523">
        <v>0.6</v>
      </c>
      <c r="S523" t="s">
        <v>237</v>
      </c>
      <c r="T523" t="s">
        <v>238</v>
      </c>
      <c r="U523" t="s">
        <v>239</v>
      </c>
      <c r="V523" t="s">
        <v>240</v>
      </c>
      <c r="W523" s="25" t="s">
        <v>241</v>
      </c>
      <c r="X523" t="s">
        <v>231</v>
      </c>
      <c r="Y523" t="s">
        <v>217</v>
      </c>
      <c r="Z523" t="s">
        <v>218</v>
      </c>
      <c r="AA523" t="s">
        <v>219</v>
      </c>
      <c r="AB523" t="s">
        <v>222</v>
      </c>
      <c r="AC523" s="40"/>
    </row>
    <row r="524" spans="1:29">
      <c r="C524" s="39" t="s">
        <v>18</v>
      </c>
      <c r="D524">
        <v>1</v>
      </c>
      <c r="S524">
        <v>730</v>
      </c>
      <c r="T524">
        <v>780</v>
      </c>
      <c r="U524">
        <v>840</v>
      </c>
      <c r="V524">
        <v>900</v>
      </c>
      <c r="W524" s="25">
        <v>970</v>
      </c>
      <c r="X524">
        <v>1040</v>
      </c>
      <c r="Y524">
        <v>1120</v>
      </c>
      <c r="Z524">
        <v>1200</v>
      </c>
      <c r="AA524">
        <v>1290</v>
      </c>
      <c r="AB524">
        <v>1380</v>
      </c>
    </row>
    <row r="525" spans="1:29">
      <c r="A525" s="40" t="s">
        <v>633</v>
      </c>
      <c r="B525" s="40" t="s">
        <v>130</v>
      </c>
      <c r="C525" s="82" t="s">
        <v>117</v>
      </c>
      <c r="D525">
        <v>1</v>
      </c>
      <c r="E525" s="25">
        <v>0.6</v>
      </c>
      <c r="F525">
        <v>3</v>
      </c>
      <c r="G525" s="25">
        <v>1.2907573367963644E-2</v>
      </c>
      <c r="H525">
        <v>-0.12266402743700344</v>
      </c>
      <c r="I525">
        <v>0.86033114596448645</v>
      </c>
      <c r="J525">
        <v>5.3950810455338782E-4</v>
      </c>
      <c r="K525" s="25">
        <v>5.6742539768107093E-3</v>
      </c>
      <c r="L525">
        <v>-4.6713535769904779E-2</v>
      </c>
      <c r="M525">
        <v>0.24547751209913063</v>
      </c>
      <c r="N525">
        <v>5.3323198602578614</v>
      </c>
      <c r="O525" s="25">
        <v>-2.1077654989035094E-3</v>
      </c>
      <c r="P525">
        <v>85</v>
      </c>
      <c r="Q525">
        <v>-3.0000000000000001E-3</v>
      </c>
      <c r="R525">
        <v>0.6</v>
      </c>
      <c r="S525" t="s">
        <v>237</v>
      </c>
      <c r="T525" t="s">
        <v>238</v>
      </c>
      <c r="U525" t="s">
        <v>239</v>
      </c>
      <c r="V525" t="s">
        <v>240</v>
      </c>
      <c r="W525" s="25" t="s">
        <v>241</v>
      </c>
      <c r="X525" t="s">
        <v>231</v>
      </c>
      <c r="Y525" t="s">
        <v>217</v>
      </c>
      <c r="Z525" t="s">
        <v>218</v>
      </c>
      <c r="AA525" t="s">
        <v>219</v>
      </c>
      <c r="AB525" t="s">
        <v>222</v>
      </c>
      <c r="AC525" s="40"/>
    </row>
    <row r="526" spans="1:29">
      <c r="C526" s="39" t="s">
        <v>18</v>
      </c>
      <c r="D526">
        <v>1</v>
      </c>
      <c r="S526">
        <v>730</v>
      </c>
      <c r="T526">
        <v>780</v>
      </c>
      <c r="U526">
        <v>840</v>
      </c>
      <c r="V526">
        <v>900</v>
      </c>
      <c r="W526" s="25">
        <v>970</v>
      </c>
      <c r="X526">
        <v>1040</v>
      </c>
      <c r="Y526">
        <v>1120</v>
      </c>
      <c r="Z526">
        <v>1200</v>
      </c>
      <c r="AA526">
        <v>1290</v>
      </c>
      <c r="AB526">
        <v>1380</v>
      </c>
    </row>
    <row r="527" spans="1:29">
      <c r="A527" s="40" t="s">
        <v>634</v>
      </c>
      <c r="B527" s="40" t="s">
        <v>130</v>
      </c>
      <c r="C527" s="82" t="s">
        <v>117</v>
      </c>
      <c r="D527">
        <v>1</v>
      </c>
      <c r="E527" s="25">
        <v>0.3</v>
      </c>
      <c r="F527">
        <v>1.5</v>
      </c>
      <c r="G527" s="25">
        <v>0.10326058694370915</v>
      </c>
      <c r="H527">
        <v>-0.49065610974801377</v>
      </c>
      <c r="I527">
        <v>1.7206622919289729</v>
      </c>
      <c r="J527">
        <v>5.3950810455338782E-4</v>
      </c>
      <c r="K527" s="25">
        <v>9.0788063628971266E-2</v>
      </c>
      <c r="L527">
        <v>-0.37370828615923801</v>
      </c>
      <c r="M527">
        <v>0.98191004839652241</v>
      </c>
      <c r="N527">
        <v>10.664639720515721</v>
      </c>
      <c r="O527" s="25">
        <v>-2.1077654989035094E-3</v>
      </c>
      <c r="P527">
        <v>85</v>
      </c>
      <c r="Q527">
        <v>-6.0000000000000001E-3</v>
      </c>
      <c r="R527">
        <v>0.6</v>
      </c>
      <c r="S527" t="s">
        <v>237</v>
      </c>
      <c r="T527" t="s">
        <v>238</v>
      </c>
      <c r="U527" t="s">
        <v>239</v>
      </c>
      <c r="V527" t="s">
        <v>240</v>
      </c>
      <c r="W527" s="25" t="s">
        <v>241</v>
      </c>
      <c r="X527" t="s">
        <v>231</v>
      </c>
      <c r="Y527" t="s">
        <v>217</v>
      </c>
      <c r="Z527" t="s">
        <v>218</v>
      </c>
      <c r="AA527" t="s">
        <v>219</v>
      </c>
      <c r="AB527" t="s">
        <v>222</v>
      </c>
      <c r="AC527" s="40"/>
    </row>
    <row r="528" spans="1:29">
      <c r="C528" s="39" t="s">
        <v>18</v>
      </c>
      <c r="D528">
        <v>1</v>
      </c>
      <c r="S528">
        <v>730</v>
      </c>
      <c r="T528">
        <v>780</v>
      </c>
      <c r="U528">
        <v>840</v>
      </c>
      <c r="V528">
        <v>900</v>
      </c>
      <c r="W528" s="25">
        <v>970</v>
      </c>
      <c r="X528">
        <v>1040</v>
      </c>
      <c r="Y528">
        <v>1120</v>
      </c>
      <c r="Z528">
        <v>1200</v>
      </c>
      <c r="AA528">
        <v>1290</v>
      </c>
      <c r="AB528">
        <v>1380</v>
      </c>
    </row>
    <row r="529" spans="1:29">
      <c r="A529" s="40" t="s">
        <v>635</v>
      </c>
      <c r="B529" s="40" t="s">
        <v>130</v>
      </c>
      <c r="C529" s="82" t="s">
        <v>117</v>
      </c>
      <c r="D529">
        <v>1</v>
      </c>
      <c r="E529" s="25">
        <v>0.4</v>
      </c>
      <c r="F529">
        <v>6</v>
      </c>
      <c r="G529" s="25">
        <v>1.6134466709954575E-3</v>
      </c>
      <c r="H529">
        <v>-3.0666006859250888E-2</v>
      </c>
      <c r="I529">
        <v>0.43016557298224334</v>
      </c>
      <c r="J529">
        <v>5.3950810455338782E-4</v>
      </c>
      <c r="K529" s="25">
        <v>1.9473400897775548E-3</v>
      </c>
      <c r="L529">
        <v>-2.4351166188738217E-2</v>
      </c>
      <c r="M529">
        <v>0.14694861272772289</v>
      </c>
      <c r="N529">
        <v>2.5367090176312863</v>
      </c>
      <c r="O529" s="25">
        <v>-2.1077654989035094E-3</v>
      </c>
      <c r="P529">
        <v>85</v>
      </c>
      <c r="Q529">
        <v>-1.4E-3</v>
      </c>
      <c r="R529">
        <v>0.4</v>
      </c>
      <c r="S529" t="s">
        <v>237</v>
      </c>
      <c r="T529" t="s">
        <v>238</v>
      </c>
      <c r="U529" t="s">
        <v>239</v>
      </c>
      <c r="V529" t="s">
        <v>240</v>
      </c>
      <c r="W529" s="25" t="s">
        <v>241</v>
      </c>
      <c r="X529" t="s">
        <v>231</v>
      </c>
      <c r="Y529" t="s">
        <v>217</v>
      </c>
      <c r="Z529" t="s">
        <v>218</v>
      </c>
      <c r="AA529" t="s">
        <v>219</v>
      </c>
      <c r="AB529" t="s">
        <v>222</v>
      </c>
      <c r="AC529" s="40"/>
    </row>
    <row r="530" spans="1:29">
      <c r="C530" s="39" t="s">
        <v>18</v>
      </c>
      <c r="D530">
        <v>1</v>
      </c>
      <c r="S530">
        <v>730</v>
      </c>
      <c r="T530">
        <v>780</v>
      </c>
      <c r="U530">
        <v>840</v>
      </c>
      <c r="V530">
        <v>900</v>
      </c>
      <c r="W530" s="25">
        <v>970</v>
      </c>
      <c r="X530">
        <v>1040</v>
      </c>
      <c r="Y530">
        <v>1120</v>
      </c>
      <c r="Z530">
        <v>1200</v>
      </c>
      <c r="AA530">
        <v>1290</v>
      </c>
      <c r="AB530">
        <v>1380</v>
      </c>
    </row>
    <row r="531" spans="1:29">
      <c r="A531" s="40" t="s">
        <v>636</v>
      </c>
      <c r="B531" s="40" t="s">
        <v>130</v>
      </c>
      <c r="C531" s="82" t="s">
        <v>117</v>
      </c>
      <c r="D531">
        <v>1</v>
      </c>
      <c r="E531" s="25">
        <v>0.2</v>
      </c>
      <c r="F531">
        <v>3</v>
      </c>
      <c r="G531" s="25">
        <v>1.2907573367963644E-2</v>
      </c>
      <c r="H531">
        <v>-0.12266402743700344</v>
      </c>
      <c r="I531">
        <v>0.86033114596448645</v>
      </c>
      <c r="J531">
        <v>5.3950810455338782E-4</v>
      </c>
      <c r="K531" s="25">
        <v>3.1157441436440905E-2</v>
      </c>
      <c r="L531">
        <v>-0.19480932950990584</v>
      </c>
      <c r="M531">
        <v>0.58779445091089155</v>
      </c>
      <c r="N531">
        <v>5.0734180352625735</v>
      </c>
      <c r="O531" s="25">
        <v>-2.1077654989035094E-3</v>
      </c>
      <c r="P531">
        <v>85</v>
      </c>
      <c r="Q531">
        <v>-2.8E-3</v>
      </c>
      <c r="R531">
        <v>0.4</v>
      </c>
      <c r="S531" t="s">
        <v>237</v>
      </c>
      <c r="T531" t="s">
        <v>238</v>
      </c>
      <c r="U531" t="s">
        <v>239</v>
      </c>
      <c r="V531" t="s">
        <v>240</v>
      </c>
      <c r="W531" s="25" t="s">
        <v>241</v>
      </c>
      <c r="X531" t="s">
        <v>231</v>
      </c>
      <c r="Y531" t="s">
        <v>217</v>
      </c>
      <c r="Z531" t="s">
        <v>218</v>
      </c>
      <c r="AA531" t="s">
        <v>219</v>
      </c>
      <c r="AB531" t="s">
        <v>222</v>
      </c>
      <c r="AC531" s="40"/>
    </row>
    <row r="532" spans="1:29">
      <c r="C532" s="39" t="s">
        <v>18</v>
      </c>
      <c r="D532">
        <v>1</v>
      </c>
      <c r="S532">
        <v>730</v>
      </c>
      <c r="T532">
        <v>780</v>
      </c>
      <c r="U532">
        <v>840</v>
      </c>
      <c r="V532">
        <v>900</v>
      </c>
      <c r="W532" s="25">
        <v>970</v>
      </c>
      <c r="X532">
        <v>1040</v>
      </c>
      <c r="Y532">
        <v>1120</v>
      </c>
      <c r="Z532">
        <v>1200</v>
      </c>
      <c r="AA532">
        <v>1290</v>
      </c>
      <c r="AB532">
        <v>1380</v>
      </c>
    </row>
    <row r="533" spans="1:29">
      <c r="A533" s="40" t="s">
        <v>637</v>
      </c>
      <c r="B533" s="40" t="s">
        <v>130</v>
      </c>
      <c r="C533" s="82" t="s">
        <v>117</v>
      </c>
      <c r="D533">
        <v>1</v>
      </c>
      <c r="E533" s="25">
        <v>0.1</v>
      </c>
      <c r="F533">
        <v>1.5</v>
      </c>
      <c r="G533" s="25">
        <v>0.10326058694370915</v>
      </c>
      <c r="H533">
        <v>-0.49065610974801377</v>
      </c>
      <c r="I533">
        <v>1.7206622919289729</v>
      </c>
      <c r="J533">
        <v>5.3950810455338782E-4</v>
      </c>
      <c r="K533" s="25">
        <v>0.49851906298305448</v>
      </c>
      <c r="L533">
        <v>-1.5584746360792467</v>
      </c>
      <c r="M533">
        <v>2.3511778036435662</v>
      </c>
      <c r="N533">
        <v>10.146836070525147</v>
      </c>
      <c r="O533" s="25">
        <v>-2.1077654989035094E-3</v>
      </c>
      <c r="P533">
        <v>85</v>
      </c>
      <c r="Q533">
        <v>-5.5999999999999999E-3</v>
      </c>
      <c r="R533">
        <v>0.4</v>
      </c>
      <c r="S533" t="s">
        <v>237</v>
      </c>
      <c r="T533" t="s">
        <v>238</v>
      </c>
      <c r="U533" t="s">
        <v>239</v>
      </c>
      <c r="V533" t="s">
        <v>240</v>
      </c>
      <c r="W533" s="25" t="s">
        <v>241</v>
      </c>
      <c r="X533" t="s">
        <v>231</v>
      </c>
      <c r="Y533" t="s">
        <v>217</v>
      </c>
      <c r="Z533" t="s">
        <v>218</v>
      </c>
      <c r="AA533" t="s">
        <v>219</v>
      </c>
      <c r="AB533" t="s">
        <v>222</v>
      </c>
      <c r="AC533" s="40"/>
    </row>
    <row r="534" spans="1:29">
      <c r="C534" s="39" t="s">
        <v>18</v>
      </c>
      <c r="D534">
        <v>1</v>
      </c>
      <c r="S534">
        <v>730</v>
      </c>
      <c r="T534">
        <v>780</v>
      </c>
      <c r="U534">
        <v>840</v>
      </c>
      <c r="V534">
        <v>900</v>
      </c>
      <c r="W534" s="25">
        <v>970</v>
      </c>
      <c r="X534">
        <v>1040</v>
      </c>
      <c r="Y534">
        <v>1120</v>
      </c>
      <c r="Z534">
        <v>1200</v>
      </c>
      <c r="AA534">
        <v>1290</v>
      </c>
      <c r="AB534">
        <v>1380</v>
      </c>
    </row>
    <row r="535" spans="1:29">
      <c r="A535" s="40" t="s">
        <v>638</v>
      </c>
      <c r="B535" s="40" t="s">
        <v>130</v>
      </c>
      <c r="C535" s="82" t="s">
        <v>117</v>
      </c>
      <c r="D535">
        <v>1</v>
      </c>
      <c r="E535" s="25">
        <v>0.2</v>
      </c>
      <c r="F535">
        <v>4.8</v>
      </c>
      <c r="G535" s="25">
        <v>1.7857340562487522E-3</v>
      </c>
      <c r="H535">
        <v>-3.6766007897603474E-2</v>
      </c>
      <c r="I535">
        <v>0.54356182202911485</v>
      </c>
      <c r="J535">
        <v>4.1205854723705276E-3</v>
      </c>
      <c r="K535" s="25">
        <v>3.1614303754826231E-3</v>
      </c>
      <c r="L535">
        <v>-4.0568736848965323E-2</v>
      </c>
      <c r="M535">
        <v>0.27940820967340513</v>
      </c>
      <c r="N535">
        <v>5.1628728824824419</v>
      </c>
      <c r="O535" s="25">
        <v>-2.0151535131578951E-3</v>
      </c>
      <c r="P535">
        <v>85</v>
      </c>
      <c r="Q535">
        <v>-2.8999999999999998E-3</v>
      </c>
      <c r="R535">
        <v>0.3</v>
      </c>
      <c r="S535" s="25" t="s">
        <v>241</v>
      </c>
      <c r="T535" t="s">
        <v>231</v>
      </c>
      <c r="U535" s="41" t="s">
        <v>217</v>
      </c>
      <c r="V535" s="40" t="s">
        <v>218</v>
      </c>
      <c r="W535" s="40" t="s">
        <v>219</v>
      </c>
      <c r="X535" s="41" t="s">
        <v>222</v>
      </c>
      <c r="Y535" s="41" t="s">
        <v>223</v>
      </c>
      <c r="Z535" s="40" t="s">
        <v>224</v>
      </c>
      <c r="AA535" s="40" t="s">
        <v>225</v>
      </c>
      <c r="AB535" s="41" t="s">
        <v>226</v>
      </c>
      <c r="AC535" s="40" t="s">
        <v>227</v>
      </c>
    </row>
    <row r="536" spans="1:29">
      <c r="C536" s="39" t="s">
        <v>18</v>
      </c>
      <c r="D536">
        <v>1</v>
      </c>
      <c r="S536" s="25">
        <v>970</v>
      </c>
      <c r="T536">
        <v>1040</v>
      </c>
      <c r="U536" s="25">
        <v>1120</v>
      </c>
      <c r="V536">
        <v>1200</v>
      </c>
      <c r="W536">
        <v>1290</v>
      </c>
      <c r="X536" s="25">
        <v>1380</v>
      </c>
      <c r="Y536" s="25">
        <v>1485</v>
      </c>
      <c r="Z536">
        <v>1590</v>
      </c>
      <c r="AA536">
        <v>1710</v>
      </c>
      <c r="AB536" s="25">
        <v>1830</v>
      </c>
      <c r="AC536">
        <v>1965</v>
      </c>
    </row>
    <row r="537" spans="1:29">
      <c r="A537" s="40" t="s">
        <v>639</v>
      </c>
      <c r="B537" s="40" t="s">
        <v>130</v>
      </c>
      <c r="C537" s="82" t="s">
        <v>117</v>
      </c>
      <c r="D537">
        <v>1</v>
      </c>
      <c r="E537" s="25">
        <v>0.1</v>
      </c>
      <c r="F537">
        <v>2.4</v>
      </c>
      <c r="G537" s="25">
        <v>1.4285872449990017E-2</v>
      </c>
      <c r="H537">
        <v>-0.1470640315904139</v>
      </c>
      <c r="I537">
        <v>1.0871236440582297</v>
      </c>
      <c r="J537">
        <v>4.1205854723705276E-3</v>
      </c>
      <c r="K537" s="25">
        <v>5.0582886007721969E-2</v>
      </c>
      <c r="L537">
        <v>-0.32454989479172258</v>
      </c>
      <c r="M537">
        <v>1.1176328386936205</v>
      </c>
      <c r="N537">
        <v>10.325745764964884</v>
      </c>
      <c r="O537" s="25">
        <v>-2.0151535131578951E-3</v>
      </c>
      <c r="P537">
        <v>85</v>
      </c>
      <c r="Q537">
        <v>-5.7999999999999996E-3</v>
      </c>
      <c r="R537">
        <v>0.3</v>
      </c>
      <c r="S537" s="25" t="s">
        <v>241</v>
      </c>
      <c r="T537" t="s">
        <v>231</v>
      </c>
      <c r="U537" s="41" t="s">
        <v>217</v>
      </c>
      <c r="V537" s="40" t="s">
        <v>218</v>
      </c>
      <c r="W537" s="40" t="s">
        <v>219</v>
      </c>
      <c r="X537" s="41" t="s">
        <v>222</v>
      </c>
      <c r="Y537" s="41" t="s">
        <v>223</v>
      </c>
      <c r="Z537" s="40" t="s">
        <v>224</v>
      </c>
      <c r="AA537" s="40" t="s">
        <v>225</v>
      </c>
      <c r="AB537" s="41" t="s">
        <v>226</v>
      </c>
      <c r="AC537" s="40" t="s">
        <v>227</v>
      </c>
    </row>
    <row r="538" spans="1:29">
      <c r="C538" s="39" t="s">
        <v>18</v>
      </c>
      <c r="D538">
        <v>1</v>
      </c>
      <c r="S538" s="25">
        <v>970</v>
      </c>
      <c r="T538">
        <v>1040</v>
      </c>
      <c r="U538" s="25">
        <v>1120</v>
      </c>
      <c r="V538">
        <v>1200</v>
      </c>
      <c r="W538">
        <v>1290</v>
      </c>
      <c r="X538" s="25">
        <v>1380</v>
      </c>
      <c r="Y538" s="25">
        <v>1485</v>
      </c>
      <c r="Z538">
        <v>1590</v>
      </c>
      <c r="AA538">
        <v>1710</v>
      </c>
      <c r="AB538" s="25">
        <v>1830</v>
      </c>
      <c r="AC538">
        <v>1965</v>
      </c>
    </row>
    <row r="539" spans="1:29">
      <c r="A539" s="40" t="s">
        <v>640</v>
      </c>
      <c r="B539" s="40" t="s">
        <v>130</v>
      </c>
      <c r="C539" s="82" t="s">
        <v>117</v>
      </c>
      <c r="D539">
        <v>1</v>
      </c>
      <c r="E539" s="25">
        <v>0.4</v>
      </c>
      <c r="F539">
        <v>14.4</v>
      </c>
      <c r="G539" s="25">
        <v>1.423899889356315E-4</v>
      </c>
      <c r="H539">
        <v>-8.0114311602070398E-3</v>
      </c>
      <c r="I539">
        <v>0.26762964820517365</v>
      </c>
      <c r="J539">
        <v>6.7277337040591301E-3</v>
      </c>
      <c r="K539" s="25">
        <v>1.1589732086639555E-4</v>
      </c>
      <c r="L539">
        <v>-3.7954724175596473E-3</v>
      </c>
      <c r="M539">
        <v>6.7586418435572837E-2</v>
      </c>
      <c r="N539">
        <v>2.5745025753079958</v>
      </c>
      <c r="O539" s="25">
        <v>-2.0151535131578951E-3</v>
      </c>
      <c r="P539">
        <v>85</v>
      </c>
      <c r="Q539">
        <v>-1.25E-3</v>
      </c>
      <c r="R539">
        <v>0.2</v>
      </c>
      <c r="S539" s="40" t="s">
        <v>224</v>
      </c>
      <c r="T539" s="40" t="s">
        <v>225</v>
      </c>
      <c r="U539" s="41" t="s">
        <v>226</v>
      </c>
      <c r="V539" s="40" t="s">
        <v>227</v>
      </c>
      <c r="W539" s="40" t="s">
        <v>228</v>
      </c>
    </row>
    <row r="540" spans="1:29">
      <c r="C540" s="39" t="s">
        <v>18</v>
      </c>
      <c r="D540">
        <v>1</v>
      </c>
      <c r="S540">
        <v>1590</v>
      </c>
      <c r="T540">
        <v>1710</v>
      </c>
      <c r="U540" s="25">
        <v>1830</v>
      </c>
      <c r="V540">
        <v>1965</v>
      </c>
      <c r="W540">
        <v>2100</v>
      </c>
    </row>
    <row r="541" spans="1:29">
      <c r="A541" s="40" t="s">
        <v>641</v>
      </c>
      <c r="B541" s="40" t="s">
        <v>130</v>
      </c>
      <c r="C541" s="82" t="s">
        <v>117</v>
      </c>
      <c r="D541">
        <v>1</v>
      </c>
      <c r="E541" s="25">
        <v>0.2</v>
      </c>
      <c r="F541">
        <v>7.2</v>
      </c>
      <c r="G541" s="25">
        <v>9.6437025759587018E-4</v>
      </c>
      <c r="H541">
        <v>-3.0405040330859848E-2</v>
      </c>
      <c r="I541">
        <v>0.53247281514532063</v>
      </c>
      <c r="J541">
        <v>6.9622829983229106E-3</v>
      </c>
      <c r="K541" s="25">
        <v>1.8968010942360585E-3</v>
      </c>
      <c r="L541">
        <v>-3.1091387237503865E-2</v>
      </c>
      <c r="M541">
        <v>0.27408320173276629</v>
      </c>
      <c r="N541">
        <v>5.1439720191448615</v>
      </c>
      <c r="O541" s="25">
        <v>-2.0151535131578951E-3</v>
      </c>
      <c r="P541">
        <v>85</v>
      </c>
      <c r="Q541">
        <v>-2.5000000000000001E-3</v>
      </c>
      <c r="R541">
        <v>0.2</v>
      </c>
      <c r="S541" s="41" t="s">
        <v>217</v>
      </c>
      <c r="T541" s="40" t="s">
        <v>218</v>
      </c>
      <c r="U541" s="40" t="s">
        <v>219</v>
      </c>
      <c r="V541" s="41" t="s">
        <v>222</v>
      </c>
      <c r="W541" s="41" t="s">
        <v>223</v>
      </c>
      <c r="X541" s="40" t="s">
        <v>224</v>
      </c>
      <c r="Y541" s="40" t="s">
        <v>225</v>
      </c>
      <c r="Z541" s="41" t="s">
        <v>226</v>
      </c>
      <c r="AA541" s="40" t="s">
        <v>227</v>
      </c>
      <c r="AB541" s="40" t="s">
        <v>228</v>
      </c>
    </row>
    <row r="542" spans="1:29">
      <c r="C542" s="39" t="s">
        <v>18</v>
      </c>
      <c r="D542">
        <v>1</v>
      </c>
      <c r="S542" s="25">
        <v>1120</v>
      </c>
      <c r="T542">
        <v>1200</v>
      </c>
      <c r="U542">
        <v>1290</v>
      </c>
      <c r="V542" s="25">
        <v>1380</v>
      </c>
      <c r="W542" s="25">
        <v>1485</v>
      </c>
      <c r="X542">
        <v>1590</v>
      </c>
      <c r="Y542">
        <v>1710</v>
      </c>
      <c r="Z542" s="25">
        <v>1830</v>
      </c>
      <c r="AA542">
        <v>1965</v>
      </c>
      <c r="AB542">
        <v>2100</v>
      </c>
    </row>
    <row r="543" spans="1:29">
      <c r="A543" s="40" t="s">
        <v>642</v>
      </c>
      <c r="B543" s="40" t="s">
        <v>130</v>
      </c>
      <c r="C543" s="82" t="s">
        <v>117</v>
      </c>
      <c r="D543">
        <v>1</v>
      </c>
      <c r="E543" s="25">
        <v>0.1</v>
      </c>
      <c r="F543">
        <v>3.6</v>
      </c>
      <c r="G543" s="25">
        <v>7.7149620607669615E-3</v>
      </c>
      <c r="H543">
        <v>-0.12162016132343939</v>
      </c>
      <c r="I543">
        <v>1.0649456302906413</v>
      </c>
      <c r="J543">
        <v>6.9622829983229106E-3</v>
      </c>
      <c r="K543" s="25">
        <v>3.0348817507776935E-2</v>
      </c>
      <c r="L543">
        <v>-0.24873109790003092</v>
      </c>
      <c r="M543">
        <v>1.0963328069310652</v>
      </c>
      <c r="N543">
        <v>10.287944038289723</v>
      </c>
      <c r="O543" s="25">
        <v>-2.0151535131578951E-3</v>
      </c>
      <c r="P543">
        <v>85</v>
      </c>
      <c r="Q543">
        <v>-5.0000000000000001E-3</v>
      </c>
      <c r="R543">
        <v>0.2</v>
      </c>
      <c r="S543" s="41" t="s">
        <v>217</v>
      </c>
      <c r="T543" s="40" t="s">
        <v>218</v>
      </c>
      <c r="U543" s="40" t="s">
        <v>219</v>
      </c>
      <c r="V543" s="41" t="s">
        <v>222</v>
      </c>
      <c r="W543" s="41" t="s">
        <v>223</v>
      </c>
      <c r="X543" s="40" t="s">
        <v>224</v>
      </c>
      <c r="Y543" s="40" t="s">
        <v>225</v>
      </c>
      <c r="Z543" s="41" t="s">
        <v>226</v>
      </c>
      <c r="AA543" s="40" t="s">
        <v>227</v>
      </c>
      <c r="AB543" s="40" t="s">
        <v>228</v>
      </c>
    </row>
    <row r="544" spans="1:29">
      <c r="C544" s="39" t="s">
        <v>18</v>
      </c>
      <c r="D544">
        <v>1</v>
      </c>
      <c r="S544" s="25">
        <v>1120</v>
      </c>
      <c r="T544">
        <v>1200</v>
      </c>
      <c r="U544">
        <v>1290</v>
      </c>
      <c r="V544" s="25">
        <v>1380</v>
      </c>
      <c r="W544" s="25">
        <v>1485</v>
      </c>
      <c r="X544">
        <v>1590</v>
      </c>
      <c r="Y544">
        <v>1710</v>
      </c>
      <c r="Z544" s="25">
        <v>1830</v>
      </c>
      <c r="AA544">
        <v>1965</v>
      </c>
      <c r="AB544">
        <v>2100</v>
      </c>
    </row>
    <row r="545" spans="1:31">
      <c r="A545" t="s">
        <v>643</v>
      </c>
      <c r="B545" s="40" t="s">
        <v>644</v>
      </c>
      <c r="C545" s="82" t="s">
        <v>117</v>
      </c>
      <c r="D545">
        <v>1</v>
      </c>
      <c r="E545" s="25">
        <v>0.1</v>
      </c>
      <c r="F545">
        <v>2</v>
      </c>
      <c r="G545" s="25">
        <v>8.6804696211683574E-2</v>
      </c>
      <c r="H545">
        <v>-0.50647310485830133</v>
      </c>
      <c r="I545">
        <v>1.7408131070459818</v>
      </c>
      <c r="J545">
        <v>-1.7136435222681046E-4</v>
      </c>
      <c r="K545" s="25">
        <v>0.1698511169590631</v>
      </c>
      <c r="L545">
        <v>-0.74305117602338744</v>
      </c>
      <c r="M545">
        <v>1.4614831093567211</v>
      </c>
      <c r="N545">
        <v>4.990493249707602</v>
      </c>
      <c r="O545" s="25">
        <v>-3.114020250270856E-3</v>
      </c>
      <c r="P545">
        <v>85</v>
      </c>
      <c r="Q545">
        <v>-6.0000000000000001E-3</v>
      </c>
      <c r="R545">
        <v>2.5</v>
      </c>
      <c r="S545" s="41" t="s">
        <v>326</v>
      </c>
      <c r="T545" s="25" t="s">
        <v>482</v>
      </c>
      <c r="U545" t="s">
        <v>604</v>
      </c>
      <c r="V545" t="s">
        <v>483</v>
      </c>
      <c r="W545" t="s">
        <v>605</v>
      </c>
      <c r="X545" t="s">
        <v>328</v>
      </c>
      <c r="Y545" t="s">
        <v>484</v>
      </c>
      <c r="Z545" t="s">
        <v>609</v>
      </c>
      <c r="AA545" t="s">
        <v>485</v>
      </c>
      <c r="AB545" t="s">
        <v>610</v>
      </c>
      <c r="AC545" s="40" t="s">
        <v>611</v>
      </c>
      <c r="AD545" s="40" t="s">
        <v>486</v>
      </c>
    </row>
    <row r="546" spans="1:31">
      <c r="C546" s="39" t="s">
        <v>18</v>
      </c>
      <c r="D546">
        <v>1</v>
      </c>
      <c r="S546" s="25">
        <v>180</v>
      </c>
      <c r="T546" s="25">
        <v>200</v>
      </c>
      <c r="U546">
        <v>220</v>
      </c>
      <c r="V546">
        <v>240</v>
      </c>
      <c r="W546">
        <v>260</v>
      </c>
      <c r="X546">
        <v>280</v>
      </c>
      <c r="Y546">
        <v>300</v>
      </c>
      <c r="Z546">
        <v>320</v>
      </c>
      <c r="AA546">
        <v>340</v>
      </c>
      <c r="AB546">
        <v>360</v>
      </c>
      <c r="AC546">
        <v>380</v>
      </c>
      <c r="AD546">
        <v>400</v>
      </c>
    </row>
    <row r="547" spans="1:31">
      <c r="A547" t="s">
        <v>645</v>
      </c>
      <c r="B547" s="40" t="s">
        <v>644</v>
      </c>
      <c r="C547" s="82" t="s">
        <v>117</v>
      </c>
      <c r="D547">
        <v>1</v>
      </c>
      <c r="E547" s="25">
        <v>0.05</v>
      </c>
      <c r="F547">
        <v>1</v>
      </c>
      <c r="G547" s="25">
        <v>0.6944375696934697</v>
      </c>
      <c r="H547">
        <v>-2.0258924194332075</v>
      </c>
      <c r="I547">
        <v>3.4816262140919645</v>
      </c>
      <c r="J547">
        <v>-1.7136435222681046E-4</v>
      </c>
      <c r="K547" s="25">
        <v>2.717617871345039</v>
      </c>
      <c r="L547">
        <v>-5.9444094081871501</v>
      </c>
      <c r="M547">
        <v>5.8459324374269075</v>
      </c>
      <c r="N547">
        <v>9.9809864994152004</v>
      </c>
      <c r="O547" s="25">
        <v>-3.114020250270856E-3</v>
      </c>
      <c r="P547">
        <v>85</v>
      </c>
      <c r="Q547">
        <v>-1.2E-2</v>
      </c>
      <c r="R547">
        <v>2.5</v>
      </c>
      <c r="S547" s="41" t="s">
        <v>326</v>
      </c>
      <c r="T547" s="25" t="s">
        <v>482</v>
      </c>
      <c r="U547" t="s">
        <v>604</v>
      </c>
      <c r="V547" t="s">
        <v>483</v>
      </c>
      <c r="W547" t="s">
        <v>605</v>
      </c>
      <c r="X547" t="s">
        <v>328</v>
      </c>
      <c r="Y547" t="s">
        <v>484</v>
      </c>
      <c r="Z547" t="s">
        <v>609</v>
      </c>
      <c r="AA547" t="s">
        <v>485</v>
      </c>
      <c r="AB547" t="s">
        <v>610</v>
      </c>
      <c r="AC547" s="40" t="s">
        <v>611</v>
      </c>
      <c r="AD547" s="40" t="s">
        <v>486</v>
      </c>
    </row>
    <row r="548" spans="1:31">
      <c r="C548" s="39" t="s">
        <v>18</v>
      </c>
      <c r="D548">
        <v>1</v>
      </c>
      <c r="S548" s="25">
        <v>180</v>
      </c>
      <c r="T548" s="25">
        <v>200</v>
      </c>
      <c r="U548">
        <v>220</v>
      </c>
      <c r="V548">
        <v>240</v>
      </c>
      <c r="W548">
        <v>260</v>
      </c>
      <c r="X548">
        <v>280</v>
      </c>
      <c r="Y548">
        <v>300</v>
      </c>
      <c r="Z548">
        <v>320</v>
      </c>
      <c r="AA548">
        <v>340</v>
      </c>
      <c r="AB548">
        <v>360</v>
      </c>
      <c r="AC548">
        <v>380</v>
      </c>
      <c r="AD548">
        <v>400</v>
      </c>
    </row>
    <row r="549" spans="1:31">
      <c r="A549" s="40" t="s">
        <v>646</v>
      </c>
      <c r="B549" s="40" t="s">
        <v>130</v>
      </c>
      <c r="C549" s="82" t="s">
        <v>117</v>
      </c>
      <c r="D549">
        <v>1</v>
      </c>
      <c r="E549" s="25">
        <v>0.1</v>
      </c>
      <c r="F549">
        <v>1.75</v>
      </c>
      <c r="G549" s="25">
        <v>0.16389366983818385</v>
      </c>
      <c r="H549">
        <v>-0.93369126325439233</v>
      </c>
      <c r="I549">
        <v>3.1159841987665784</v>
      </c>
      <c r="J549">
        <v>1.6755769086048422E-2</v>
      </c>
      <c r="K549" s="25">
        <v>8.0986960668565158E-2</v>
      </c>
      <c r="L549">
        <v>-0.35162413857906755</v>
      </c>
      <c r="M549">
        <v>0.92739550644859459</v>
      </c>
      <c r="N549">
        <v>2.6150132137802626</v>
      </c>
      <c r="O549" s="25">
        <v>-1.9705139207920794E-3</v>
      </c>
      <c r="P549">
        <v>25</v>
      </c>
      <c r="Q549">
        <v>-1.1999999999999999E-3</v>
      </c>
      <c r="R549">
        <v>0.8</v>
      </c>
      <c r="S549" t="s">
        <v>647</v>
      </c>
      <c r="T549" s="40" t="s">
        <v>648</v>
      </c>
      <c r="U549" t="s">
        <v>649</v>
      </c>
      <c r="V549" s="40" t="s">
        <v>650</v>
      </c>
      <c r="W549" s="40" t="s">
        <v>651</v>
      </c>
      <c r="X549" s="40" t="s">
        <v>652</v>
      </c>
      <c r="Y549" t="s">
        <v>653</v>
      </c>
      <c r="Z549" s="40" t="s">
        <v>654</v>
      </c>
      <c r="AA549" t="s">
        <v>655</v>
      </c>
      <c r="AB549" s="40" t="s">
        <v>656</v>
      </c>
      <c r="AC549" s="40" t="s">
        <v>657</v>
      </c>
      <c r="AD549" s="40" t="s">
        <v>658</v>
      </c>
    </row>
    <row r="550" spans="1:31">
      <c r="C550" s="39" t="s">
        <v>18</v>
      </c>
      <c r="D550">
        <v>1</v>
      </c>
      <c r="S550">
        <v>140</v>
      </c>
      <c r="T550">
        <v>155</v>
      </c>
      <c r="U550">
        <v>120</v>
      </c>
      <c r="V550">
        <v>145</v>
      </c>
      <c r="W550">
        <v>100</v>
      </c>
      <c r="X550">
        <v>130</v>
      </c>
      <c r="Y550">
        <v>120</v>
      </c>
      <c r="Z550">
        <v>140</v>
      </c>
      <c r="AA550">
        <v>120</v>
      </c>
      <c r="AB550">
        <v>135</v>
      </c>
      <c r="AC550">
        <v>100</v>
      </c>
      <c r="AD550">
        <v>120</v>
      </c>
    </row>
    <row r="551" spans="1:31">
      <c r="A551" s="40" t="s">
        <v>659</v>
      </c>
      <c r="B551" t="s">
        <v>130</v>
      </c>
      <c r="C551" s="82" t="s">
        <v>117</v>
      </c>
      <c r="D551">
        <v>1</v>
      </c>
      <c r="E551" s="25">
        <v>0.15</v>
      </c>
      <c r="F551">
        <v>3</v>
      </c>
      <c r="G551" s="25">
        <v>1.6006174007764506E-2</v>
      </c>
      <c r="H551">
        <v>-0.17770626452987653</v>
      </c>
      <c r="I551">
        <v>1.5356166044018564</v>
      </c>
      <c r="J551">
        <v>6.6543285536772023E-3</v>
      </c>
      <c r="K551" s="25">
        <v>1.2873890003915107E-2</v>
      </c>
      <c r="L551">
        <v>-8.4429940944724363E-2</v>
      </c>
      <c r="M551">
        <v>0.29548292108923441</v>
      </c>
      <c r="N551">
        <v>2.550116882029108</v>
      </c>
      <c r="O551" s="25">
        <v>-1.7764259243421058E-3</v>
      </c>
      <c r="P551">
        <v>85</v>
      </c>
      <c r="Q551">
        <v>-1.2999999999999999E-3</v>
      </c>
      <c r="R551">
        <v>2.5</v>
      </c>
      <c r="S551" t="s">
        <v>602</v>
      </c>
      <c r="T551" t="s">
        <v>481</v>
      </c>
      <c r="U551" t="s">
        <v>603</v>
      </c>
      <c r="V551" s="25" t="s">
        <v>326</v>
      </c>
      <c r="W551" t="s">
        <v>482</v>
      </c>
      <c r="X551" t="s">
        <v>604</v>
      </c>
      <c r="Y551" t="s">
        <v>483</v>
      </c>
      <c r="Z551" t="s">
        <v>605</v>
      </c>
      <c r="AA551" t="s">
        <v>328</v>
      </c>
      <c r="AB551" t="s">
        <v>484</v>
      </c>
      <c r="AC551" t="s">
        <v>609</v>
      </c>
      <c r="AD551" t="s">
        <v>485</v>
      </c>
      <c r="AE551" t="s">
        <v>610</v>
      </c>
    </row>
    <row r="552" spans="1:31">
      <c r="C552" s="39" t="s">
        <v>18</v>
      </c>
      <c r="D552">
        <v>1</v>
      </c>
      <c r="S552">
        <v>156</v>
      </c>
      <c r="T552">
        <v>164</v>
      </c>
      <c r="U552">
        <v>172</v>
      </c>
      <c r="V552" s="25">
        <v>182</v>
      </c>
      <c r="W552">
        <v>200</v>
      </c>
      <c r="X552">
        <v>220</v>
      </c>
      <c r="Y552">
        <v>240</v>
      </c>
      <c r="Z552">
        <v>260</v>
      </c>
      <c r="AA552">
        <v>280</v>
      </c>
      <c r="AB552">
        <v>300</v>
      </c>
      <c r="AC552">
        <v>320</v>
      </c>
      <c r="AD552">
        <v>340</v>
      </c>
      <c r="AE552">
        <v>360</v>
      </c>
    </row>
    <row r="553" spans="1:31">
      <c r="A553" t="s">
        <v>660</v>
      </c>
      <c r="B553" s="40" t="s">
        <v>644</v>
      </c>
      <c r="C553" s="82" t="s">
        <v>117</v>
      </c>
      <c r="D553">
        <v>1</v>
      </c>
      <c r="E553" s="25">
        <v>0.3</v>
      </c>
      <c r="F553">
        <v>2</v>
      </c>
      <c r="G553" s="25">
        <v>6.3694363822451944E-2</v>
      </c>
      <c r="H553">
        <v>-0.42199700888817077</v>
      </c>
      <c r="I553">
        <v>1.6691734364684343</v>
      </c>
      <c r="J553">
        <v>1.6509962036198672E-2</v>
      </c>
      <c r="K553" s="25">
        <v>7.1310918498169173E-2</v>
      </c>
      <c r="L553">
        <v>-0.37495811492674208</v>
      </c>
      <c r="M553">
        <v>0.97515782804029483</v>
      </c>
      <c r="N553">
        <v>5.2766593516410252</v>
      </c>
      <c r="O553" s="25">
        <v>-2.7562092676056333E-3</v>
      </c>
      <c r="P553">
        <v>85</v>
      </c>
      <c r="Q553">
        <v>-5.0000000000000001E-3</v>
      </c>
      <c r="R553">
        <v>1</v>
      </c>
      <c r="S553" t="s">
        <v>605</v>
      </c>
      <c r="T553" s="41" t="s">
        <v>328</v>
      </c>
      <c r="U553" s="25" t="s">
        <v>484</v>
      </c>
      <c r="V553" t="s">
        <v>609</v>
      </c>
      <c r="W553" t="s">
        <v>485</v>
      </c>
      <c r="X553" t="s">
        <v>610</v>
      </c>
      <c r="Y553" t="s">
        <v>611</v>
      </c>
      <c r="Z553" t="s">
        <v>486</v>
      </c>
      <c r="AA553" t="s">
        <v>661</v>
      </c>
      <c r="AB553" t="s">
        <v>490</v>
      </c>
      <c r="AC553" s="40"/>
      <c r="AD553" s="40"/>
    </row>
    <row r="554" spans="1:31">
      <c r="C554" s="39" t="s">
        <v>18</v>
      </c>
      <c r="D554">
        <v>1</v>
      </c>
      <c r="S554">
        <v>260</v>
      </c>
      <c r="T554" s="25">
        <v>280</v>
      </c>
      <c r="U554" s="25">
        <v>300</v>
      </c>
      <c r="V554">
        <v>320</v>
      </c>
      <c r="W554">
        <v>340</v>
      </c>
      <c r="X554">
        <v>360</v>
      </c>
      <c r="Y554">
        <v>380</v>
      </c>
      <c r="Z554">
        <v>400</v>
      </c>
      <c r="AA554">
        <v>420</v>
      </c>
      <c r="AB554">
        <v>440</v>
      </c>
    </row>
    <row r="555" spans="1:31">
      <c r="A555" t="s">
        <v>662</v>
      </c>
      <c r="B555" s="40" t="s">
        <v>644</v>
      </c>
      <c r="C555" s="82" t="s">
        <v>117</v>
      </c>
      <c r="D555">
        <v>1</v>
      </c>
      <c r="E555" s="25">
        <v>0.15</v>
      </c>
      <c r="F555">
        <v>1</v>
      </c>
      <c r="G555" s="25">
        <v>0.50955491057961255</v>
      </c>
      <c r="H555">
        <v>-1.6879880355526751</v>
      </c>
      <c r="I555">
        <v>3.3383468729368628</v>
      </c>
      <c r="J555">
        <v>1.6509962036199838E-2</v>
      </c>
      <c r="K555" s="25">
        <v>1.1409746959707072</v>
      </c>
      <c r="L555">
        <v>-2.9996649194139375</v>
      </c>
      <c r="M555">
        <v>3.9006313121611815</v>
      </c>
      <c r="N555">
        <v>10.553318703282049</v>
      </c>
      <c r="O555" s="25">
        <v>-2.7562092676056333E-3</v>
      </c>
      <c r="P555">
        <v>85</v>
      </c>
      <c r="Q555">
        <v>-0.01</v>
      </c>
      <c r="R555">
        <v>1</v>
      </c>
      <c r="S555" t="s">
        <v>605</v>
      </c>
      <c r="T555" s="41" t="s">
        <v>328</v>
      </c>
      <c r="U555" s="25" t="s">
        <v>484</v>
      </c>
      <c r="V555" t="s">
        <v>609</v>
      </c>
      <c r="W555" t="s">
        <v>485</v>
      </c>
      <c r="X555" t="s">
        <v>610</v>
      </c>
      <c r="Y555" t="s">
        <v>611</v>
      </c>
      <c r="Z555" t="s">
        <v>486</v>
      </c>
      <c r="AA555" t="s">
        <v>661</v>
      </c>
      <c r="AB555" t="s">
        <v>490</v>
      </c>
      <c r="AC555" s="40"/>
      <c r="AD555" s="40"/>
    </row>
    <row r="556" spans="1:31">
      <c r="C556" s="39" t="s">
        <v>18</v>
      </c>
      <c r="D556">
        <v>1</v>
      </c>
      <c r="S556">
        <v>260</v>
      </c>
      <c r="T556" s="25">
        <v>280</v>
      </c>
      <c r="U556" s="25">
        <v>300</v>
      </c>
      <c r="V556">
        <v>320</v>
      </c>
      <c r="W556">
        <v>340</v>
      </c>
      <c r="X556">
        <v>360</v>
      </c>
      <c r="Y556">
        <v>380</v>
      </c>
      <c r="Z556">
        <v>400</v>
      </c>
      <c r="AA556">
        <v>420</v>
      </c>
      <c r="AB556">
        <v>440</v>
      </c>
    </row>
    <row r="557" spans="1:31">
      <c r="A557" t="s">
        <v>663</v>
      </c>
      <c r="B557" t="s">
        <v>130</v>
      </c>
      <c r="C557" s="82" t="s">
        <v>117</v>
      </c>
      <c r="D557">
        <v>1</v>
      </c>
      <c r="E557" s="25">
        <v>0.5</v>
      </c>
      <c r="F557">
        <v>5</v>
      </c>
      <c r="G557" s="25">
        <v>5.2590852886213874E-3</v>
      </c>
      <c r="H557">
        <v>-0.12534371074335668</v>
      </c>
      <c r="I557">
        <v>1.4205165647665108</v>
      </c>
      <c r="J557">
        <v>6.5252956673689883E-2</v>
      </c>
      <c r="K557" s="25">
        <v>1.9471004188061066E-3</v>
      </c>
      <c r="L557">
        <v>-2.3938906416692881E-2</v>
      </c>
      <c r="M557">
        <v>0.23646562194558826</v>
      </c>
      <c r="N557">
        <v>2.5955362733386176</v>
      </c>
      <c r="O557" s="25">
        <v>-1.6885989413386131E-3</v>
      </c>
      <c r="P557">
        <v>85</v>
      </c>
      <c r="Q557">
        <v>-1.4E-3</v>
      </c>
      <c r="R557">
        <v>0.8</v>
      </c>
      <c r="S557" t="s">
        <v>609</v>
      </c>
      <c r="T557" t="s">
        <v>485</v>
      </c>
      <c r="U557" t="s">
        <v>610</v>
      </c>
      <c r="V557" s="25"/>
    </row>
    <row r="558" spans="1:31">
      <c r="C558" s="39" t="s">
        <v>18</v>
      </c>
      <c r="D558">
        <v>1</v>
      </c>
      <c r="S558">
        <v>320</v>
      </c>
      <c r="T558">
        <v>340</v>
      </c>
      <c r="U558">
        <v>360</v>
      </c>
      <c r="V558" s="25"/>
    </row>
    <row r="559" spans="1:31">
      <c r="A559" t="s">
        <v>664</v>
      </c>
      <c r="B559" t="s">
        <v>130</v>
      </c>
      <c r="C559" s="82" t="s">
        <v>117</v>
      </c>
      <c r="D559">
        <v>1</v>
      </c>
      <c r="E559" s="25">
        <v>1.5</v>
      </c>
      <c r="F559">
        <v>14</v>
      </c>
      <c r="G559" s="25">
        <v>3.3783985528889352E-4</v>
      </c>
      <c r="H559">
        <v>-1.7640384410844569E-2</v>
      </c>
      <c r="I559">
        <v>0.36990554192800085</v>
      </c>
      <c r="J559">
        <v>3.9925157820799251E-2</v>
      </c>
      <c r="K559" s="25">
        <v>1.0742592583332974E-4</v>
      </c>
      <c r="L559">
        <v>-3.588999998055494E-3</v>
      </c>
      <c r="M559">
        <v>0.13875890739944413</v>
      </c>
      <c r="N559">
        <v>2.5631237777866676</v>
      </c>
      <c r="O559" s="25">
        <v>-2.1543073453481019E-3</v>
      </c>
      <c r="P559">
        <v>85</v>
      </c>
      <c r="Q559">
        <v>-1.4E-3</v>
      </c>
      <c r="R559">
        <v>0.6</v>
      </c>
      <c r="S559" t="s">
        <v>217</v>
      </c>
      <c r="T559" t="s">
        <v>218</v>
      </c>
      <c r="U559" t="s">
        <v>219</v>
      </c>
      <c r="V559" s="25"/>
    </row>
    <row r="560" spans="1:31">
      <c r="C560" s="39" t="s">
        <v>18</v>
      </c>
      <c r="D560">
        <v>1</v>
      </c>
      <c r="S560">
        <v>1120</v>
      </c>
      <c r="T560">
        <v>1200</v>
      </c>
      <c r="U560">
        <v>1290</v>
      </c>
      <c r="V560" s="25"/>
    </row>
    <row r="561" spans="1:34">
      <c r="A561" t="s">
        <v>665</v>
      </c>
      <c r="B561" t="s">
        <v>130</v>
      </c>
      <c r="C561" s="82" t="s">
        <v>117</v>
      </c>
      <c r="D561">
        <v>1</v>
      </c>
      <c r="E561" s="25">
        <v>0.1</v>
      </c>
      <c r="F561">
        <v>3</v>
      </c>
      <c r="G561" s="25">
        <v>1.9430944053337257E-2</v>
      </c>
      <c r="H561">
        <v>-0.21696624977002366</v>
      </c>
      <c r="I561">
        <v>1.1871241467367109</v>
      </c>
      <c r="J561">
        <v>1.0411158979975216E-2</v>
      </c>
      <c r="K561" s="25">
        <v>1.7361500806614076E-2</v>
      </c>
      <c r="L561">
        <v>-0.13376325483968468</v>
      </c>
      <c r="M561">
        <v>0.57184775887275596</v>
      </c>
      <c r="N561">
        <v>2.6445539951603152</v>
      </c>
      <c r="O561" s="25">
        <v>-2.2200657688924053E-3</v>
      </c>
      <c r="P561">
        <v>25</v>
      </c>
      <c r="Q561">
        <v>-1.2999999999999999E-3</v>
      </c>
      <c r="R561">
        <v>0.7</v>
      </c>
      <c r="S561" t="s">
        <v>666</v>
      </c>
      <c r="T561" t="s">
        <v>667</v>
      </c>
      <c r="U561" t="s">
        <v>668</v>
      </c>
      <c r="V561" s="25" t="s">
        <v>669</v>
      </c>
    </row>
    <row r="562" spans="1:34">
      <c r="C562" s="39" t="s">
        <v>18</v>
      </c>
      <c r="D562">
        <v>1</v>
      </c>
      <c r="S562">
        <v>350</v>
      </c>
      <c r="T562">
        <v>370</v>
      </c>
      <c r="U562">
        <v>300</v>
      </c>
      <c r="V562" s="25">
        <v>330</v>
      </c>
    </row>
    <row r="563" spans="1:34">
      <c r="A563" t="s">
        <v>670</v>
      </c>
      <c r="B563" t="s">
        <v>130</v>
      </c>
      <c r="C563" s="82" t="s">
        <v>117</v>
      </c>
      <c r="D563">
        <v>1</v>
      </c>
      <c r="E563" s="25">
        <v>0.05</v>
      </c>
      <c r="F563">
        <v>0.5</v>
      </c>
      <c r="G563" s="25">
        <v>1.336445515343937</v>
      </c>
      <c r="H563">
        <v>-2.4646898534391695</v>
      </c>
      <c r="I563">
        <v>3.5500238184391555</v>
      </c>
      <c r="J563">
        <v>2.1160691222222514E-3</v>
      </c>
      <c r="K563" s="25">
        <v>1.5064539682539912</v>
      </c>
      <c r="L563">
        <v>-2.0520730158730345</v>
      </c>
      <c r="M563">
        <v>1.5600498492063535</v>
      </c>
      <c r="N563">
        <v>2.6407722833333329</v>
      </c>
      <c r="O563" s="25">
        <v>-1.9864238732198022E-3</v>
      </c>
      <c r="P563">
        <v>25</v>
      </c>
      <c r="Q563">
        <v>-1E-3</v>
      </c>
      <c r="R563">
        <v>12</v>
      </c>
      <c r="S563" t="s">
        <v>598</v>
      </c>
      <c r="T563" t="s">
        <v>308</v>
      </c>
      <c r="U563" t="s">
        <v>600</v>
      </c>
      <c r="V563" t="s">
        <v>316</v>
      </c>
      <c r="W563" t="s">
        <v>602</v>
      </c>
      <c r="X563" t="s">
        <v>481</v>
      </c>
    </row>
    <row r="564" spans="1:34">
      <c r="C564" s="39" t="s">
        <v>18</v>
      </c>
      <c r="D564">
        <v>1</v>
      </c>
      <c r="S564">
        <v>122</v>
      </c>
      <c r="T564">
        <v>130</v>
      </c>
      <c r="U564">
        <v>139</v>
      </c>
      <c r="V564">
        <v>148</v>
      </c>
      <c r="W564">
        <v>156</v>
      </c>
      <c r="X564">
        <v>164</v>
      </c>
    </row>
    <row r="565" spans="1:34">
      <c r="A565" t="s">
        <v>671</v>
      </c>
      <c r="B565" t="s">
        <v>130</v>
      </c>
      <c r="C565" s="82" t="s">
        <v>117</v>
      </c>
      <c r="D565">
        <v>1</v>
      </c>
      <c r="E565" s="25">
        <v>0.1</v>
      </c>
      <c r="F565">
        <v>1</v>
      </c>
      <c r="G565" s="25">
        <v>0.30567922181522117</v>
      </c>
      <c r="H565">
        <v>-1.2709955622303593</v>
      </c>
      <c r="I565">
        <v>3.2283206933496107</v>
      </c>
      <c r="J565">
        <v>1.2678717065527104E-2</v>
      </c>
      <c r="K565" s="25">
        <v>0.24896631623931803</v>
      </c>
      <c r="L565">
        <v>-0.69772683034188321</v>
      </c>
      <c r="M565">
        <v>1.0435909356837625</v>
      </c>
      <c r="N565">
        <v>2.6395402784188033</v>
      </c>
      <c r="O565" s="25">
        <v>-1.9897743754455446E-3</v>
      </c>
      <c r="P565">
        <v>25</v>
      </c>
      <c r="Q565">
        <v>-1.5E-3</v>
      </c>
      <c r="R565">
        <v>5.8</v>
      </c>
      <c r="S565" t="s">
        <v>595</v>
      </c>
      <c r="T565" t="s">
        <v>229</v>
      </c>
      <c r="U565" t="s">
        <v>596</v>
      </c>
      <c r="V565" t="s">
        <v>307</v>
      </c>
      <c r="W565" t="s">
        <v>598</v>
      </c>
      <c r="X565" t="s">
        <v>308</v>
      </c>
      <c r="Y565" t="s">
        <v>600</v>
      </c>
      <c r="Z565" t="s">
        <v>316</v>
      </c>
      <c r="AA565" t="s">
        <v>602</v>
      </c>
      <c r="AB565" t="s">
        <v>481</v>
      </c>
      <c r="AC565" t="s">
        <v>603</v>
      </c>
      <c r="AD565" t="s">
        <v>326</v>
      </c>
    </row>
    <row r="566" spans="1:34">
      <c r="C566" s="39" t="s">
        <v>18</v>
      </c>
      <c r="D566">
        <v>1</v>
      </c>
      <c r="S566">
        <v>93.9</v>
      </c>
      <c r="T566">
        <v>100</v>
      </c>
      <c r="U566">
        <v>107</v>
      </c>
      <c r="V566">
        <v>114</v>
      </c>
      <c r="W566">
        <v>122</v>
      </c>
      <c r="X566">
        <v>130</v>
      </c>
      <c r="Y566">
        <v>139</v>
      </c>
      <c r="Z566">
        <v>148</v>
      </c>
      <c r="AA566">
        <v>156</v>
      </c>
      <c r="AB566">
        <v>164</v>
      </c>
      <c r="AC566">
        <v>172</v>
      </c>
      <c r="AD566">
        <v>180</v>
      </c>
    </row>
    <row r="567" spans="1:34">
      <c r="A567" s="40" t="s">
        <v>672</v>
      </c>
      <c r="B567" s="40" t="s">
        <v>130</v>
      </c>
      <c r="C567" s="82" t="s">
        <v>117</v>
      </c>
      <c r="D567">
        <v>1</v>
      </c>
      <c r="E567" s="25">
        <v>0.1</v>
      </c>
      <c r="F567">
        <v>1.5</v>
      </c>
      <c r="G567" s="25">
        <v>0.23076254276158834</v>
      </c>
      <c r="H567">
        <v>-1.2576988254658439</v>
      </c>
      <c r="I567">
        <v>3.2134637855470642</v>
      </c>
      <c r="J567">
        <v>1.9461837157190853E-2</v>
      </c>
      <c r="K567" s="25">
        <v>0.11418188333874928</v>
      </c>
      <c r="L567">
        <v>-0.4180112749950341</v>
      </c>
      <c r="M567">
        <v>0.82911280828852596</v>
      </c>
      <c r="N567">
        <v>2.596121350037758</v>
      </c>
      <c r="O567" s="25">
        <v>-2.1722838423101267E-3</v>
      </c>
      <c r="P567">
        <v>85</v>
      </c>
      <c r="Q567">
        <v>-1.5E-3</v>
      </c>
      <c r="R567">
        <v>5.8</v>
      </c>
      <c r="S567" t="s">
        <v>594</v>
      </c>
      <c r="T567" t="s">
        <v>227</v>
      </c>
      <c r="U567" t="s">
        <v>228</v>
      </c>
      <c r="V567" t="s">
        <v>595</v>
      </c>
      <c r="W567" t="s">
        <v>229</v>
      </c>
      <c r="X567" t="s">
        <v>596</v>
      </c>
      <c r="Y567" t="s">
        <v>307</v>
      </c>
      <c r="Z567" t="s">
        <v>598</v>
      </c>
      <c r="AA567" t="s">
        <v>308</v>
      </c>
      <c r="AB567" t="s">
        <v>600</v>
      </c>
      <c r="AC567" t="s">
        <v>316</v>
      </c>
      <c r="AD567" t="s">
        <v>602</v>
      </c>
      <c r="AE567" t="s">
        <v>481</v>
      </c>
    </row>
    <row r="568" spans="1:34">
      <c r="C568" s="39" t="s">
        <v>18</v>
      </c>
      <c r="D568">
        <v>1</v>
      </c>
      <c r="S568">
        <v>73.900000000000006</v>
      </c>
      <c r="T568">
        <v>80.599999999999994</v>
      </c>
      <c r="U568">
        <v>87.4</v>
      </c>
      <c r="V568">
        <v>93.9</v>
      </c>
      <c r="W568">
        <v>100</v>
      </c>
      <c r="X568">
        <v>107</v>
      </c>
      <c r="Y568">
        <v>114</v>
      </c>
      <c r="Z568">
        <v>122</v>
      </c>
      <c r="AA568">
        <v>130</v>
      </c>
      <c r="AB568">
        <v>139</v>
      </c>
      <c r="AC568">
        <v>148</v>
      </c>
      <c r="AD568">
        <v>156</v>
      </c>
      <c r="AE568">
        <v>164</v>
      </c>
    </row>
    <row r="569" spans="1:34">
      <c r="A569" s="40" t="s">
        <v>673</v>
      </c>
      <c r="B569" s="40" t="s">
        <v>130</v>
      </c>
      <c r="C569" s="82" t="s">
        <v>117</v>
      </c>
      <c r="D569">
        <v>1</v>
      </c>
      <c r="E569" s="25">
        <v>0.3</v>
      </c>
      <c r="F569">
        <v>1.5</v>
      </c>
      <c r="G569" s="25">
        <v>0.16572882046887213</v>
      </c>
      <c r="H569">
        <v>-0.66330213200090715</v>
      </c>
      <c r="I569">
        <v>1.4823220906135781</v>
      </c>
      <c r="J569">
        <v>-1.699942040853511E-2</v>
      </c>
      <c r="K569" s="25">
        <v>0.13463025608793974</v>
      </c>
      <c r="L569">
        <v>-0.49251006839691541</v>
      </c>
      <c r="M569">
        <v>0.9296561986499231</v>
      </c>
      <c r="N569">
        <v>2.6610019916213785</v>
      </c>
      <c r="O569" s="25">
        <v>-2.492716544254214E-3</v>
      </c>
      <c r="P569">
        <v>25</v>
      </c>
      <c r="Q569">
        <v>-1.1999999999999999E-3</v>
      </c>
      <c r="R569">
        <v>5.8</v>
      </c>
      <c r="S569" s="25" t="s">
        <v>328</v>
      </c>
      <c r="T569" t="s">
        <v>484</v>
      </c>
      <c r="U569" t="s">
        <v>609</v>
      </c>
      <c r="V569" t="s">
        <v>485</v>
      </c>
      <c r="W569" t="s">
        <v>611</v>
      </c>
    </row>
    <row r="570" spans="1:34">
      <c r="C570" s="39" t="s">
        <v>18</v>
      </c>
      <c r="D570">
        <v>1</v>
      </c>
      <c r="S570" s="25">
        <v>280</v>
      </c>
      <c r="T570">
        <v>300</v>
      </c>
      <c r="U570">
        <v>320</v>
      </c>
      <c r="V570">
        <v>340</v>
      </c>
      <c r="W570">
        <v>360</v>
      </c>
    </row>
    <row r="571" spans="1:34">
      <c r="A571" t="s">
        <v>674</v>
      </c>
      <c r="B571" t="s">
        <v>130</v>
      </c>
      <c r="C571" s="82" t="s">
        <v>117</v>
      </c>
      <c r="D571">
        <v>1</v>
      </c>
      <c r="E571" s="25">
        <v>0.1</v>
      </c>
      <c r="F571">
        <v>1.5</v>
      </c>
      <c r="G571" s="25">
        <v>0.14814305568827563</v>
      </c>
      <c r="H571">
        <v>-0.76702729399586578</v>
      </c>
      <c r="I571">
        <v>3.0877559204703546</v>
      </c>
      <c r="J571">
        <v>6.8946378372353734E-3</v>
      </c>
      <c r="K571" s="25">
        <v>8.7585096936879006E-2</v>
      </c>
      <c r="L571">
        <v>-0.30916941790890184</v>
      </c>
      <c r="M571">
        <v>0.62881145432207852</v>
      </c>
      <c r="N571">
        <v>2.5640340336499441</v>
      </c>
      <c r="O571" s="25">
        <v>-1.6681213877227726E-3</v>
      </c>
      <c r="P571">
        <v>25</v>
      </c>
      <c r="Q571">
        <v>-1.2999999999999999E-3</v>
      </c>
      <c r="R571">
        <v>2</v>
      </c>
      <c r="S571" t="s">
        <v>229</v>
      </c>
      <c r="T571" t="s">
        <v>596</v>
      </c>
      <c r="U571" t="s">
        <v>307</v>
      </c>
      <c r="V571" t="s">
        <v>598</v>
      </c>
      <c r="W571" t="s">
        <v>308</v>
      </c>
      <c r="X571" t="s">
        <v>600</v>
      </c>
      <c r="Y571" t="s">
        <v>316</v>
      </c>
      <c r="Z571" t="s">
        <v>602</v>
      </c>
      <c r="AA571" t="s">
        <v>481</v>
      </c>
      <c r="AB571" t="s">
        <v>603</v>
      </c>
      <c r="AC571" t="s">
        <v>326</v>
      </c>
    </row>
    <row r="572" spans="1:34">
      <c r="C572" s="39" t="s">
        <v>18</v>
      </c>
      <c r="D572">
        <v>1</v>
      </c>
      <c r="S572">
        <v>100</v>
      </c>
      <c r="T572">
        <v>107</v>
      </c>
      <c r="U572">
        <v>114</v>
      </c>
      <c r="V572">
        <v>122</v>
      </c>
      <c r="W572">
        <v>130</v>
      </c>
      <c r="X572">
        <v>139</v>
      </c>
      <c r="Y572">
        <v>148</v>
      </c>
      <c r="Z572">
        <v>156</v>
      </c>
      <c r="AA572">
        <v>164</v>
      </c>
      <c r="AB572">
        <v>172</v>
      </c>
      <c r="AC572">
        <v>180</v>
      </c>
    </row>
    <row r="573" spans="1:34">
      <c r="A573" s="40" t="s">
        <v>675</v>
      </c>
      <c r="B573" s="40" t="s">
        <v>130</v>
      </c>
      <c r="C573" s="82" t="s">
        <v>117</v>
      </c>
      <c r="D573">
        <v>1</v>
      </c>
      <c r="E573" s="25">
        <v>0.1</v>
      </c>
      <c r="F573">
        <v>1.5</v>
      </c>
      <c r="G573" s="25">
        <v>0.13951740334039672</v>
      </c>
      <c r="H573">
        <v>-0.73084956555357616</v>
      </c>
      <c r="I573">
        <v>3.0642853386170561</v>
      </c>
      <c r="J573">
        <v>1.1047394596123389E-2</v>
      </c>
      <c r="K573" s="25">
        <v>7.537564556020325E-2</v>
      </c>
      <c r="L573">
        <v>-0.26284160599641238</v>
      </c>
      <c r="M573">
        <v>0.52665695390006539</v>
      </c>
      <c r="N573">
        <v>2.5646364320661434</v>
      </c>
      <c r="O573" s="25">
        <v>-1.8856507493465347E-3</v>
      </c>
      <c r="P573">
        <v>85</v>
      </c>
      <c r="Q573">
        <v>-1.2999999999999999E-3</v>
      </c>
      <c r="R573">
        <v>1.4</v>
      </c>
      <c r="S573" t="s">
        <v>595</v>
      </c>
      <c r="T573" t="s">
        <v>229</v>
      </c>
      <c r="U573" t="s">
        <v>596</v>
      </c>
      <c r="V573" t="s">
        <v>307</v>
      </c>
      <c r="W573" t="s">
        <v>598</v>
      </c>
      <c r="X573" t="s">
        <v>308</v>
      </c>
      <c r="Y573" t="s">
        <v>600</v>
      </c>
      <c r="Z573" t="s">
        <v>316</v>
      </c>
      <c r="AA573" t="s">
        <v>602</v>
      </c>
      <c r="AB573" t="s">
        <v>481</v>
      </c>
      <c r="AC573" t="s">
        <v>603</v>
      </c>
      <c r="AD573" t="s">
        <v>326</v>
      </c>
      <c r="AH573" s="40"/>
    </row>
    <row r="574" spans="1:34">
      <c r="C574" s="39" t="s">
        <v>18</v>
      </c>
      <c r="D574">
        <v>1</v>
      </c>
      <c r="S574">
        <v>93.9</v>
      </c>
      <c r="T574">
        <v>100</v>
      </c>
      <c r="U574">
        <v>107</v>
      </c>
      <c r="V574">
        <v>114</v>
      </c>
      <c r="W574">
        <v>122</v>
      </c>
      <c r="X574">
        <v>130</v>
      </c>
      <c r="Y574">
        <v>139</v>
      </c>
      <c r="Z574">
        <v>148</v>
      </c>
      <c r="AA574">
        <v>156</v>
      </c>
      <c r="AB574">
        <v>164</v>
      </c>
      <c r="AC574">
        <v>172</v>
      </c>
      <c r="AD574">
        <v>180</v>
      </c>
    </row>
    <row r="575" spans="1:34">
      <c r="A575" s="40" t="s">
        <v>676</v>
      </c>
      <c r="B575" t="s">
        <v>130</v>
      </c>
      <c r="C575" s="82" t="s">
        <v>117</v>
      </c>
      <c r="D575">
        <v>1</v>
      </c>
      <c r="E575" s="25">
        <v>0.1</v>
      </c>
      <c r="F575">
        <v>2</v>
      </c>
      <c r="G575" s="25">
        <v>0.11722758897334479</v>
      </c>
      <c r="H575">
        <v>-0.69682917038005199</v>
      </c>
      <c r="I575">
        <v>3.0543922783267434</v>
      </c>
      <c r="J575">
        <v>1.1298143079964129E-2</v>
      </c>
      <c r="K575" s="25">
        <v>4.0494077189020421E-2</v>
      </c>
      <c r="L575">
        <v>-0.21478307412107497</v>
      </c>
      <c r="M575">
        <v>0.50844238542532372</v>
      </c>
      <c r="N575">
        <v>2.5466199081214893</v>
      </c>
      <c r="O575" s="25">
        <v>-1.9816851041584162E-3</v>
      </c>
      <c r="P575">
        <v>85</v>
      </c>
      <c r="Q575">
        <v>-1.2999999999999999E-3</v>
      </c>
      <c r="R575">
        <v>1.4</v>
      </c>
      <c r="S575" t="s">
        <v>307</v>
      </c>
      <c r="T575" t="s">
        <v>598</v>
      </c>
      <c r="U575" t="s">
        <v>308</v>
      </c>
      <c r="V575" t="s">
        <v>600</v>
      </c>
      <c r="W575" t="s">
        <v>316</v>
      </c>
      <c r="X575" t="s">
        <v>602</v>
      </c>
      <c r="Y575" t="s">
        <v>481</v>
      </c>
      <c r="Z575" t="s">
        <v>603</v>
      </c>
      <c r="AA575" t="s">
        <v>326</v>
      </c>
      <c r="AB575" s="40" t="s">
        <v>677</v>
      </c>
    </row>
    <row r="576" spans="1:34">
      <c r="C576" s="39" t="s">
        <v>18</v>
      </c>
      <c r="D576">
        <v>1</v>
      </c>
      <c r="S576">
        <v>114</v>
      </c>
      <c r="T576">
        <v>122</v>
      </c>
      <c r="U576">
        <v>130</v>
      </c>
      <c r="V576">
        <v>139</v>
      </c>
      <c r="W576">
        <v>148</v>
      </c>
      <c r="X576">
        <v>156</v>
      </c>
      <c r="Y576">
        <v>164</v>
      </c>
      <c r="Z576">
        <v>172</v>
      </c>
      <c r="AA576">
        <v>180</v>
      </c>
      <c r="AB576">
        <v>188</v>
      </c>
    </row>
    <row r="577" spans="1:47">
      <c r="A577" s="40" t="s">
        <v>678</v>
      </c>
      <c r="B577" s="40" t="s">
        <v>130</v>
      </c>
      <c r="C577" s="82" t="s">
        <v>117</v>
      </c>
      <c r="D577">
        <v>1</v>
      </c>
      <c r="E577" s="25">
        <v>0.1</v>
      </c>
      <c r="F577">
        <v>2</v>
      </c>
      <c r="G577" s="25">
        <v>0.12437725579683541</v>
      </c>
      <c r="H577">
        <v>-0.72135881577720795</v>
      </c>
      <c r="I577">
        <v>3.0775576767537753</v>
      </c>
      <c r="J577">
        <v>5.8885932265971275E-3</v>
      </c>
      <c r="K577" s="25">
        <v>4.0494077189020421E-2</v>
      </c>
      <c r="L577">
        <v>-0.21478307412107497</v>
      </c>
      <c r="M577">
        <v>0.50844238542532372</v>
      </c>
      <c r="N577">
        <v>2.5466199081214893</v>
      </c>
      <c r="O577" s="25">
        <v>-1.8438218003960407E-3</v>
      </c>
      <c r="P577">
        <v>85</v>
      </c>
      <c r="Q577">
        <v>-1.2999999999999999E-3</v>
      </c>
      <c r="R577">
        <v>1.1000000000000001</v>
      </c>
      <c r="S577" s="25" t="s">
        <v>602</v>
      </c>
      <c r="T577" t="s">
        <v>481</v>
      </c>
      <c r="U577" t="s">
        <v>603</v>
      </c>
      <c r="V577" t="s">
        <v>326</v>
      </c>
    </row>
    <row r="578" spans="1:47">
      <c r="C578" s="39" t="s">
        <v>18</v>
      </c>
      <c r="D578">
        <v>1</v>
      </c>
      <c r="S578" s="25">
        <v>156</v>
      </c>
      <c r="T578">
        <v>164</v>
      </c>
      <c r="U578">
        <v>172</v>
      </c>
      <c r="V578">
        <v>180</v>
      </c>
    </row>
    <row r="579" spans="1:47">
      <c r="A579" s="40" t="s">
        <v>679</v>
      </c>
      <c r="B579" s="40" t="s">
        <v>130</v>
      </c>
      <c r="C579" s="82" t="s">
        <v>117</v>
      </c>
      <c r="D579">
        <v>1</v>
      </c>
      <c r="E579" s="25">
        <v>0.1</v>
      </c>
      <c r="F579">
        <v>2</v>
      </c>
      <c r="G579" s="25">
        <v>0.12437725579683541</v>
      </c>
      <c r="H579">
        <v>-0.72135881577720795</v>
      </c>
      <c r="I579">
        <v>3.0775576767537753</v>
      </c>
      <c r="J579">
        <v>5.8885932265971275E-3</v>
      </c>
      <c r="K579" s="25">
        <v>4.0494077189020421E-2</v>
      </c>
      <c r="L579">
        <v>-0.21478307412107497</v>
      </c>
      <c r="M579">
        <v>0.50844238542532372</v>
      </c>
      <c r="N579">
        <v>2.5466199081214893</v>
      </c>
      <c r="O579" s="25">
        <v>-1.8438218003960407E-3</v>
      </c>
      <c r="P579">
        <v>85</v>
      </c>
      <c r="Q579">
        <v>-1.2999999999999999E-3</v>
      </c>
      <c r="R579">
        <v>1.1000000000000001</v>
      </c>
      <c r="S579" s="25" t="s">
        <v>594</v>
      </c>
      <c r="T579" t="s">
        <v>227</v>
      </c>
      <c r="U579" t="s">
        <v>228</v>
      </c>
      <c r="V579" t="s">
        <v>595</v>
      </c>
      <c r="W579" t="s">
        <v>229</v>
      </c>
      <c r="X579" t="s">
        <v>596</v>
      </c>
      <c r="Y579" t="s">
        <v>307</v>
      </c>
      <c r="Z579" t="s">
        <v>598</v>
      </c>
      <c r="AA579" t="s">
        <v>308</v>
      </c>
      <c r="AB579" t="s">
        <v>600</v>
      </c>
      <c r="AC579" t="s">
        <v>316</v>
      </c>
      <c r="AD579" t="s">
        <v>602</v>
      </c>
      <c r="AE579" t="s">
        <v>481</v>
      </c>
      <c r="AF579" t="s">
        <v>603</v>
      </c>
      <c r="AG579" t="s">
        <v>326</v>
      </c>
      <c r="AH579">
        <v>0</v>
      </c>
      <c r="AI579">
        <v>0</v>
      </c>
      <c r="AJ579">
        <v>0</v>
      </c>
      <c r="AK579">
        <v>0</v>
      </c>
      <c r="AL579">
        <v>0</v>
      </c>
      <c r="AM579">
        <v>0</v>
      </c>
      <c r="AN579">
        <v>0</v>
      </c>
      <c r="AO579">
        <v>0</v>
      </c>
      <c r="AP579">
        <v>0</v>
      </c>
      <c r="AQ579">
        <v>0</v>
      </c>
      <c r="AR579">
        <v>0</v>
      </c>
      <c r="AS579">
        <v>0</v>
      </c>
      <c r="AT579">
        <v>0</v>
      </c>
      <c r="AU579">
        <v>0</v>
      </c>
    </row>
    <row r="580" spans="1:47">
      <c r="C580" s="39" t="s">
        <v>18</v>
      </c>
      <c r="D580">
        <v>1</v>
      </c>
      <c r="S580" s="25">
        <v>73.900000000000006</v>
      </c>
      <c r="T580">
        <v>80.599999999999994</v>
      </c>
      <c r="U580">
        <v>87.4</v>
      </c>
      <c r="V580">
        <v>93.9</v>
      </c>
      <c r="W580">
        <v>100</v>
      </c>
      <c r="X580">
        <v>107</v>
      </c>
      <c r="Y580">
        <v>114</v>
      </c>
      <c r="Z580">
        <v>122</v>
      </c>
      <c r="AA580">
        <v>130</v>
      </c>
      <c r="AB580">
        <v>139</v>
      </c>
      <c r="AC580">
        <v>148</v>
      </c>
      <c r="AD580">
        <v>156</v>
      </c>
      <c r="AE580">
        <v>164</v>
      </c>
      <c r="AF580">
        <v>172</v>
      </c>
      <c r="AG580">
        <v>180</v>
      </c>
      <c r="AH580">
        <v>0</v>
      </c>
      <c r="AI580">
        <v>0</v>
      </c>
      <c r="AJ580">
        <v>0</v>
      </c>
      <c r="AK580">
        <v>0</v>
      </c>
      <c r="AL580">
        <v>0</v>
      </c>
      <c r="AM580">
        <v>0</v>
      </c>
      <c r="AN580">
        <v>0</v>
      </c>
      <c r="AO580">
        <v>0</v>
      </c>
      <c r="AP580">
        <v>0</v>
      </c>
      <c r="AQ580">
        <v>0</v>
      </c>
      <c r="AR580">
        <v>0</v>
      </c>
      <c r="AS580">
        <v>0</v>
      </c>
      <c r="AT580">
        <v>0</v>
      </c>
      <c r="AU580">
        <v>0</v>
      </c>
    </row>
    <row r="581" spans="1:47">
      <c r="A581" s="40" t="s">
        <v>680</v>
      </c>
      <c r="B581" s="40" t="s">
        <v>130</v>
      </c>
      <c r="C581" s="82" t="s">
        <v>117</v>
      </c>
      <c r="D581">
        <v>1</v>
      </c>
      <c r="E581" s="25">
        <v>0.1</v>
      </c>
      <c r="F581">
        <v>2</v>
      </c>
      <c r="G581" s="25">
        <v>0.12437725579683541</v>
      </c>
      <c r="H581">
        <v>-0.72135881577720795</v>
      </c>
      <c r="I581">
        <v>3.0775576767537753</v>
      </c>
      <c r="J581">
        <v>5.8885932265971275E-3</v>
      </c>
      <c r="K581" s="25">
        <v>4.0494077189020421E-2</v>
      </c>
      <c r="L581">
        <v>-0.21478307412107497</v>
      </c>
      <c r="M581">
        <v>0.50844238542532372</v>
      </c>
      <c r="N581">
        <v>2.5466199081214893</v>
      </c>
      <c r="O581" s="25">
        <v>-1.8438218003960407E-3</v>
      </c>
      <c r="P581">
        <v>85</v>
      </c>
      <c r="Q581">
        <v>-1.2999999999999999E-3</v>
      </c>
      <c r="R581">
        <v>1.1000000000000001</v>
      </c>
      <c r="S581" s="25" t="s">
        <v>594</v>
      </c>
      <c r="T581" t="s">
        <v>227</v>
      </c>
      <c r="U581" t="s">
        <v>228</v>
      </c>
      <c r="V581" t="s">
        <v>595</v>
      </c>
      <c r="W581" t="s">
        <v>229</v>
      </c>
      <c r="X581" t="s">
        <v>596</v>
      </c>
      <c r="Y581" t="s">
        <v>307</v>
      </c>
      <c r="Z581" t="s">
        <v>598</v>
      </c>
      <c r="AA581" t="s">
        <v>308</v>
      </c>
      <c r="AB581" t="s">
        <v>600</v>
      </c>
      <c r="AC581" t="s">
        <v>316</v>
      </c>
      <c r="AD581" t="s">
        <v>602</v>
      </c>
      <c r="AE581" t="s">
        <v>481</v>
      </c>
      <c r="AF581" t="s">
        <v>603</v>
      </c>
      <c r="AG581" t="s">
        <v>326</v>
      </c>
      <c r="AH581" s="40" t="s">
        <v>677</v>
      </c>
      <c r="AI581">
        <v>0</v>
      </c>
      <c r="AJ581">
        <v>0</v>
      </c>
      <c r="AK581">
        <v>0</v>
      </c>
      <c r="AL581">
        <v>0</v>
      </c>
      <c r="AM581">
        <v>0</v>
      </c>
      <c r="AN581">
        <v>0</v>
      </c>
      <c r="AO581">
        <v>0</v>
      </c>
      <c r="AP581">
        <v>0</v>
      </c>
      <c r="AQ581">
        <v>0</v>
      </c>
      <c r="AR581">
        <v>0</v>
      </c>
      <c r="AS581">
        <v>0</v>
      </c>
      <c r="AT581">
        <v>0</v>
      </c>
      <c r="AU581">
        <v>0</v>
      </c>
    </row>
    <row r="582" spans="1:47">
      <c r="C582" s="39" t="s">
        <v>18</v>
      </c>
      <c r="D582">
        <v>1</v>
      </c>
      <c r="S582" s="25">
        <v>73.900000000000006</v>
      </c>
      <c r="T582">
        <v>80.599999999999994</v>
      </c>
      <c r="U582">
        <v>87.4</v>
      </c>
      <c r="V582">
        <v>93.9</v>
      </c>
      <c r="W582">
        <v>100</v>
      </c>
      <c r="X582">
        <v>107</v>
      </c>
      <c r="Y582">
        <v>114</v>
      </c>
      <c r="Z582">
        <v>122</v>
      </c>
      <c r="AA582">
        <v>130</v>
      </c>
      <c r="AB582">
        <v>139</v>
      </c>
      <c r="AC582">
        <v>148</v>
      </c>
      <c r="AD582">
        <v>156</v>
      </c>
      <c r="AE582">
        <v>164</v>
      </c>
      <c r="AF582">
        <v>172</v>
      </c>
      <c r="AG582">
        <v>180</v>
      </c>
      <c r="AH582">
        <v>188</v>
      </c>
      <c r="AI582">
        <v>0</v>
      </c>
      <c r="AJ582">
        <v>0</v>
      </c>
      <c r="AK582">
        <v>0</v>
      </c>
      <c r="AL582">
        <v>0</v>
      </c>
      <c r="AM582">
        <v>0</v>
      </c>
      <c r="AN582">
        <v>0</v>
      </c>
      <c r="AO582">
        <v>0</v>
      </c>
      <c r="AP582">
        <v>0</v>
      </c>
      <c r="AQ582">
        <v>0</v>
      </c>
      <c r="AR582">
        <v>0</v>
      </c>
      <c r="AS582">
        <v>0</v>
      </c>
      <c r="AT582">
        <v>0</v>
      </c>
      <c r="AU582">
        <v>0</v>
      </c>
    </row>
    <row r="583" spans="1:47">
      <c r="A583" s="40" t="s">
        <v>681</v>
      </c>
      <c r="B583" s="40" t="s">
        <v>130</v>
      </c>
      <c r="C583" s="82" t="s">
        <v>117</v>
      </c>
      <c r="D583">
        <v>1</v>
      </c>
      <c r="E583" s="25">
        <v>0.1</v>
      </c>
      <c r="F583">
        <v>3</v>
      </c>
      <c r="G583" s="25">
        <v>2.2859081619552218E-2</v>
      </c>
      <c r="H583">
        <v>-0.25053038967960828</v>
      </c>
      <c r="I583">
        <v>1.5677228476265486</v>
      </c>
      <c r="J583">
        <v>1.7513232308917909E-2</v>
      </c>
      <c r="K583" s="25">
        <v>1.1201929980782488E-2</v>
      </c>
      <c r="L583">
        <v>-8.394813619213258E-2</v>
      </c>
      <c r="M583">
        <v>0.3657550476857952</v>
      </c>
      <c r="N583">
        <v>2.58126379137068</v>
      </c>
      <c r="O583" s="25">
        <v>-1.9191048679524764E-3</v>
      </c>
      <c r="P583">
        <v>85</v>
      </c>
      <c r="Q583">
        <v>-1.2999999999999999E-3</v>
      </c>
      <c r="R583">
        <v>1.3</v>
      </c>
      <c r="S583" s="25" t="s">
        <v>682</v>
      </c>
      <c r="T583" t="s">
        <v>466</v>
      </c>
      <c r="U583" s="25" t="s">
        <v>683</v>
      </c>
      <c r="V583" t="s">
        <v>467</v>
      </c>
      <c r="W583" t="s">
        <v>684</v>
      </c>
      <c r="X583" t="s">
        <v>685</v>
      </c>
      <c r="Y583" t="s">
        <v>468</v>
      </c>
      <c r="Z583" t="s">
        <v>686</v>
      </c>
      <c r="AA583" t="s">
        <v>179</v>
      </c>
      <c r="AB583" t="s">
        <v>180</v>
      </c>
      <c r="AC583" t="s">
        <v>687</v>
      </c>
      <c r="AD583" t="s">
        <v>181</v>
      </c>
      <c r="AE583" t="s">
        <v>182</v>
      </c>
      <c r="AF583" t="s">
        <v>183</v>
      </c>
      <c r="AG583" t="s">
        <v>184</v>
      </c>
    </row>
    <row r="584" spans="1:47">
      <c r="C584" s="39" t="s">
        <v>18</v>
      </c>
      <c r="D584">
        <v>1</v>
      </c>
      <c r="S584" s="25">
        <v>200</v>
      </c>
      <c r="T584">
        <v>210</v>
      </c>
      <c r="U584" s="25">
        <v>220</v>
      </c>
      <c r="V584">
        <v>230</v>
      </c>
      <c r="W584" s="25">
        <v>240</v>
      </c>
      <c r="X584">
        <v>250</v>
      </c>
      <c r="Y584" s="25">
        <v>260</v>
      </c>
      <c r="Z584">
        <v>270</v>
      </c>
      <c r="AA584" s="25">
        <v>280</v>
      </c>
      <c r="AB584">
        <v>290</v>
      </c>
      <c r="AC584" s="25">
        <v>300</v>
      </c>
      <c r="AD584">
        <v>310</v>
      </c>
      <c r="AE584" s="25">
        <v>320</v>
      </c>
      <c r="AF584">
        <v>330</v>
      </c>
      <c r="AG584" s="25">
        <v>340</v>
      </c>
      <c r="AI584" s="25"/>
    </row>
    <row r="585" spans="1:47">
      <c r="A585" s="40" t="s">
        <v>688</v>
      </c>
      <c r="B585" s="40" t="s">
        <v>130</v>
      </c>
      <c r="C585" s="82" t="s">
        <v>117</v>
      </c>
      <c r="D585">
        <v>1</v>
      </c>
      <c r="E585" s="25">
        <v>0.1</v>
      </c>
      <c r="F585">
        <v>3</v>
      </c>
      <c r="G585" s="25">
        <v>2.736303168037767E-2</v>
      </c>
      <c r="H585">
        <v>-0.27582310645986569</v>
      </c>
      <c r="I585">
        <v>1.5963425547987302</v>
      </c>
      <c r="J585">
        <v>8.3280139398537179E-3</v>
      </c>
      <c r="K585" s="25">
        <v>1.4670826443620421E-2</v>
      </c>
      <c r="L585">
        <v>-0.10585820298950593</v>
      </c>
      <c r="M585">
        <v>0.42854199431874151</v>
      </c>
      <c r="N585">
        <v>2.5468590299715799</v>
      </c>
      <c r="O585" s="25">
        <v>-1.7564955223744146E-3</v>
      </c>
      <c r="P585">
        <v>85</v>
      </c>
      <c r="Q585">
        <v>-1.2999999999999999E-3</v>
      </c>
      <c r="R585">
        <v>1.3</v>
      </c>
      <c r="S585" s="25" t="s">
        <v>683</v>
      </c>
      <c r="T585" t="s">
        <v>467</v>
      </c>
      <c r="U585" t="s">
        <v>684</v>
      </c>
      <c r="V585" t="s">
        <v>685</v>
      </c>
      <c r="W585" t="s">
        <v>468</v>
      </c>
      <c r="X585" t="s">
        <v>686</v>
      </c>
      <c r="Y585" t="s">
        <v>179</v>
      </c>
      <c r="Z585" t="s">
        <v>180</v>
      </c>
      <c r="AA585" t="s">
        <v>687</v>
      </c>
      <c r="AB585" t="s">
        <v>181</v>
      </c>
      <c r="AC585" t="s">
        <v>182</v>
      </c>
      <c r="AD585" t="s">
        <v>183</v>
      </c>
      <c r="AE585" t="s">
        <v>184</v>
      </c>
      <c r="AF585" t="s">
        <v>689</v>
      </c>
      <c r="AG585" t="s">
        <v>185</v>
      </c>
      <c r="AH585" s="40"/>
    </row>
    <row r="586" spans="1:47">
      <c r="C586" s="39" t="s">
        <v>18</v>
      </c>
      <c r="D586">
        <v>1</v>
      </c>
      <c r="S586" s="25">
        <v>220</v>
      </c>
      <c r="T586">
        <v>230</v>
      </c>
      <c r="U586" s="25">
        <v>240</v>
      </c>
      <c r="V586">
        <v>250</v>
      </c>
      <c r="W586" s="25">
        <v>260</v>
      </c>
      <c r="X586">
        <v>270</v>
      </c>
      <c r="Y586" s="25">
        <v>280</v>
      </c>
      <c r="Z586">
        <v>290</v>
      </c>
      <c r="AA586" s="25">
        <v>300</v>
      </c>
      <c r="AB586">
        <v>310</v>
      </c>
      <c r="AC586" s="25">
        <v>320</v>
      </c>
      <c r="AD586">
        <v>330</v>
      </c>
      <c r="AE586" s="25">
        <v>340</v>
      </c>
      <c r="AF586">
        <v>350</v>
      </c>
      <c r="AG586" s="25">
        <v>360</v>
      </c>
    </row>
    <row r="587" spans="1:47">
      <c r="A587" s="40" t="s">
        <v>690</v>
      </c>
      <c r="B587" s="40" t="s">
        <v>130</v>
      </c>
      <c r="C587" s="82" t="s">
        <v>117</v>
      </c>
      <c r="D587">
        <v>1</v>
      </c>
      <c r="E587" s="25">
        <v>0.1</v>
      </c>
      <c r="F587">
        <v>2</v>
      </c>
      <c r="G587" s="25">
        <v>2.736303168037767E-2</v>
      </c>
      <c r="H587">
        <v>-0.27582310645986569</v>
      </c>
      <c r="I587">
        <v>1.5963425547987302</v>
      </c>
      <c r="J587">
        <v>8.3280139398537179E-3</v>
      </c>
      <c r="K587" s="25">
        <v>1.4670826443620421E-2</v>
      </c>
      <c r="L587">
        <v>-0.10585820298950593</v>
      </c>
      <c r="M587">
        <v>0.42854199431874151</v>
      </c>
      <c r="N587">
        <v>2.5468590299715799</v>
      </c>
      <c r="O587" s="25">
        <v>-1.7564955223744146E-3</v>
      </c>
      <c r="P587">
        <v>85</v>
      </c>
      <c r="Q587">
        <v>-1.2999999999999999E-3</v>
      </c>
      <c r="R587">
        <v>1.3</v>
      </c>
      <c r="S587" s="25" t="s">
        <v>683</v>
      </c>
      <c r="T587" t="s">
        <v>467</v>
      </c>
      <c r="U587" t="s">
        <v>684</v>
      </c>
      <c r="V587" t="s">
        <v>685</v>
      </c>
      <c r="W587" t="s">
        <v>468</v>
      </c>
      <c r="X587" t="s">
        <v>686</v>
      </c>
      <c r="Y587" t="s">
        <v>179</v>
      </c>
      <c r="Z587" t="s">
        <v>180</v>
      </c>
      <c r="AH587" s="40"/>
    </row>
    <row r="588" spans="1:47">
      <c r="C588" s="39" t="s">
        <v>18</v>
      </c>
      <c r="D588">
        <v>1</v>
      </c>
      <c r="S588" s="25">
        <v>220</v>
      </c>
      <c r="T588">
        <v>230</v>
      </c>
      <c r="U588" s="25">
        <v>240</v>
      </c>
      <c r="V588">
        <v>250</v>
      </c>
      <c r="W588" s="25">
        <v>260</v>
      </c>
      <c r="X588">
        <v>270</v>
      </c>
      <c r="Y588" s="25">
        <v>280</v>
      </c>
      <c r="Z588">
        <v>290</v>
      </c>
      <c r="AA588" s="25"/>
      <c r="AC588" s="25"/>
      <c r="AE588" s="25"/>
      <c r="AG588" s="25"/>
    </row>
    <row r="589" spans="1:47">
      <c r="A589" s="40" t="s">
        <v>691</v>
      </c>
      <c r="B589" t="s">
        <v>130</v>
      </c>
      <c r="C589" s="82" t="s">
        <v>117</v>
      </c>
      <c r="D589">
        <v>1</v>
      </c>
      <c r="E589" s="25">
        <v>0.35</v>
      </c>
      <c r="F589">
        <v>6</v>
      </c>
      <c r="G589" s="25">
        <v>5.7431958379136339E-3</v>
      </c>
      <c r="H589">
        <v>-0.10652491996290114</v>
      </c>
      <c r="I589">
        <v>0.79094727305258239</v>
      </c>
      <c r="J589">
        <v>3.387687438469511E-2</v>
      </c>
      <c r="K589" s="25">
        <v>3.4715566505220427E-3</v>
      </c>
      <c r="L589">
        <v>-3.9076874529437269E-2</v>
      </c>
      <c r="M589">
        <v>0.26422364813674537</v>
      </c>
      <c r="N589">
        <v>2.5898709917906042</v>
      </c>
      <c r="O589" s="25">
        <v>-2.6156403573861387E-3</v>
      </c>
      <c r="P589">
        <v>85</v>
      </c>
      <c r="Q589">
        <v>-1.2999999999999999E-3</v>
      </c>
      <c r="R589">
        <v>1.3</v>
      </c>
      <c r="S589" t="s">
        <v>183</v>
      </c>
      <c r="T589" t="s">
        <v>185</v>
      </c>
      <c r="U589" t="s">
        <v>280</v>
      </c>
      <c r="V589" s="40"/>
      <c r="W589" s="40"/>
    </row>
    <row r="590" spans="1:47">
      <c r="C590" s="39" t="s">
        <v>18</v>
      </c>
      <c r="D590">
        <v>1</v>
      </c>
      <c r="S590">
        <v>475</v>
      </c>
      <c r="T590">
        <v>510</v>
      </c>
      <c r="U590">
        <v>550</v>
      </c>
    </row>
    <row r="591" spans="1:47">
      <c r="A591" s="40" t="s">
        <v>692</v>
      </c>
      <c r="B591" t="s">
        <v>130</v>
      </c>
      <c r="C591" s="82" t="s">
        <v>117</v>
      </c>
      <c r="D591">
        <v>1</v>
      </c>
      <c r="E591" s="25">
        <v>0.35</v>
      </c>
      <c r="F591">
        <v>3</v>
      </c>
      <c r="G591" s="25">
        <v>1.1021173050594035E-2</v>
      </c>
      <c r="H591">
        <v>-0.13060803028942672</v>
      </c>
      <c r="I591">
        <v>1.0752390934858478</v>
      </c>
      <c r="J591">
        <v>2.235919781258533E-3</v>
      </c>
      <c r="K591" s="25">
        <v>6.6881829762598178E-3</v>
      </c>
      <c r="L591">
        <v>-5.0160593227964352E-2</v>
      </c>
      <c r="M591">
        <v>0.25337120070088509</v>
      </c>
      <c r="N591">
        <v>2.5715198854800088</v>
      </c>
      <c r="O591" s="25">
        <v>-2.0033543112871295E-3</v>
      </c>
      <c r="P591">
        <v>85</v>
      </c>
      <c r="Q591">
        <v>-1.2999999999999999E-3</v>
      </c>
      <c r="R591">
        <v>0.6</v>
      </c>
      <c r="S591" t="s">
        <v>605</v>
      </c>
      <c r="T591" t="s">
        <v>328</v>
      </c>
      <c r="U591" t="s">
        <v>484</v>
      </c>
      <c r="V591" t="s">
        <v>609</v>
      </c>
      <c r="W591" t="s">
        <v>485</v>
      </c>
      <c r="X591" t="s">
        <v>610</v>
      </c>
      <c r="Y591" s="40" t="s">
        <v>611</v>
      </c>
      <c r="Z591" s="40" t="s">
        <v>486</v>
      </c>
      <c r="AA591" t="s">
        <v>661</v>
      </c>
      <c r="AB591" t="s">
        <v>490</v>
      </c>
      <c r="AC591" t="s">
        <v>693</v>
      </c>
      <c r="AD591" t="s">
        <v>694</v>
      </c>
      <c r="AE591" t="s">
        <v>491</v>
      </c>
      <c r="AF591" t="s">
        <v>695</v>
      </c>
    </row>
    <row r="592" spans="1:47">
      <c r="C592" s="39" t="s">
        <v>18</v>
      </c>
      <c r="D592">
        <v>1</v>
      </c>
      <c r="S592">
        <v>260</v>
      </c>
      <c r="T592">
        <v>280</v>
      </c>
      <c r="U592">
        <v>300</v>
      </c>
      <c r="V592">
        <v>320</v>
      </c>
      <c r="W592">
        <v>340</v>
      </c>
      <c r="X592">
        <v>360</v>
      </c>
      <c r="Y592">
        <v>380</v>
      </c>
      <c r="Z592">
        <v>400</v>
      </c>
      <c r="AA592">
        <v>420</v>
      </c>
      <c r="AB592">
        <v>440</v>
      </c>
      <c r="AC592">
        <v>460</v>
      </c>
      <c r="AD592">
        <v>480</v>
      </c>
      <c r="AE592">
        <v>500</v>
      </c>
      <c r="AF592">
        <v>520</v>
      </c>
    </row>
    <row r="593" spans="1:31">
      <c r="A593" s="40" t="s">
        <v>696</v>
      </c>
      <c r="B593" s="40" t="s">
        <v>130</v>
      </c>
      <c r="C593" s="82" t="s">
        <v>117</v>
      </c>
      <c r="D593">
        <v>1</v>
      </c>
      <c r="E593" s="25">
        <v>0.1</v>
      </c>
      <c r="F593">
        <v>1</v>
      </c>
      <c r="G593" s="25">
        <v>0.2377720783882796</v>
      </c>
      <c r="H593">
        <v>-0.90594216443223752</v>
      </c>
      <c r="I593">
        <v>1.9310455928644712</v>
      </c>
      <c r="J593">
        <v>1.0623922679486628E-2</v>
      </c>
      <c r="K593" s="25">
        <v>0.3650525793650809</v>
      </c>
      <c r="L593">
        <v>-1.0101890873015895</v>
      </c>
      <c r="M593">
        <v>1.3912900496031753</v>
      </c>
      <c r="N593">
        <v>2.6958765833333329</v>
      </c>
      <c r="O593" s="25">
        <v>-2.4559720204435647E-3</v>
      </c>
      <c r="P593">
        <v>25</v>
      </c>
      <c r="Q593">
        <v>-1.1800000000000001E-3</v>
      </c>
      <c r="R593">
        <v>1.4</v>
      </c>
      <c r="S593" t="s">
        <v>647</v>
      </c>
      <c r="T593" s="40" t="s">
        <v>648</v>
      </c>
      <c r="U593" t="s">
        <v>649</v>
      </c>
      <c r="V593" s="40" t="s">
        <v>650</v>
      </c>
      <c r="W593" s="40" t="s">
        <v>651</v>
      </c>
      <c r="X593" s="40" t="s">
        <v>652</v>
      </c>
      <c r="Y593" t="s">
        <v>653</v>
      </c>
      <c r="Z593" s="40" t="s">
        <v>654</v>
      </c>
      <c r="AA593" t="s">
        <v>655</v>
      </c>
      <c r="AB593" s="40" t="s">
        <v>656</v>
      </c>
      <c r="AC593" s="40" t="s">
        <v>657</v>
      </c>
      <c r="AD593" s="40" t="s">
        <v>658</v>
      </c>
    </row>
    <row r="594" spans="1:31">
      <c r="C594" s="39" t="s">
        <v>18</v>
      </c>
      <c r="D594">
        <v>1</v>
      </c>
      <c r="S594">
        <v>140</v>
      </c>
      <c r="T594">
        <v>205</v>
      </c>
      <c r="U594">
        <v>140</v>
      </c>
      <c r="V594">
        <v>195</v>
      </c>
      <c r="W594">
        <v>140</v>
      </c>
      <c r="X594">
        <v>185</v>
      </c>
      <c r="Y594">
        <v>160</v>
      </c>
      <c r="Z594">
        <v>175</v>
      </c>
      <c r="AA594">
        <v>160</v>
      </c>
      <c r="AB594">
        <v>170</v>
      </c>
      <c r="AC594">
        <v>120</v>
      </c>
      <c r="AD594">
        <v>165</v>
      </c>
    </row>
    <row r="595" spans="1:31">
      <c r="A595" s="40" t="s">
        <v>697</v>
      </c>
      <c r="B595" t="s">
        <v>130</v>
      </c>
      <c r="C595" s="82" t="s">
        <v>117</v>
      </c>
      <c r="D595">
        <v>1</v>
      </c>
      <c r="E595" s="25">
        <v>0.35</v>
      </c>
      <c r="F595">
        <v>3</v>
      </c>
      <c r="G595" s="25">
        <v>1.1021173050594035E-2</v>
      </c>
      <c r="H595">
        <v>-0.13060803028942672</v>
      </c>
      <c r="I595">
        <v>1.0752390934858478</v>
      </c>
      <c r="J595">
        <v>2.235919781258533E-3</v>
      </c>
      <c r="K595" s="25">
        <v>6.9552884676269723E-3</v>
      </c>
      <c r="L595">
        <v>-5.2695830180912069E-2</v>
      </c>
      <c r="M595">
        <v>0.27840030822572392</v>
      </c>
      <c r="N595">
        <v>2.5477252133251098</v>
      </c>
      <c r="O595" s="25">
        <v>-2.0033543112871295E-3</v>
      </c>
      <c r="P595">
        <v>85</v>
      </c>
      <c r="Q595">
        <v>-1.2999999999999999E-3</v>
      </c>
      <c r="R595">
        <v>2.2000000000000002</v>
      </c>
      <c r="S595" t="s">
        <v>609</v>
      </c>
      <c r="T595" t="s">
        <v>485</v>
      </c>
      <c r="U595" t="s">
        <v>610</v>
      </c>
      <c r="V595" s="40" t="s">
        <v>611</v>
      </c>
      <c r="W595" s="40" t="s">
        <v>486</v>
      </c>
      <c r="X595" t="s">
        <v>661</v>
      </c>
      <c r="Y595" t="s">
        <v>490</v>
      </c>
      <c r="Z595" t="s">
        <v>693</v>
      </c>
      <c r="AA595" t="s">
        <v>694</v>
      </c>
      <c r="AB595" t="s">
        <v>491</v>
      </c>
      <c r="AC595" t="s">
        <v>695</v>
      </c>
      <c r="AD595" t="s">
        <v>492</v>
      </c>
    </row>
    <row r="596" spans="1:31">
      <c r="C596" s="39" t="s">
        <v>18</v>
      </c>
      <c r="D596">
        <v>1</v>
      </c>
      <c r="S596">
        <v>320</v>
      </c>
      <c r="T596">
        <v>340</v>
      </c>
      <c r="U596">
        <v>360</v>
      </c>
      <c r="V596">
        <v>380</v>
      </c>
      <c r="W596">
        <v>400</v>
      </c>
      <c r="X596">
        <v>420</v>
      </c>
      <c r="Y596">
        <v>440</v>
      </c>
      <c r="Z596">
        <v>460</v>
      </c>
      <c r="AA596">
        <v>480</v>
      </c>
      <c r="AB596">
        <v>500</v>
      </c>
      <c r="AC596">
        <v>520</v>
      </c>
      <c r="AD596">
        <v>540</v>
      </c>
    </row>
    <row r="597" spans="1:31">
      <c r="A597" s="40" t="s">
        <v>698</v>
      </c>
      <c r="B597" t="s">
        <v>130</v>
      </c>
      <c r="C597" s="82" t="s">
        <v>117</v>
      </c>
      <c r="D597">
        <v>1</v>
      </c>
      <c r="E597" s="25">
        <v>0.35</v>
      </c>
      <c r="F597">
        <v>6</v>
      </c>
      <c r="G597" s="25">
        <v>2.5120306212121526E-3</v>
      </c>
      <c r="H597">
        <v>-5.6270198883333664E-2</v>
      </c>
      <c r="I597">
        <v>0.59164900131363718</v>
      </c>
      <c r="J597">
        <v>2.1686547936363487E-2</v>
      </c>
      <c r="K597" s="25">
        <v>1.6790547729524238E-3</v>
      </c>
      <c r="L597">
        <v>-2.2856546935810015E-2</v>
      </c>
      <c r="M597">
        <v>0.27405402729295408</v>
      </c>
      <c r="N597">
        <v>2.5298856949737121</v>
      </c>
      <c r="O597" s="25">
        <v>-2.4294494268198023E-3</v>
      </c>
      <c r="P597">
        <v>85</v>
      </c>
      <c r="Q597">
        <v>-1.4E-3</v>
      </c>
      <c r="R597">
        <v>0.8</v>
      </c>
      <c r="S597" t="s">
        <v>237</v>
      </c>
      <c r="T597" t="s">
        <v>238</v>
      </c>
      <c r="V597" s="40"/>
      <c r="W597" s="40"/>
    </row>
    <row r="598" spans="1:31">
      <c r="C598" s="39" t="s">
        <v>18</v>
      </c>
      <c r="D598">
        <v>1</v>
      </c>
      <c r="S598">
        <v>730</v>
      </c>
      <c r="T598">
        <v>780</v>
      </c>
    </row>
    <row r="599" spans="1:31">
      <c r="A599" t="s">
        <v>699</v>
      </c>
      <c r="B599" t="s">
        <v>130</v>
      </c>
      <c r="C599" s="82" t="s">
        <v>117</v>
      </c>
      <c r="D599">
        <v>1</v>
      </c>
      <c r="E599" s="25">
        <v>0.3</v>
      </c>
      <c r="F599">
        <v>3</v>
      </c>
      <c r="G599" s="25">
        <v>1.8177074133053587E-2</v>
      </c>
      <c r="H599">
        <v>-0.22761128074832115</v>
      </c>
      <c r="I599">
        <v>1.1830104312135876</v>
      </c>
      <c r="J599">
        <v>2.6423775401680338E-2</v>
      </c>
      <c r="K599" s="25">
        <v>1.9697116402116351E-2</v>
      </c>
      <c r="L599">
        <v>-0.14492747354497321</v>
      </c>
      <c r="M599">
        <v>0.56258958095238054</v>
      </c>
      <c r="N599">
        <v>2.662640776190476</v>
      </c>
      <c r="O599" s="25">
        <v>-2.3717329594620255E-3</v>
      </c>
      <c r="P599">
        <v>25</v>
      </c>
      <c r="Q599">
        <v>-1.1999999999999999E-3</v>
      </c>
      <c r="R599">
        <v>2.2999999999999998</v>
      </c>
      <c r="S599" t="s">
        <v>610</v>
      </c>
      <c r="T599" s="40" t="s">
        <v>611</v>
      </c>
      <c r="U599" s="40"/>
    </row>
    <row r="600" spans="1:31">
      <c r="C600" s="39" t="s">
        <v>18</v>
      </c>
      <c r="D600">
        <v>1</v>
      </c>
      <c r="S600">
        <v>360</v>
      </c>
      <c r="T600">
        <v>380</v>
      </c>
    </row>
    <row r="601" spans="1:31">
      <c r="A601" t="s">
        <v>700</v>
      </c>
      <c r="B601" t="s">
        <v>130</v>
      </c>
      <c r="C601" s="82" t="s">
        <v>117</v>
      </c>
      <c r="D601">
        <v>1</v>
      </c>
      <c r="E601" s="25">
        <v>0.3</v>
      </c>
      <c r="F601">
        <v>2.5</v>
      </c>
      <c r="G601" s="25">
        <v>2.3788283577921884E-2</v>
      </c>
      <c r="H601">
        <v>-0.2479341770896096</v>
      </c>
      <c r="I601">
        <v>1.2016306153288956</v>
      </c>
      <c r="J601">
        <v>2.2515278182792017E-2</v>
      </c>
      <c r="K601" s="25">
        <v>3.1073970658970697E-2</v>
      </c>
      <c r="L601">
        <v>-0.18574675084175099</v>
      </c>
      <c r="M601">
        <v>0.59984081402116418</v>
      </c>
      <c r="N601">
        <v>2.6548319661616162</v>
      </c>
      <c r="O601" s="25">
        <v>-2.3717329594620255E-3</v>
      </c>
      <c r="P601">
        <v>25</v>
      </c>
      <c r="Q601">
        <v>-1.1999999999999999E-3</v>
      </c>
      <c r="R601">
        <v>2.2999999999999998</v>
      </c>
      <c r="S601" t="s">
        <v>483</v>
      </c>
      <c r="T601" t="s">
        <v>605</v>
      </c>
      <c r="U601" s="40" t="s">
        <v>328</v>
      </c>
      <c r="V601" s="40" t="s">
        <v>484</v>
      </c>
      <c r="W601" s="40" t="s">
        <v>609</v>
      </c>
      <c r="X601" t="s">
        <v>485</v>
      </c>
      <c r="Y601" t="s">
        <v>610</v>
      </c>
      <c r="Z601" s="40" t="s">
        <v>611</v>
      </c>
    </row>
    <row r="602" spans="1:31">
      <c r="C602" s="39" t="s">
        <v>18</v>
      </c>
      <c r="D602">
        <v>1</v>
      </c>
      <c r="S602">
        <v>240</v>
      </c>
      <c r="T602">
        <v>260</v>
      </c>
      <c r="U602">
        <v>280</v>
      </c>
      <c r="V602">
        <v>300</v>
      </c>
      <c r="W602">
        <v>320</v>
      </c>
      <c r="X602">
        <v>340</v>
      </c>
      <c r="Y602">
        <v>360</v>
      </c>
      <c r="Z602">
        <v>380</v>
      </c>
    </row>
    <row r="603" spans="1:31">
      <c r="A603" s="40" t="s">
        <v>701</v>
      </c>
      <c r="B603" s="40" t="s">
        <v>130</v>
      </c>
      <c r="C603" s="82" t="s">
        <v>117</v>
      </c>
      <c r="D603">
        <v>1</v>
      </c>
      <c r="E603" s="25">
        <v>0.05</v>
      </c>
      <c r="F603">
        <v>0.5</v>
      </c>
      <c r="G603" s="25">
        <v>3.0857967417458956</v>
      </c>
      <c r="H603">
        <v>-7.2174375701796452</v>
      </c>
      <c r="I603">
        <v>6.6800607615468213</v>
      </c>
      <c r="J603">
        <v>3.5485450403263535E-2</v>
      </c>
      <c r="K603" s="25">
        <v>2.2946347914271121</v>
      </c>
      <c r="L603">
        <v>-3.3864789030003304</v>
      </c>
      <c r="M603">
        <v>2.398768852577271</v>
      </c>
      <c r="N603">
        <v>2.5716285588680576</v>
      </c>
      <c r="O603" s="25">
        <v>-2.3867549465346532E-3</v>
      </c>
      <c r="P603">
        <v>85</v>
      </c>
      <c r="Q603">
        <v>-1.1000000000000001E-3</v>
      </c>
      <c r="R603">
        <v>12</v>
      </c>
      <c r="S603" s="25" t="s">
        <v>301</v>
      </c>
      <c r="T603" s="25" t="s">
        <v>218</v>
      </c>
      <c r="U603" t="s">
        <v>304</v>
      </c>
      <c r="V603" t="s">
        <v>222</v>
      </c>
      <c r="W603" t="s">
        <v>579</v>
      </c>
      <c r="X603" t="s">
        <v>224</v>
      </c>
      <c r="Y603" t="s">
        <v>580</v>
      </c>
      <c r="Z603" t="s">
        <v>225</v>
      </c>
      <c r="AB603" s="25"/>
    </row>
    <row r="604" spans="1:31">
      <c r="C604" s="39" t="s">
        <v>18</v>
      </c>
      <c r="D604">
        <v>1</v>
      </c>
      <c r="S604" s="25">
        <v>26.5</v>
      </c>
      <c r="T604" s="25">
        <v>30.6</v>
      </c>
      <c r="U604">
        <v>35.200000000000003</v>
      </c>
      <c r="V604">
        <v>39.799999999999997</v>
      </c>
      <c r="W604">
        <v>45.7</v>
      </c>
      <c r="X604">
        <v>51.7</v>
      </c>
      <c r="Y604">
        <v>56.8</v>
      </c>
      <c r="Z604">
        <v>62</v>
      </c>
      <c r="AB604" s="25"/>
    </row>
    <row r="605" spans="1:31">
      <c r="A605" s="40" t="s">
        <v>702</v>
      </c>
      <c r="B605" s="40" t="s">
        <v>130</v>
      </c>
      <c r="C605" s="82" t="s">
        <v>117</v>
      </c>
      <c r="D605">
        <v>1</v>
      </c>
      <c r="E605" s="25">
        <v>0.1</v>
      </c>
      <c r="F605">
        <v>1.5</v>
      </c>
      <c r="G605" s="25">
        <v>0.23916342611562871</v>
      </c>
      <c r="H605">
        <v>-1.2071139303292058</v>
      </c>
      <c r="I605">
        <v>3.2020751883737777</v>
      </c>
      <c r="J605">
        <v>1.6891008639798977E-2</v>
      </c>
      <c r="K605" s="25">
        <v>0.10230581419589189</v>
      </c>
      <c r="L605">
        <v>-0.36528962673789084</v>
      </c>
      <c r="M605">
        <v>0.74687560655424001</v>
      </c>
      <c r="N605">
        <v>2.5789551551977592</v>
      </c>
      <c r="O605" s="25">
        <v>-1.9257962815189878E-3</v>
      </c>
      <c r="P605">
        <v>85</v>
      </c>
      <c r="Q605">
        <v>-1.1999999999999999E-3</v>
      </c>
      <c r="R605">
        <v>3.5</v>
      </c>
      <c r="S605" t="s">
        <v>226</v>
      </c>
      <c r="T605" t="s">
        <v>594</v>
      </c>
      <c r="U605" t="s">
        <v>227</v>
      </c>
      <c r="V605" t="s">
        <v>228</v>
      </c>
      <c r="W605" t="s">
        <v>595</v>
      </c>
      <c r="X605" t="s">
        <v>229</v>
      </c>
      <c r="Y605" t="s">
        <v>596</v>
      </c>
      <c r="Z605" t="s">
        <v>307</v>
      </c>
      <c r="AA605" t="s">
        <v>598</v>
      </c>
      <c r="AB605" t="s">
        <v>308</v>
      </c>
      <c r="AC605" t="s">
        <v>600</v>
      </c>
      <c r="AD605" t="s">
        <v>316</v>
      </c>
      <c r="AE605" t="s">
        <v>602</v>
      </c>
    </row>
    <row r="606" spans="1:31">
      <c r="C606" s="39" t="s">
        <v>18</v>
      </c>
      <c r="D606">
        <v>1</v>
      </c>
      <c r="S606">
        <v>67.2</v>
      </c>
      <c r="T606">
        <v>73.900000000000006</v>
      </c>
      <c r="U606">
        <v>80.599999999999994</v>
      </c>
      <c r="V606">
        <v>87.4</v>
      </c>
      <c r="W606">
        <v>93.9</v>
      </c>
      <c r="X606">
        <v>100</v>
      </c>
      <c r="Y606">
        <v>107</v>
      </c>
      <c r="Z606">
        <v>114</v>
      </c>
      <c r="AA606">
        <v>122</v>
      </c>
      <c r="AB606">
        <v>130</v>
      </c>
      <c r="AC606">
        <v>139</v>
      </c>
      <c r="AD606">
        <v>148</v>
      </c>
      <c r="AE606">
        <v>156</v>
      </c>
    </row>
    <row r="607" spans="1:31">
      <c r="A607" s="40" t="s">
        <v>703</v>
      </c>
      <c r="B607" s="40" t="s">
        <v>130</v>
      </c>
      <c r="C607" s="82" t="s">
        <v>117</v>
      </c>
      <c r="D607">
        <v>1</v>
      </c>
      <c r="E607" s="25">
        <v>0.1</v>
      </c>
      <c r="F607">
        <v>1.5</v>
      </c>
      <c r="G607" s="25">
        <v>0.26396775770770703</v>
      </c>
      <c r="H607">
        <v>-1.3511074084368631</v>
      </c>
      <c r="I607">
        <v>3.2414727047805494</v>
      </c>
      <c r="J607">
        <v>1.9677593248605907E-2</v>
      </c>
      <c r="K607" s="25">
        <v>9.8218203525508557E-2</v>
      </c>
      <c r="L607">
        <v>-0.3417876955393383</v>
      </c>
      <c r="M607">
        <v>0.65896384710217981</v>
      </c>
      <c r="N607">
        <v>2.6070205407416496</v>
      </c>
      <c r="O607" s="25">
        <v>-2.1154996617721513E-3</v>
      </c>
      <c r="P607">
        <v>85</v>
      </c>
      <c r="Q607">
        <v>-1.1999999999999999E-3</v>
      </c>
      <c r="R607">
        <v>4</v>
      </c>
      <c r="S607" t="s">
        <v>227</v>
      </c>
      <c r="T607" t="s">
        <v>228</v>
      </c>
      <c r="U607" t="s">
        <v>595</v>
      </c>
      <c r="V607" t="s">
        <v>229</v>
      </c>
    </row>
    <row r="608" spans="1:31">
      <c r="C608" s="39" t="s">
        <v>18</v>
      </c>
      <c r="D608">
        <v>1</v>
      </c>
      <c r="S608">
        <v>80.599999999999994</v>
      </c>
      <c r="T608">
        <v>87.4</v>
      </c>
      <c r="U608">
        <v>93.9</v>
      </c>
      <c r="V608">
        <v>100</v>
      </c>
    </row>
    <row r="609" spans="1:89">
      <c r="A609" s="40" t="s">
        <v>704</v>
      </c>
      <c r="B609" s="40" t="s">
        <v>130</v>
      </c>
      <c r="C609" s="82" t="s">
        <v>117</v>
      </c>
      <c r="D609">
        <v>1</v>
      </c>
      <c r="E609" s="25">
        <v>0.1</v>
      </c>
      <c r="F609">
        <v>1.5</v>
      </c>
      <c r="G609" s="25">
        <v>0.20587326442639656</v>
      </c>
      <c r="H609">
        <v>-1.0698369240165679</v>
      </c>
      <c r="I609">
        <v>3.1664490040160351</v>
      </c>
      <c r="J609">
        <v>1.3971055574136082E-2</v>
      </c>
      <c r="K609" s="25">
        <v>0.11021947872803539</v>
      </c>
      <c r="L609">
        <v>-0.37412434501035263</v>
      </c>
      <c r="M609">
        <v>0.75797527256771291</v>
      </c>
      <c r="N609">
        <v>2.5258132267146047</v>
      </c>
      <c r="O609" s="25">
        <v>-1.9057479635643565E-3</v>
      </c>
      <c r="P609">
        <v>85</v>
      </c>
      <c r="Q609">
        <v>-1.1999999999999999E-3</v>
      </c>
      <c r="R609">
        <v>2.7</v>
      </c>
      <c r="S609" t="s">
        <v>226</v>
      </c>
      <c r="T609" t="s">
        <v>594</v>
      </c>
      <c r="U609" t="s">
        <v>227</v>
      </c>
      <c r="V609" t="s">
        <v>228</v>
      </c>
      <c r="W609" t="s">
        <v>595</v>
      </c>
      <c r="X609" t="s">
        <v>229</v>
      </c>
      <c r="Y609" t="s">
        <v>596</v>
      </c>
      <c r="Z609" t="s">
        <v>307</v>
      </c>
      <c r="AA609" t="s">
        <v>598</v>
      </c>
      <c r="AB609" t="s">
        <v>308</v>
      </c>
      <c r="AC609" t="s">
        <v>600</v>
      </c>
      <c r="AD609" t="s">
        <v>316</v>
      </c>
      <c r="AE609" t="s">
        <v>602</v>
      </c>
    </row>
    <row r="610" spans="1:89">
      <c r="C610" s="39" t="s">
        <v>18</v>
      </c>
      <c r="D610">
        <v>1</v>
      </c>
      <c r="S610">
        <v>67.2</v>
      </c>
      <c r="T610">
        <v>73.900000000000006</v>
      </c>
      <c r="U610">
        <v>80.599999999999994</v>
      </c>
      <c r="V610">
        <v>87.4</v>
      </c>
      <c r="W610">
        <v>93.9</v>
      </c>
      <c r="X610">
        <v>100</v>
      </c>
      <c r="Y610">
        <v>107</v>
      </c>
      <c r="Z610">
        <v>114</v>
      </c>
      <c r="AA610">
        <v>122</v>
      </c>
      <c r="AB610">
        <v>130</v>
      </c>
      <c r="AC610">
        <v>139</v>
      </c>
      <c r="AD610">
        <v>148</v>
      </c>
      <c r="AE610">
        <v>156</v>
      </c>
    </row>
    <row r="611" spans="1:89">
      <c r="A611" s="40" t="s">
        <v>705</v>
      </c>
      <c r="B611" s="40" t="s">
        <v>130</v>
      </c>
      <c r="C611" s="82" t="s">
        <v>117</v>
      </c>
      <c r="D611">
        <v>1</v>
      </c>
      <c r="E611" s="25">
        <v>0.1</v>
      </c>
      <c r="F611">
        <v>1.5</v>
      </c>
      <c r="G611" s="25">
        <v>0.19747646631948193</v>
      </c>
      <c r="H611">
        <v>-1.0440787339068449</v>
      </c>
      <c r="I611">
        <v>3.1533825113495713</v>
      </c>
      <c r="J611">
        <v>1.5748962437791836E-2</v>
      </c>
      <c r="K611" s="25">
        <v>0.12522895744768339</v>
      </c>
      <c r="L611">
        <v>-0.42896995660683435</v>
      </c>
      <c r="M611">
        <v>0.75435763010058932</v>
      </c>
      <c r="N611">
        <v>2.5331544575985618</v>
      </c>
      <c r="O611" s="25">
        <v>-1.9195186541455691E-3</v>
      </c>
      <c r="P611">
        <v>85</v>
      </c>
      <c r="Q611">
        <v>-1.1999999999999999E-3</v>
      </c>
      <c r="R611">
        <v>3.5</v>
      </c>
      <c r="S611" t="s">
        <v>594</v>
      </c>
      <c r="T611" s="25" t="s">
        <v>227</v>
      </c>
      <c r="U611" t="s">
        <v>228</v>
      </c>
      <c r="V611" t="s">
        <v>595</v>
      </c>
      <c r="W611" t="s">
        <v>229</v>
      </c>
      <c r="X611" t="s">
        <v>596</v>
      </c>
      <c r="Y611" t="s">
        <v>307</v>
      </c>
      <c r="Z611" t="s">
        <v>598</v>
      </c>
      <c r="AA611" t="s">
        <v>308</v>
      </c>
      <c r="AB611" t="s">
        <v>600</v>
      </c>
      <c r="AC611" t="s">
        <v>316</v>
      </c>
    </row>
    <row r="612" spans="1:89">
      <c r="C612" s="39" t="s">
        <v>18</v>
      </c>
      <c r="D612">
        <v>1</v>
      </c>
      <c r="S612">
        <v>73.900000000000006</v>
      </c>
      <c r="T612" s="25">
        <v>80.599999999999994</v>
      </c>
      <c r="U612">
        <v>87.4</v>
      </c>
      <c r="V612">
        <v>93.9</v>
      </c>
      <c r="W612">
        <v>100</v>
      </c>
      <c r="X612">
        <v>107</v>
      </c>
      <c r="Y612">
        <v>114</v>
      </c>
      <c r="Z612">
        <v>122</v>
      </c>
      <c r="AA612">
        <v>130</v>
      </c>
      <c r="AB612">
        <v>139</v>
      </c>
      <c r="AC612">
        <v>148</v>
      </c>
    </row>
    <row r="613" spans="1:89">
      <c r="A613" s="40" t="s">
        <v>706</v>
      </c>
      <c r="B613" s="40" t="s">
        <v>130</v>
      </c>
      <c r="C613" s="82" t="s">
        <v>117</v>
      </c>
      <c r="D613">
        <v>1</v>
      </c>
      <c r="E613" s="25">
        <v>0.1</v>
      </c>
      <c r="F613">
        <v>1.5</v>
      </c>
      <c r="G613" s="25">
        <v>0.25766758002867007</v>
      </c>
      <c r="H613">
        <v>-1.3194704335031142</v>
      </c>
      <c r="I613">
        <v>3.2283426790216017</v>
      </c>
      <c r="J613">
        <v>2.0667692952842209E-2</v>
      </c>
      <c r="K613" s="25">
        <v>0.12522895744768339</v>
      </c>
      <c r="L613">
        <v>-0.42896995660683435</v>
      </c>
      <c r="M613">
        <v>0.75435763010058932</v>
      </c>
      <c r="N613">
        <v>2.5331544575985618</v>
      </c>
      <c r="O613" s="25">
        <v>-2.0877367235126575E-3</v>
      </c>
      <c r="P613">
        <v>85</v>
      </c>
      <c r="Q613">
        <v>-1.1999999999999999E-3</v>
      </c>
      <c r="R613">
        <v>4</v>
      </c>
      <c r="S613" t="s">
        <v>594</v>
      </c>
      <c r="T613" s="25" t="s">
        <v>227</v>
      </c>
      <c r="U613" t="s">
        <v>228</v>
      </c>
    </row>
    <row r="614" spans="1:89">
      <c r="C614" s="39" t="s">
        <v>18</v>
      </c>
      <c r="D614">
        <v>1</v>
      </c>
      <c r="S614">
        <v>73.900000000000006</v>
      </c>
      <c r="T614" s="25">
        <v>80.599999999999994</v>
      </c>
      <c r="U614">
        <v>87.4</v>
      </c>
    </row>
    <row r="615" spans="1:89">
      <c r="A615" t="s">
        <v>707</v>
      </c>
      <c r="B615" t="s">
        <v>708</v>
      </c>
      <c r="C615" s="82" t="s">
        <v>117</v>
      </c>
      <c r="D615">
        <v>1</v>
      </c>
      <c r="E615" s="25">
        <v>0.1</v>
      </c>
      <c r="F615">
        <v>1</v>
      </c>
      <c r="G615" s="25">
        <v>0.25381910298738625</v>
      </c>
      <c r="H615">
        <v>-1.094156998340259</v>
      </c>
      <c r="I615">
        <v>3.1854129483027314</v>
      </c>
      <c r="J615">
        <v>8.2572063501414883E-3</v>
      </c>
      <c r="K615" s="25">
        <v>0.25966625966625867</v>
      </c>
      <c r="L615">
        <v>-0.70814000814000611</v>
      </c>
      <c r="M615">
        <v>1.0351689051689046</v>
      </c>
      <c r="N615">
        <v>2.6133048433048427</v>
      </c>
      <c r="O615" s="25">
        <v>-1.9455686442693067E-3</v>
      </c>
      <c r="P615">
        <v>25</v>
      </c>
      <c r="Q615">
        <v>-1.2999999999999999E-3</v>
      </c>
      <c r="R615">
        <v>5</v>
      </c>
      <c r="S615" s="25" t="s">
        <v>308</v>
      </c>
      <c r="T615" t="s">
        <v>600</v>
      </c>
      <c r="U615" t="s">
        <v>316</v>
      </c>
      <c r="V615" t="s">
        <v>602</v>
      </c>
      <c r="W615" t="s">
        <v>481</v>
      </c>
    </row>
    <row r="616" spans="1:89">
      <c r="C616" s="39" t="s">
        <v>18</v>
      </c>
      <c r="D616">
        <v>1</v>
      </c>
      <c r="S616" s="25">
        <v>130</v>
      </c>
      <c r="T616">
        <v>139</v>
      </c>
      <c r="U616">
        <v>148</v>
      </c>
      <c r="V616">
        <v>156</v>
      </c>
      <c r="W616">
        <v>164</v>
      </c>
    </row>
    <row r="617" spans="1:89">
      <c r="A617" t="s">
        <v>709</v>
      </c>
      <c r="B617" t="s">
        <v>710</v>
      </c>
      <c r="C617" s="82" t="s">
        <v>117</v>
      </c>
      <c r="D617">
        <v>1</v>
      </c>
      <c r="E617" s="25">
        <v>0.1</v>
      </c>
      <c r="F617">
        <v>0.7</v>
      </c>
      <c r="G617" s="25">
        <v>0.25381910298738625</v>
      </c>
      <c r="H617">
        <v>-1.094156998340259</v>
      </c>
      <c r="I617">
        <v>3.1854129483027314</v>
      </c>
      <c r="J617">
        <v>8.2572063501414883E-3</v>
      </c>
      <c r="K617" s="25">
        <v>0.25966625966625867</v>
      </c>
      <c r="L617">
        <v>-0.70814000814000611</v>
      </c>
      <c r="M617">
        <v>1.0351689051689046</v>
      </c>
      <c r="N617">
        <v>2.6133048433048427</v>
      </c>
      <c r="O617" s="25">
        <v>-1.9455686442693067E-3</v>
      </c>
      <c r="P617">
        <v>25</v>
      </c>
      <c r="Q617">
        <v>-1.2999999999999999E-3</v>
      </c>
      <c r="R617">
        <v>5</v>
      </c>
      <c r="S617" t="s">
        <v>226</v>
      </c>
      <c r="T617" t="s">
        <v>594</v>
      </c>
      <c r="U617" t="s">
        <v>227</v>
      </c>
      <c r="V617" t="s">
        <v>228</v>
      </c>
      <c r="W617" t="s">
        <v>595</v>
      </c>
      <c r="X617" t="s">
        <v>229</v>
      </c>
      <c r="Y617" t="s">
        <v>596</v>
      </c>
      <c r="Z617" t="s">
        <v>307</v>
      </c>
      <c r="AA617" t="s">
        <v>598</v>
      </c>
      <c r="AB617" t="s">
        <v>308</v>
      </c>
      <c r="AC617" t="s">
        <v>600</v>
      </c>
      <c r="AD617" t="s">
        <v>316</v>
      </c>
      <c r="AE617" t="s">
        <v>602</v>
      </c>
    </row>
    <row r="618" spans="1:89">
      <c r="C618" s="39" t="s">
        <v>18</v>
      </c>
      <c r="D618">
        <v>1</v>
      </c>
      <c r="S618">
        <v>67.2</v>
      </c>
      <c r="T618">
        <v>73.900000000000006</v>
      </c>
      <c r="U618">
        <v>80.599999999999994</v>
      </c>
      <c r="V618">
        <v>87.4</v>
      </c>
      <c r="W618">
        <v>93.9</v>
      </c>
      <c r="X618">
        <v>100</v>
      </c>
      <c r="Y618">
        <v>107</v>
      </c>
      <c r="Z618">
        <v>114</v>
      </c>
      <c r="AA618">
        <v>122</v>
      </c>
      <c r="AB618">
        <v>130</v>
      </c>
      <c r="AC618">
        <v>139</v>
      </c>
      <c r="AD618">
        <v>148</v>
      </c>
      <c r="AE618">
        <v>156</v>
      </c>
    </row>
    <row r="619" spans="1:89">
      <c r="A619" s="40" t="s">
        <v>711</v>
      </c>
      <c r="B619" t="s">
        <v>130</v>
      </c>
      <c r="C619" s="82" t="s">
        <v>117</v>
      </c>
      <c r="D619">
        <v>1</v>
      </c>
      <c r="E619" s="25">
        <v>0.1</v>
      </c>
      <c r="F619">
        <v>1.5</v>
      </c>
      <c r="G619" s="25">
        <v>0.17662678207782559</v>
      </c>
      <c r="H619">
        <v>-0.89647369213250472</v>
      </c>
      <c r="I619">
        <v>3.1235534554615914</v>
      </c>
      <c r="J619">
        <v>9.0014445930877984E-3</v>
      </c>
      <c r="K619" s="25">
        <v>0.13249726282316754</v>
      </c>
      <c r="L619">
        <v>-0.4549672892132513</v>
      </c>
      <c r="M619">
        <v>0.76851402862308271</v>
      </c>
      <c r="N619">
        <v>2.6310727627670012</v>
      </c>
      <c r="O619" s="25">
        <v>-1.9538977386138619E-3</v>
      </c>
      <c r="P619">
        <v>85</v>
      </c>
      <c r="Q619">
        <v>-2.5000000000000001E-3</v>
      </c>
      <c r="R619">
        <v>2.8</v>
      </c>
      <c r="S619" t="s">
        <v>594</v>
      </c>
      <c r="T619" t="s">
        <v>227</v>
      </c>
      <c r="U619" s="25" t="s">
        <v>228</v>
      </c>
      <c r="V619" t="s">
        <v>595</v>
      </c>
      <c r="W619" t="s">
        <v>229</v>
      </c>
      <c r="X619" t="s">
        <v>596</v>
      </c>
      <c r="Y619" t="s">
        <v>307</v>
      </c>
      <c r="Z619" t="s">
        <v>598</v>
      </c>
      <c r="AA619" t="s">
        <v>308</v>
      </c>
      <c r="AB619" t="s">
        <v>600</v>
      </c>
      <c r="AC619" t="s">
        <v>316</v>
      </c>
      <c r="AD619" t="s">
        <v>602</v>
      </c>
      <c r="AE619" t="s">
        <v>481</v>
      </c>
    </row>
    <row r="620" spans="1:89">
      <c r="C620" s="39" t="s">
        <v>18</v>
      </c>
      <c r="D620">
        <v>1</v>
      </c>
      <c r="S620">
        <v>73.900000000000006</v>
      </c>
      <c r="T620">
        <v>80.599999999999994</v>
      </c>
      <c r="U620" s="25">
        <v>87.4</v>
      </c>
      <c r="V620">
        <v>93.9</v>
      </c>
      <c r="W620">
        <v>100</v>
      </c>
      <c r="X620">
        <v>107</v>
      </c>
      <c r="Y620">
        <v>114</v>
      </c>
      <c r="Z620">
        <v>122</v>
      </c>
      <c r="AA620">
        <v>130</v>
      </c>
      <c r="AB620">
        <v>139</v>
      </c>
      <c r="AC620">
        <v>148</v>
      </c>
      <c r="AD620">
        <v>156</v>
      </c>
      <c r="AE620">
        <v>164</v>
      </c>
    </row>
    <row r="621" spans="1:89">
      <c r="A621" s="40" t="s">
        <v>712</v>
      </c>
      <c r="B621" t="s">
        <v>130</v>
      </c>
      <c r="C621" s="82" t="s">
        <v>117</v>
      </c>
      <c r="D621">
        <v>1</v>
      </c>
      <c r="E621" s="25">
        <v>0.1</v>
      </c>
      <c r="F621">
        <v>1.5</v>
      </c>
      <c r="G621" s="25">
        <v>0.21009332784172177</v>
      </c>
      <c r="H621">
        <v>-0.98407287273686583</v>
      </c>
      <c r="I621">
        <v>3.1788731047939862</v>
      </c>
      <c r="J621">
        <v>-1.0644111988429572E-3</v>
      </c>
      <c r="K621" s="25">
        <v>0.12567010047778307</v>
      </c>
      <c r="L621">
        <v>-0.40232101338509346</v>
      </c>
      <c r="M621">
        <v>0.66528009219326378</v>
      </c>
      <c r="N621">
        <v>2.5806225701140471</v>
      </c>
      <c r="O621" s="25">
        <v>-1.9538977386138619E-3</v>
      </c>
      <c r="P621">
        <v>85</v>
      </c>
      <c r="Q621">
        <v>-1.4516406450376257E-3</v>
      </c>
      <c r="R621">
        <v>2.8</v>
      </c>
      <c r="S621" t="s">
        <v>229</v>
      </c>
      <c r="T621" t="s">
        <v>596</v>
      </c>
      <c r="U621" t="s">
        <v>307</v>
      </c>
      <c r="V621" t="s">
        <v>598</v>
      </c>
      <c r="W621" t="s">
        <v>308</v>
      </c>
      <c r="X621" t="s">
        <v>600</v>
      </c>
      <c r="Y621" t="s">
        <v>316</v>
      </c>
      <c r="Z621" t="s">
        <v>602</v>
      </c>
      <c r="AA621" t="s">
        <v>481</v>
      </c>
      <c r="AB621" t="s">
        <v>603</v>
      </c>
      <c r="AH621">
        <v>0</v>
      </c>
      <c r="AI621">
        <v>0</v>
      </c>
      <c r="AJ621">
        <v>0</v>
      </c>
      <c r="AK621">
        <v>0</v>
      </c>
      <c r="AL621">
        <v>0</v>
      </c>
      <c r="AM621">
        <v>0</v>
      </c>
      <c r="AN621">
        <v>0</v>
      </c>
      <c r="AO621">
        <v>0</v>
      </c>
      <c r="AP621">
        <v>0</v>
      </c>
      <c r="AQ621">
        <v>0</v>
      </c>
      <c r="AR621">
        <v>0</v>
      </c>
      <c r="AS621">
        <v>0</v>
      </c>
      <c r="AT621">
        <v>0</v>
      </c>
      <c r="AU621">
        <v>0</v>
      </c>
    </row>
    <row r="622" spans="1:89">
      <c r="C622" s="39" t="s">
        <v>18</v>
      </c>
      <c r="D622">
        <v>1</v>
      </c>
      <c r="S622">
        <v>100</v>
      </c>
      <c r="T622">
        <v>107</v>
      </c>
      <c r="U622">
        <v>114</v>
      </c>
      <c r="V622">
        <v>122</v>
      </c>
      <c r="W622">
        <v>130</v>
      </c>
      <c r="X622">
        <v>139</v>
      </c>
      <c r="Y622">
        <v>148</v>
      </c>
      <c r="Z622">
        <v>156</v>
      </c>
      <c r="AA622">
        <v>164</v>
      </c>
      <c r="AB622">
        <v>172</v>
      </c>
      <c r="AH622">
        <v>0</v>
      </c>
      <c r="AI622">
        <v>0</v>
      </c>
      <c r="AJ622">
        <v>0</v>
      </c>
      <c r="AK622">
        <v>0</v>
      </c>
      <c r="AL622">
        <v>0</v>
      </c>
      <c r="AM622">
        <v>0</v>
      </c>
      <c r="AN622">
        <v>0</v>
      </c>
      <c r="AO622">
        <v>0</v>
      </c>
      <c r="AP622">
        <v>0</v>
      </c>
      <c r="AQ622">
        <v>0</v>
      </c>
      <c r="AR622">
        <v>0</v>
      </c>
      <c r="AS622">
        <v>0</v>
      </c>
      <c r="AT622">
        <v>0</v>
      </c>
      <c r="AU622">
        <v>0</v>
      </c>
    </row>
    <row r="623" spans="1:89">
      <c r="C623" s="39" t="s">
        <v>18</v>
      </c>
      <c r="D623">
        <v>1</v>
      </c>
      <c r="G623" s="22"/>
      <c r="H623" s="2"/>
      <c r="I623" s="2"/>
      <c r="J623" s="2"/>
      <c r="K623" s="22"/>
      <c r="L623" s="2"/>
      <c r="M623" s="3"/>
      <c r="N623" s="3"/>
      <c r="O623" s="26"/>
      <c r="P623" s="3"/>
      <c r="Q623" s="3"/>
      <c r="R623" s="3"/>
      <c r="S623" s="26"/>
      <c r="T623" s="3"/>
      <c r="U623" s="3"/>
      <c r="V623" s="3"/>
      <c r="W623" s="3"/>
      <c r="X623" s="3"/>
      <c r="Y623" s="3"/>
      <c r="Z623" s="3"/>
      <c r="AA623" s="3"/>
      <c r="AB623" s="3"/>
      <c r="AC623" s="3"/>
      <c r="AD623" s="3"/>
      <c r="AE623" s="3"/>
      <c r="AF623" s="3"/>
      <c r="AG623" s="3"/>
      <c r="AH623" s="3"/>
      <c r="AI623" s="3"/>
      <c r="AJ623" s="3"/>
      <c r="AK623" s="3"/>
      <c r="AL623" s="3"/>
      <c r="AM623" s="3"/>
      <c r="AN623" s="3"/>
      <c r="AO623" s="3"/>
      <c r="AP623" s="3"/>
      <c r="AQ623" s="3"/>
      <c r="AR623" s="3"/>
      <c r="AS623" s="3"/>
      <c r="AT623" s="3"/>
      <c r="AU623" s="3"/>
      <c r="AV623" s="3"/>
      <c r="AW623" s="3"/>
      <c r="AX623" s="3"/>
      <c r="AY623" s="3"/>
      <c r="AZ623" s="3"/>
      <c r="BA623" s="3"/>
      <c r="BB623" s="3"/>
      <c r="BC623" s="3"/>
      <c r="BD623" s="3"/>
      <c r="BE623" s="3"/>
      <c r="BF623" s="3"/>
      <c r="BG623" s="3"/>
      <c r="BH623" s="3"/>
      <c r="BI623" s="3"/>
      <c r="BJ623" s="3"/>
      <c r="BK623" s="3"/>
      <c r="BL623" s="3"/>
      <c r="BM623" s="3"/>
      <c r="BN623" s="3"/>
      <c r="BO623" s="3"/>
      <c r="BP623" s="3"/>
      <c r="BQ623" s="3"/>
      <c r="BR623" s="3"/>
      <c r="BS623" s="3"/>
      <c r="BT623" s="3"/>
      <c r="BU623" s="3"/>
      <c r="BV623" s="3"/>
      <c r="BW623" s="3"/>
      <c r="BX623" s="3"/>
      <c r="BY623" s="3"/>
      <c r="BZ623" s="3"/>
      <c r="CA623" s="3"/>
      <c r="CB623" s="3"/>
      <c r="CC623" s="3"/>
      <c r="CD623" s="3"/>
      <c r="CE623" s="3"/>
      <c r="CF623" s="3"/>
      <c r="CG623" s="3"/>
      <c r="CH623" s="3"/>
      <c r="CI623" s="3"/>
      <c r="CJ623" s="3"/>
      <c r="CK623" s="3"/>
    </row>
    <row r="624" spans="1:89">
      <c r="C624" s="39" t="s">
        <v>18</v>
      </c>
      <c r="D624">
        <v>1</v>
      </c>
      <c r="G624" s="23"/>
      <c r="H624" s="5"/>
      <c r="I624" s="5"/>
      <c r="J624" s="5"/>
      <c r="K624" s="23"/>
      <c r="L624" s="5"/>
      <c r="M624" s="7"/>
      <c r="N624" s="7"/>
      <c r="O624" s="27"/>
      <c r="P624" s="7"/>
      <c r="Q624" s="7"/>
      <c r="R624" s="7"/>
      <c r="S624" s="29"/>
      <c r="T624" s="1"/>
      <c r="U624" s="1"/>
      <c r="V624" s="1"/>
      <c r="W624" s="1"/>
      <c r="X624" s="1"/>
      <c r="Y624" s="1"/>
      <c r="Z624" s="1"/>
      <c r="AA624" s="1"/>
      <c r="AB624" s="1"/>
      <c r="AC624" s="1"/>
      <c r="AD624" s="1"/>
      <c r="AE624" s="1"/>
      <c r="AF624" s="1"/>
      <c r="AG624" s="1"/>
      <c r="AH624" s="1"/>
      <c r="AI624" s="1"/>
      <c r="AJ624" s="1"/>
      <c r="AK624" s="1"/>
      <c r="AL624" s="1"/>
      <c r="AM624" s="1"/>
      <c r="AN624" s="1"/>
      <c r="AO624" s="1"/>
      <c r="AW624" s="3"/>
      <c r="AX624" s="3"/>
      <c r="AY624" s="3"/>
      <c r="AZ624" s="3"/>
      <c r="BA624" s="3"/>
      <c r="BB624" s="3"/>
      <c r="BC624" s="3"/>
      <c r="BD624" s="3"/>
      <c r="BE624" s="3"/>
      <c r="BF624" s="3"/>
      <c r="BG624" s="3"/>
      <c r="BH624" s="3"/>
      <c r="BI624" s="3"/>
      <c r="BJ624" s="3"/>
      <c r="BK624" s="3"/>
      <c r="BL624" s="3"/>
      <c r="BM624" s="3"/>
      <c r="BN624" s="3"/>
      <c r="BO624" s="3"/>
      <c r="BP624" s="3"/>
      <c r="BQ624" s="3"/>
      <c r="BR624" s="3"/>
      <c r="BS624" s="3"/>
      <c r="BT624" s="3"/>
      <c r="BU624" s="3"/>
      <c r="BV624" s="3"/>
      <c r="BW624" s="3"/>
      <c r="BX624" s="3"/>
      <c r="BY624" s="3"/>
      <c r="BZ624" s="3"/>
      <c r="CA624" s="3"/>
      <c r="CB624" s="3"/>
      <c r="CC624" s="3"/>
      <c r="CD624" s="3"/>
      <c r="CE624" s="3"/>
      <c r="CF624" s="3"/>
      <c r="CG624" s="3"/>
      <c r="CH624" s="3"/>
      <c r="CI624" s="3"/>
      <c r="CJ624" s="3"/>
      <c r="CK624" s="3"/>
    </row>
    <row r="625" spans="1:89">
      <c r="A625" s="42" t="s">
        <v>735</v>
      </c>
      <c r="B625" s="42"/>
      <c r="C625" s="39" t="s">
        <v>18</v>
      </c>
      <c r="D625">
        <v>1</v>
      </c>
      <c r="G625" s="22"/>
      <c r="H625" s="2"/>
      <c r="I625" s="2"/>
      <c r="J625" s="2"/>
      <c r="K625" s="22"/>
      <c r="L625" s="2"/>
      <c r="M625" s="3"/>
      <c r="N625" s="3"/>
      <c r="O625" s="26"/>
      <c r="P625" s="3"/>
      <c r="Q625" s="3"/>
      <c r="R625" s="3"/>
      <c r="S625" s="26"/>
      <c r="T625" s="3"/>
      <c r="U625" s="3"/>
      <c r="V625" s="3"/>
      <c r="W625" s="3"/>
      <c r="X625" s="3"/>
      <c r="Y625" s="3"/>
      <c r="Z625" s="3"/>
      <c r="AA625" s="3"/>
      <c r="AB625" s="3"/>
      <c r="AC625" s="3"/>
      <c r="AD625" s="3"/>
      <c r="AE625" s="3"/>
      <c r="AF625" s="3"/>
      <c r="AG625" s="3"/>
      <c r="AH625" s="3"/>
      <c r="AI625" s="3"/>
      <c r="AJ625" s="3"/>
      <c r="AK625" s="3"/>
      <c r="AL625" s="3"/>
      <c r="AM625" s="3"/>
      <c r="AN625" s="3"/>
      <c r="AO625" s="3"/>
      <c r="AP625" s="3"/>
      <c r="AQ625" s="3"/>
      <c r="AR625" s="3"/>
      <c r="AS625" s="3"/>
      <c r="AT625" s="3"/>
      <c r="AU625" s="3"/>
      <c r="AV625" s="3"/>
      <c r="AW625" s="3"/>
      <c r="AX625" s="3"/>
      <c r="AY625" s="3"/>
      <c r="AZ625" s="3"/>
      <c r="BA625" s="3"/>
      <c r="BB625" s="3"/>
      <c r="BC625" s="3"/>
      <c r="BD625" s="3"/>
      <c r="BE625" s="3"/>
      <c r="BF625" s="3"/>
      <c r="BG625" s="3"/>
      <c r="BH625" s="3"/>
      <c r="BI625" s="3"/>
      <c r="BJ625" s="3"/>
      <c r="BK625" s="3"/>
      <c r="BL625" s="3"/>
      <c r="BM625" s="3"/>
      <c r="BN625" s="3"/>
      <c r="BO625" s="3"/>
      <c r="BP625" s="3"/>
      <c r="BQ625" s="3"/>
      <c r="BR625" s="3"/>
      <c r="BS625" s="3"/>
      <c r="BT625" s="3"/>
      <c r="BU625" s="3"/>
      <c r="BV625" s="3"/>
      <c r="BW625" s="3"/>
      <c r="BX625" s="3"/>
      <c r="BY625" s="3"/>
      <c r="BZ625" s="3"/>
      <c r="CA625" s="3"/>
      <c r="CB625" s="3"/>
      <c r="CC625" s="3"/>
      <c r="CD625" s="3"/>
      <c r="CE625" s="3"/>
      <c r="CF625" s="3"/>
      <c r="CG625" s="3"/>
      <c r="CH625" s="3"/>
      <c r="CI625" s="3"/>
      <c r="CJ625" s="3"/>
      <c r="CK625" s="3"/>
    </row>
    <row r="626" spans="1:89">
      <c r="C626" s="39" t="s">
        <v>18</v>
      </c>
      <c r="D626">
        <v>1</v>
      </c>
      <c r="G626" s="23"/>
      <c r="H626" s="5"/>
      <c r="I626" s="5"/>
      <c r="J626" s="5"/>
      <c r="K626" s="23"/>
      <c r="L626" s="5"/>
      <c r="M626" s="7"/>
      <c r="N626" s="7"/>
      <c r="O626" s="27"/>
      <c r="P626" s="7"/>
      <c r="Q626" s="7"/>
      <c r="R626" s="7"/>
      <c r="S626" s="29"/>
      <c r="T626" s="1"/>
      <c r="U626" s="1"/>
      <c r="V626" s="1"/>
      <c r="W626" s="1"/>
      <c r="X626" s="1"/>
      <c r="Y626" s="1"/>
      <c r="Z626" s="1"/>
      <c r="AA626" s="1"/>
      <c r="AB626" s="1"/>
      <c r="AC626" s="1"/>
      <c r="AD626" s="1"/>
      <c r="AE626" s="1"/>
      <c r="AF626" s="1"/>
      <c r="AG626" s="1"/>
      <c r="AH626" s="1"/>
      <c r="AI626" s="1"/>
      <c r="AJ626" s="1"/>
      <c r="AK626" s="1"/>
      <c r="AL626" s="1"/>
      <c r="AM626" s="1"/>
      <c r="AN626" s="1"/>
      <c r="AO626" s="1"/>
      <c r="AW626" s="3"/>
      <c r="AX626" s="3"/>
      <c r="AY626" s="3"/>
      <c r="AZ626" s="3"/>
      <c r="BA626" s="3"/>
      <c r="BB626" s="3"/>
      <c r="BC626" s="3"/>
      <c r="BD626" s="3"/>
      <c r="BE626" s="3"/>
      <c r="BF626" s="3"/>
      <c r="BG626" s="3"/>
      <c r="BH626" s="3"/>
      <c r="BI626" s="3"/>
      <c r="BJ626" s="3"/>
      <c r="BK626" s="3"/>
      <c r="BL626" s="3"/>
      <c r="BM626" s="3"/>
      <c r="BN626" s="3"/>
      <c r="BO626" s="3"/>
      <c r="BP626" s="3"/>
      <c r="BQ626" s="3"/>
      <c r="BR626" s="3"/>
      <c r="BS626" s="3"/>
      <c r="BT626" s="3"/>
      <c r="BU626" s="3"/>
      <c r="BV626" s="3"/>
      <c r="BW626" s="3"/>
      <c r="BX626" s="3"/>
      <c r="BY626" s="3"/>
      <c r="BZ626" s="3"/>
      <c r="CA626" s="3"/>
      <c r="CB626" s="3"/>
      <c r="CC626" s="3"/>
      <c r="CD626" s="3"/>
      <c r="CE626" s="3"/>
      <c r="CF626" s="3"/>
      <c r="CG626" s="3"/>
      <c r="CH626" s="3"/>
      <c r="CI626" s="3"/>
      <c r="CJ626" s="3"/>
      <c r="CK626" s="3"/>
    </row>
    <row r="627" spans="1:89" ht="14.45" customHeight="1">
      <c r="A627" s="40" t="s">
        <v>736</v>
      </c>
      <c r="B627" s="40" t="s">
        <v>737</v>
      </c>
      <c r="C627" s="82" t="s">
        <v>728</v>
      </c>
      <c r="D627">
        <v>1</v>
      </c>
      <c r="E627" s="26">
        <v>0.03</v>
      </c>
      <c r="F627" s="3">
        <v>0.48</v>
      </c>
      <c r="G627" s="24">
        <v>2.2651927679160146</v>
      </c>
      <c r="H627" s="9">
        <v>-6.5653608225449362</v>
      </c>
      <c r="I627" s="9">
        <v>18.66121394381932</v>
      </c>
      <c r="J627" s="9">
        <v>-6.8834218686257276E-3</v>
      </c>
      <c r="K627" s="24">
        <v>1.4409434587231933</v>
      </c>
      <c r="L627" s="9">
        <v>-1.6966531741883304</v>
      </c>
      <c r="M627" s="9">
        <v>1.72459866696918</v>
      </c>
      <c r="N627" s="9">
        <v>2.5800397122006693</v>
      </c>
      <c r="O627" s="83">
        <v>-1.0058947213520218E-3</v>
      </c>
      <c r="P627" s="8">
        <v>25</v>
      </c>
      <c r="Q627" s="83">
        <v>-8.9999999999999998E-4</v>
      </c>
      <c r="R627" s="3">
        <v>7.6</v>
      </c>
      <c r="S627" s="41" t="s">
        <v>738</v>
      </c>
      <c r="T627" s="40" t="s">
        <v>739</v>
      </c>
      <c r="AV627" s="43"/>
      <c r="AW627" s="42"/>
      <c r="AX627" s="42"/>
      <c r="AY627" s="43"/>
      <c r="AZ627" s="41"/>
      <c r="BA627" s="40"/>
      <c r="BB627" s="40"/>
      <c r="BC627" s="41"/>
      <c r="BD627" s="40"/>
      <c r="BE627" s="40"/>
      <c r="BF627" s="3"/>
      <c r="BG627" s="3"/>
      <c r="BH627" s="3"/>
      <c r="BI627" s="3"/>
      <c r="BJ627" s="3"/>
      <c r="BK627" s="3"/>
      <c r="BL627" s="3"/>
      <c r="BM627" s="3"/>
      <c r="BN627" s="3"/>
      <c r="BO627" s="3"/>
      <c r="BP627" s="3"/>
      <c r="BQ627" s="3"/>
      <c r="BR627" s="3"/>
      <c r="BS627" s="3"/>
      <c r="BT627" s="3"/>
      <c r="BU627" s="3"/>
      <c r="BV627" s="3"/>
      <c r="BW627" s="3"/>
      <c r="BX627" s="3"/>
      <c r="BY627" s="3"/>
      <c r="BZ627" s="3"/>
      <c r="CA627" s="3"/>
      <c r="CB627" s="3"/>
      <c r="CC627" s="3"/>
      <c r="CD627" s="3"/>
      <c r="CE627" s="3"/>
      <c r="CF627" s="3"/>
      <c r="CG627" s="3"/>
      <c r="CH627" s="3"/>
      <c r="CI627" s="3"/>
      <c r="CJ627" s="3"/>
      <c r="CK627" s="3"/>
    </row>
    <row r="628" spans="1:89">
      <c r="C628" s="39" t="s">
        <v>18</v>
      </c>
      <c r="D628">
        <v>1</v>
      </c>
      <c r="Q628" s="20"/>
      <c r="S628" s="25">
        <v>0.41</v>
      </c>
      <c r="T628">
        <v>0.44</v>
      </c>
      <c r="W628" s="25"/>
      <c r="Z628" s="25"/>
      <c r="AC628" s="25"/>
      <c r="AF628" s="25"/>
      <c r="AG628" s="25"/>
      <c r="AI628" s="25"/>
      <c r="AK628" s="25"/>
      <c r="AM628" s="25"/>
      <c r="AR628" s="25"/>
      <c r="AV628" s="25"/>
      <c r="AX628" s="25"/>
      <c r="AZ628" s="25"/>
      <c r="BB628" s="25"/>
      <c r="BD628" s="25"/>
    </row>
    <row r="629" spans="1:89" ht="14.45" customHeight="1">
      <c r="A629" s="40" t="s">
        <v>740</v>
      </c>
      <c r="B629" s="40" t="s">
        <v>737</v>
      </c>
      <c r="C629" s="82" t="s">
        <v>728</v>
      </c>
      <c r="D629">
        <v>1</v>
      </c>
      <c r="E629" s="26">
        <v>0.05</v>
      </c>
      <c r="F629" s="3">
        <v>0.24</v>
      </c>
      <c r="G629" s="25">
        <v>-3.131670714102833E-8</v>
      </c>
      <c r="H629">
        <v>1.4252002382881638E-8</v>
      </c>
      <c r="I629">
        <v>17.399193019188701</v>
      </c>
      <c r="J629">
        <v>4.3044383906719087E-2</v>
      </c>
      <c r="K629" s="24">
        <v>20.904438927322236</v>
      </c>
      <c r="L629" s="9">
        <v>-10.452900484662512</v>
      </c>
      <c r="M629" s="9">
        <v>2.6164813851118232</v>
      </c>
      <c r="N629" s="9">
        <v>2.5442355717584211</v>
      </c>
      <c r="O629" s="83">
        <v>-8.6217271999999986E-4</v>
      </c>
      <c r="P629" s="8">
        <v>25</v>
      </c>
      <c r="Q629" s="83">
        <v>-1.1999999999999999E-3</v>
      </c>
      <c r="R629" s="3">
        <v>4.5</v>
      </c>
      <c r="S629" s="41" t="s">
        <v>738</v>
      </c>
      <c r="T629" s="40" t="s">
        <v>739</v>
      </c>
      <c r="AV629" s="43"/>
      <c r="AW629" s="42"/>
      <c r="AX629" s="42"/>
      <c r="AY629" s="43"/>
      <c r="AZ629" s="41"/>
      <c r="BA629" s="40"/>
      <c r="BB629" s="40"/>
      <c r="BC629" s="41"/>
      <c r="BD629" s="40"/>
      <c r="BE629" s="40"/>
      <c r="BF629" s="3"/>
      <c r="BG629" s="3"/>
      <c r="BH629" s="3"/>
      <c r="BI629" s="3"/>
      <c r="BJ629" s="3"/>
      <c r="BK629" s="3"/>
      <c r="BL629" s="3"/>
      <c r="BM629" s="3"/>
      <c r="BN629" s="3"/>
      <c r="BO629" s="3"/>
      <c r="BP629" s="3"/>
      <c r="BQ629" s="3"/>
      <c r="BR629" s="3"/>
      <c r="BS629" s="3"/>
      <c r="BT629" s="3"/>
      <c r="BU629" s="3"/>
      <c r="BV629" s="3"/>
      <c r="BW629" s="3"/>
      <c r="BX629" s="3"/>
      <c r="BY629" s="3"/>
      <c r="BZ629" s="3"/>
      <c r="CA629" s="3"/>
      <c r="CB629" s="3"/>
      <c r="CC629" s="3"/>
      <c r="CD629" s="3"/>
      <c r="CE629" s="3"/>
      <c r="CF629" s="3"/>
      <c r="CG629" s="3"/>
      <c r="CH629" s="3"/>
      <c r="CI629" s="3"/>
      <c r="CJ629" s="3"/>
      <c r="CK629" s="3"/>
    </row>
    <row r="630" spans="1:89">
      <c r="C630" s="39" t="s">
        <v>18</v>
      </c>
      <c r="D630">
        <v>1</v>
      </c>
      <c r="Q630" s="20"/>
      <c r="S630" s="25">
        <v>0.41</v>
      </c>
      <c r="T630">
        <v>0.44</v>
      </c>
      <c r="W630" s="25"/>
      <c r="Z630" s="25"/>
      <c r="AC630" s="25"/>
      <c r="AF630" s="25"/>
      <c r="AG630" s="25"/>
      <c r="AI630" s="25"/>
      <c r="AK630" s="25"/>
      <c r="AM630" s="25"/>
      <c r="AR630" s="25"/>
      <c r="AV630" s="25"/>
      <c r="AX630" s="25"/>
      <c r="AZ630" s="25"/>
      <c r="BB630" s="25"/>
      <c r="BD630" s="25"/>
    </row>
    <row r="631" spans="1:89">
      <c r="A631" s="40" t="s">
        <v>741</v>
      </c>
      <c r="B631" s="40" t="s">
        <v>737</v>
      </c>
      <c r="C631" s="82" t="s">
        <v>728</v>
      </c>
      <c r="D631">
        <v>1</v>
      </c>
      <c r="E631" s="25">
        <v>0.3</v>
      </c>
      <c r="F631">
        <v>2</v>
      </c>
      <c r="G631" s="25">
        <v>3.1843066821898289E-2</v>
      </c>
      <c r="H631">
        <v>-0.33259309053006675</v>
      </c>
      <c r="I631">
        <v>2.9244772675425068</v>
      </c>
      <c r="J631">
        <v>1.5810338460067061E-2</v>
      </c>
      <c r="K631" s="25">
        <v>6.2463358279148347E-2</v>
      </c>
      <c r="L631">
        <v>-0.26029819429109086</v>
      </c>
      <c r="M631">
        <v>0.56957757491923422</v>
      </c>
      <c r="N631">
        <v>2.6498562610927086</v>
      </c>
      <c r="O631" s="25">
        <v>-1.3721353318530698E-3</v>
      </c>
      <c r="P631">
        <v>25</v>
      </c>
      <c r="Q631">
        <v>-1.2999999999999999E-3</v>
      </c>
      <c r="R631">
        <v>0.7</v>
      </c>
      <c r="S631" t="s">
        <v>742</v>
      </c>
      <c r="T631" t="s">
        <v>743</v>
      </c>
      <c r="U631" t="s">
        <v>744</v>
      </c>
      <c r="V631" t="s">
        <v>745</v>
      </c>
    </row>
    <row r="632" spans="1:89">
      <c r="C632" s="39" t="s">
        <v>18</v>
      </c>
      <c r="D632">
        <v>1</v>
      </c>
      <c r="S632">
        <v>2</v>
      </c>
      <c r="T632">
        <v>2.25</v>
      </c>
      <c r="U632">
        <v>2.5</v>
      </c>
      <c r="V632">
        <v>2.6</v>
      </c>
    </row>
    <row r="633" spans="1:89">
      <c r="A633" s="40" t="s">
        <v>746</v>
      </c>
      <c r="B633" s="40" t="s">
        <v>737</v>
      </c>
      <c r="C633" s="82" t="s">
        <v>728</v>
      </c>
      <c r="D633">
        <v>1</v>
      </c>
      <c r="E633" s="25">
        <v>0.3</v>
      </c>
      <c r="F633">
        <v>2</v>
      </c>
      <c r="G633" s="25">
        <v>3.1843066821898289E-2</v>
      </c>
      <c r="H633">
        <v>-0.33259309053006675</v>
      </c>
      <c r="I633">
        <v>2.9244772675425068</v>
      </c>
      <c r="J633">
        <v>1.5810338460067061E-2</v>
      </c>
      <c r="K633" s="25">
        <v>6.2463358279148347E-2</v>
      </c>
      <c r="L633">
        <v>-0.26029819429109086</v>
      </c>
      <c r="M633">
        <v>0.56957757491923422</v>
      </c>
      <c r="N633">
        <v>2.6498562610927086</v>
      </c>
      <c r="O633" s="25">
        <v>-1.3721353318530698E-3</v>
      </c>
      <c r="P633">
        <v>25</v>
      </c>
      <c r="Q633">
        <v>-1.2999999999999999E-3</v>
      </c>
      <c r="R633">
        <v>0.7</v>
      </c>
      <c r="S633" t="s">
        <v>742</v>
      </c>
      <c r="T633" t="s">
        <v>743</v>
      </c>
      <c r="U633" t="s">
        <v>744</v>
      </c>
      <c r="V633" t="s">
        <v>745</v>
      </c>
    </row>
    <row r="634" spans="1:89">
      <c r="C634" s="39" t="s">
        <v>18</v>
      </c>
      <c r="D634">
        <v>1</v>
      </c>
      <c r="S634">
        <v>2</v>
      </c>
      <c r="T634">
        <v>2.25</v>
      </c>
      <c r="U634">
        <v>2.5</v>
      </c>
      <c r="V634">
        <v>2.6</v>
      </c>
    </row>
    <row r="635" spans="1:89">
      <c r="C635" s="39" t="s">
        <v>18</v>
      </c>
      <c r="D635">
        <v>1</v>
      </c>
      <c r="G635" s="22"/>
      <c r="H635" s="2"/>
      <c r="I635" s="2"/>
      <c r="J635" s="2"/>
      <c r="K635" s="22"/>
      <c r="L635" s="2"/>
      <c r="M635" s="3"/>
      <c r="N635" s="3"/>
      <c r="O635" s="26"/>
      <c r="P635" s="3"/>
      <c r="Q635" s="3"/>
      <c r="R635" s="3"/>
      <c r="S635" s="26"/>
      <c r="T635" s="3"/>
      <c r="U635" s="3"/>
      <c r="V635" s="3"/>
      <c r="W635" s="3"/>
      <c r="X635" s="3"/>
      <c r="Y635" s="3"/>
      <c r="Z635" s="3"/>
      <c r="AA635" s="3"/>
      <c r="AB635" s="3"/>
      <c r="AC635" s="3"/>
      <c r="AD635" s="3"/>
      <c r="AE635" s="3"/>
      <c r="AF635" s="3"/>
      <c r="AG635" s="3"/>
      <c r="AH635" s="3"/>
      <c r="AI635" s="3"/>
      <c r="AJ635" s="3"/>
      <c r="AK635" s="3"/>
      <c r="AL635" s="3"/>
      <c r="AM635" s="3"/>
      <c r="AN635" s="3"/>
      <c r="AO635" s="3"/>
      <c r="AP635" s="3"/>
      <c r="AQ635" s="3"/>
      <c r="AR635" s="3"/>
      <c r="AS635" s="3"/>
      <c r="AT635" s="3"/>
      <c r="AU635" s="3"/>
      <c r="AV635" s="3"/>
      <c r="AW635" s="3"/>
      <c r="AX635" s="3"/>
      <c r="AY635" s="3"/>
      <c r="AZ635" s="3"/>
      <c r="BA635" s="3"/>
      <c r="BB635" s="3"/>
      <c r="BC635" s="3"/>
      <c r="BD635" s="3"/>
      <c r="BE635" s="3"/>
      <c r="BF635" s="3"/>
      <c r="BG635" s="3"/>
      <c r="BH635" s="3"/>
      <c r="BI635" s="3"/>
      <c r="BJ635" s="3"/>
      <c r="BK635" s="3"/>
      <c r="BL635" s="3"/>
      <c r="BM635" s="3"/>
      <c r="BN635" s="3"/>
      <c r="BO635" s="3"/>
      <c r="BP635" s="3"/>
      <c r="BQ635" s="3"/>
      <c r="BR635" s="3"/>
      <c r="BS635" s="3"/>
      <c r="BT635" s="3"/>
      <c r="BU635" s="3"/>
      <c r="BV635" s="3"/>
      <c r="BW635" s="3"/>
      <c r="BX635" s="3"/>
      <c r="BY635" s="3"/>
      <c r="BZ635" s="3"/>
      <c r="CA635" s="3"/>
      <c r="CB635" s="3"/>
      <c r="CC635" s="3"/>
      <c r="CD635" s="3"/>
      <c r="CE635" s="3"/>
      <c r="CF635" s="3"/>
      <c r="CG635" s="3"/>
      <c r="CH635" s="3"/>
      <c r="CI635" s="3"/>
      <c r="CJ635" s="3"/>
      <c r="CK635" s="3"/>
    </row>
    <row r="636" spans="1:89">
      <c r="C636" s="39" t="s">
        <v>18</v>
      </c>
      <c r="D636">
        <v>1</v>
      </c>
      <c r="G636" s="23"/>
      <c r="H636" s="5"/>
      <c r="I636" s="5"/>
      <c r="J636" s="5"/>
      <c r="K636" s="23"/>
      <c r="L636" s="5"/>
      <c r="M636" s="7"/>
      <c r="N636" s="7"/>
      <c r="O636" s="27"/>
      <c r="P636" s="7"/>
      <c r="Q636" s="7"/>
      <c r="R636" s="7"/>
      <c r="S636" s="29"/>
      <c r="T636" s="1"/>
      <c r="U636" s="1"/>
      <c r="V636" s="1"/>
      <c r="W636" s="1"/>
      <c r="X636" s="1"/>
      <c r="Y636" s="1"/>
      <c r="Z636" s="1"/>
      <c r="AA636" s="1"/>
      <c r="AB636" s="1"/>
      <c r="AC636" s="1"/>
      <c r="AD636" s="1"/>
      <c r="AE636" s="1"/>
      <c r="AF636" s="1"/>
      <c r="AG636" s="1"/>
      <c r="AH636" s="1"/>
      <c r="AI636" s="1"/>
      <c r="AJ636" s="1"/>
      <c r="AK636" s="1"/>
      <c r="AL636" s="1"/>
      <c r="AM636" s="1"/>
      <c r="AN636" s="1"/>
      <c r="AO636" s="1"/>
      <c r="AW636" s="3"/>
      <c r="AX636" s="3"/>
      <c r="AY636" s="3"/>
      <c r="AZ636" s="3"/>
      <c r="BA636" s="3"/>
      <c r="BB636" s="3"/>
      <c r="BC636" s="3"/>
      <c r="BD636" s="3"/>
      <c r="BE636" s="3"/>
      <c r="BF636" s="3"/>
      <c r="BG636" s="3"/>
      <c r="BH636" s="3"/>
      <c r="BI636" s="3"/>
      <c r="BJ636" s="3"/>
      <c r="BK636" s="3"/>
      <c r="BL636" s="3"/>
      <c r="BM636" s="3"/>
      <c r="BN636" s="3"/>
      <c r="BO636" s="3"/>
      <c r="BP636" s="3"/>
      <c r="BQ636" s="3"/>
      <c r="BR636" s="3"/>
      <c r="BS636" s="3"/>
      <c r="BT636" s="3"/>
      <c r="BU636" s="3"/>
      <c r="BV636" s="3"/>
      <c r="BW636" s="3"/>
      <c r="BX636" s="3"/>
      <c r="BY636" s="3"/>
      <c r="BZ636" s="3"/>
      <c r="CA636" s="3"/>
      <c r="CB636" s="3"/>
      <c r="CC636" s="3"/>
      <c r="CD636" s="3"/>
      <c r="CE636" s="3"/>
      <c r="CF636" s="3"/>
      <c r="CG636" s="3"/>
      <c r="CH636" s="3"/>
      <c r="CI636" s="3"/>
      <c r="CJ636" s="3"/>
      <c r="CK636" s="3"/>
    </row>
    <row r="637" spans="1:89">
      <c r="A637" s="42" t="s">
        <v>747</v>
      </c>
      <c r="B637" s="42"/>
      <c r="C637" s="39" t="s">
        <v>18</v>
      </c>
      <c r="D637">
        <v>1</v>
      </c>
      <c r="G637" s="22"/>
      <c r="H637" s="2"/>
      <c r="I637" s="2"/>
      <c r="J637" s="2"/>
      <c r="K637" s="22"/>
      <c r="L637" s="2"/>
      <c r="M637" s="3"/>
      <c r="N637" s="3"/>
      <c r="O637" s="26"/>
      <c r="P637" s="3"/>
      <c r="Q637" s="3"/>
      <c r="R637" s="3"/>
      <c r="S637" s="26"/>
      <c r="T637" s="3"/>
      <c r="U637" s="3"/>
      <c r="V637" s="3"/>
      <c r="W637" s="3"/>
      <c r="X637" s="3"/>
      <c r="Y637" s="3"/>
      <c r="Z637" s="3"/>
      <c r="AA637" s="3"/>
      <c r="AB637" s="3"/>
      <c r="AC637" s="3"/>
      <c r="AD637" s="3"/>
      <c r="AE637" s="3"/>
      <c r="AF637" s="3"/>
      <c r="AG637" s="3"/>
      <c r="AH637" s="3"/>
      <c r="AI637" s="3"/>
      <c r="AJ637" s="3"/>
      <c r="AK637" s="3"/>
      <c r="AL637" s="3"/>
      <c r="AM637" s="3"/>
      <c r="AN637" s="3"/>
      <c r="AO637" s="3"/>
      <c r="AP637" s="3"/>
      <c r="AQ637" s="3"/>
      <c r="AR637" s="3"/>
      <c r="AS637" s="3"/>
      <c r="AT637" s="3"/>
      <c r="AU637" s="3"/>
      <c r="AV637" s="3"/>
      <c r="AW637" s="3"/>
      <c r="AX637" s="3"/>
      <c r="AY637" s="3"/>
      <c r="AZ637" s="3"/>
      <c r="BA637" s="3"/>
      <c r="BB637" s="3"/>
      <c r="BC637" s="3"/>
      <c r="BD637" s="3"/>
      <c r="BE637" s="3"/>
      <c r="BF637" s="3"/>
      <c r="BG637" s="3"/>
      <c r="BH637" s="3"/>
      <c r="BI637" s="3"/>
      <c r="BJ637" s="3"/>
      <c r="BK637" s="3"/>
      <c r="BL637" s="3"/>
      <c r="BM637" s="3"/>
      <c r="BN637" s="3"/>
      <c r="BO637" s="3"/>
      <c r="BP637" s="3"/>
      <c r="BQ637" s="3"/>
      <c r="BR637" s="3"/>
      <c r="BS637" s="3"/>
      <c r="BT637" s="3"/>
      <c r="BU637" s="3"/>
      <c r="BV637" s="3"/>
      <c r="BW637" s="3"/>
      <c r="BX637" s="3"/>
      <c r="BY637" s="3"/>
      <c r="BZ637" s="3"/>
      <c r="CA637" s="3"/>
      <c r="CB637" s="3"/>
      <c r="CC637" s="3"/>
      <c r="CD637" s="3"/>
      <c r="CE637" s="3"/>
      <c r="CF637" s="3"/>
      <c r="CG637" s="3"/>
      <c r="CH637" s="3"/>
      <c r="CI637" s="3"/>
      <c r="CJ637" s="3"/>
      <c r="CK637" s="3"/>
    </row>
    <row r="638" spans="1:89">
      <c r="C638" s="39" t="s">
        <v>18</v>
      </c>
      <c r="D638">
        <v>1</v>
      </c>
      <c r="G638" s="23"/>
      <c r="H638" s="5"/>
      <c r="I638" s="5"/>
      <c r="J638" s="5"/>
      <c r="K638" s="23"/>
      <c r="L638" s="5"/>
      <c r="M638" s="7"/>
      <c r="N638" s="7"/>
      <c r="O638" s="27"/>
      <c r="P638" s="7"/>
      <c r="Q638" s="7"/>
      <c r="R638" s="7"/>
      <c r="S638" s="29"/>
      <c r="T638" s="1"/>
      <c r="U638" s="1"/>
      <c r="V638" s="1"/>
      <c r="W638" s="1"/>
      <c r="X638" s="1"/>
      <c r="Y638" s="1"/>
      <c r="Z638" s="1"/>
      <c r="AA638" s="1"/>
      <c r="AB638" s="1"/>
      <c r="AC638" s="1"/>
      <c r="AD638" s="1"/>
      <c r="AE638" s="1"/>
      <c r="AF638" s="1"/>
      <c r="AG638" s="1"/>
      <c r="AH638" s="1"/>
      <c r="AI638" s="1"/>
      <c r="AJ638" s="1"/>
      <c r="AK638" s="1"/>
      <c r="AL638" s="1"/>
      <c r="AM638" s="1"/>
      <c r="AN638" s="1"/>
      <c r="AO638" s="1"/>
      <c r="AW638" s="3"/>
      <c r="AX638" s="3"/>
      <c r="AY638" s="3"/>
      <c r="AZ638" s="3"/>
      <c r="BA638" s="3"/>
      <c r="BB638" s="3"/>
      <c r="BC638" s="3"/>
      <c r="BD638" s="3"/>
      <c r="BE638" s="3"/>
      <c r="BF638" s="3"/>
      <c r="BG638" s="3"/>
      <c r="BH638" s="3"/>
      <c r="BI638" s="3"/>
      <c r="BJ638" s="3"/>
      <c r="BK638" s="3"/>
      <c r="BL638" s="3"/>
      <c r="BM638" s="3"/>
      <c r="BN638" s="3"/>
      <c r="BO638" s="3"/>
      <c r="BP638" s="3"/>
      <c r="BQ638" s="3"/>
      <c r="BR638" s="3"/>
      <c r="BS638" s="3"/>
      <c r="BT638" s="3"/>
      <c r="BU638" s="3"/>
      <c r="BV638" s="3"/>
      <c r="BW638" s="3"/>
      <c r="BX638" s="3"/>
      <c r="BY638" s="3"/>
      <c r="BZ638" s="3"/>
      <c r="CA638" s="3"/>
      <c r="CB638" s="3"/>
      <c r="CC638" s="3"/>
      <c r="CD638" s="3"/>
      <c r="CE638" s="3"/>
      <c r="CF638" s="3"/>
      <c r="CG638" s="3"/>
      <c r="CH638" s="3"/>
      <c r="CI638" s="3"/>
      <c r="CJ638" s="3"/>
      <c r="CK638" s="3"/>
    </row>
    <row r="639" spans="1:89">
      <c r="A639" s="40" t="s">
        <v>748</v>
      </c>
      <c r="B639" s="40" t="s">
        <v>749</v>
      </c>
      <c r="C639" s="82" t="s">
        <v>730</v>
      </c>
      <c r="D639">
        <v>1</v>
      </c>
      <c r="E639" s="25">
        <v>0.01</v>
      </c>
      <c r="F639">
        <v>0.2</v>
      </c>
      <c r="G639" s="25">
        <v>6.3577877351473946</v>
      </c>
      <c r="H639">
        <v>-5.6133328055687484</v>
      </c>
      <c r="I639">
        <v>7.8445087910763833</v>
      </c>
      <c r="J639">
        <v>-5.6556773067908128E-3</v>
      </c>
      <c r="K639" s="25">
        <v>29.581080242604749</v>
      </c>
      <c r="L639">
        <v>-14.083779569392098</v>
      </c>
      <c r="M639">
        <v>4.5153907576744707</v>
      </c>
      <c r="N639">
        <v>2.8427168892999513</v>
      </c>
      <c r="O639" s="25">
        <v>-2.2933971973734175E-3</v>
      </c>
      <c r="P639">
        <v>25</v>
      </c>
      <c r="Q639">
        <v>-1.6000000000000001E-3</v>
      </c>
      <c r="R639">
        <v>18</v>
      </c>
      <c r="S639" s="25" t="s">
        <v>729</v>
      </c>
      <c r="T639">
        <v>36</v>
      </c>
      <c r="U639">
        <v>37</v>
      </c>
      <c r="V639">
        <v>38</v>
      </c>
      <c r="W639">
        <v>39</v>
      </c>
      <c r="X639">
        <v>40</v>
      </c>
      <c r="Y639">
        <v>41</v>
      </c>
    </row>
    <row r="640" spans="1:89">
      <c r="C640" s="39" t="s">
        <v>18</v>
      </c>
      <c r="D640">
        <v>1</v>
      </c>
      <c r="S640" s="25">
        <v>218</v>
      </c>
      <c r="T640">
        <v>190</v>
      </c>
      <c r="U640">
        <v>200</v>
      </c>
      <c r="V640">
        <v>210</v>
      </c>
      <c r="W640">
        <v>220</v>
      </c>
      <c r="X640">
        <v>230</v>
      </c>
      <c r="Y640">
        <v>240</v>
      </c>
    </row>
    <row r="641" spans="1:89">
      <c r="A641" s="40" t="s">
        <v>750</v>
      </c>
      <c r="B641" s="40" t="s">
        <v>749</v>
      </c>
      <c r="C641" s="82" t="s">
        <v>730</v>
      </c>
      <c r="D641">
        <v>1</v>
      </c>
      <c r="E641" s="25">
        <v>0.3</v>
      </c>
      <c r="F641">
        <v>3</v>
      </c>
      <c r="G641" s="25">
        <v>-7.0290540982456923E-4</v>
      </c>
      <c r="H641">
        <v>-9.088456420693361E-2</v>
      </c>
      <c r="I641">
        <v>1.0839648637436439</v>
      </c>
      <c r="J641">
        <v>7.6226057731146749E-3</v>
      </c>
      <c r="K641" s="25">
        <v>2.8291861866667517E-2</v>
      </c>
      <c r="L641">
        <v>-0.19110796880000533</v>
      </c>
      <c r="M641">
        <v>0.58307666853334328</v>
      </c>
      <c r="N641">
        <v>2.7797394383999947</v>
      </c>
      <c r="O641" s="25">
        <v>-1.2439762477069306E-3</v>
      </c>
      <c r="P641">
        <v>25</v>
      </c>
      <c r="Q641">
        <v>-1.2700000000000001E-3</v>
      </c>
      <c r="R641">
        <v>2.1</v>
      </c>
      <c r="S641" t="s">
        <v>218</v>
      </c>
      <c r="T641" t="s">
        <v>219</v>
      </c>
      <c r="U641" t="s">
        <v>751</v>
      </c>
      <c r="V641" t="s">
        <v>752</v>
      </c>
    </row>
    <row r="642" spans="1:89">
      <c r="C642" s="39" t="s">
        <v>18</v>
      </c>
      <c r="D642">
        <v>1</v>
      </c>
      <c r="S642">
        <v>1400</v>
      </c>
      <c r="T642">
        <v>1500</v>
      </c>
      <c r="U642">
        <v>1600</v>
      </c>
      <c r="V642">
        <v>1700</v>
      </c>
    </row>
    <row r="643" spans="1:89">
      <c r="C643" s="39" t="s">
        <v>18</v>
      </c>
      <c r="D643">
        <v>1</v>
      </c>
      <c r="G643" s="22"/>
      <c r="H643" s="2"/>
      <c r="I643" s="2"/>
      <c r="J643" s="2"/>
      <c r="K643" s="22"/>
      <c r="L643" s="2"/>
      <c r="M643" s="3"/>
      <c r="N643" s="3"/>
      <c r="O643" s="26"/>
      <c r="P643" s="3"/>
      <c r="Q643" s="3"/>
      <c r="R643" s="3"/>
      <c r="S643" s="26"/>
      <c r="T643" s="3"/>
      <c r="U643" s="3"/>
      <c r="V643" s="3"/>
      <c r="W643" s="3"/>
      <c r="X643" s="3"/>
      <c r="Y643" s="3"/>
      <c r="Z643" s="3"/>
      <c r="AA643" s="3"/>
      <c r="AB643" s="3"/>
      <c r="AC643" s="3"/>
      <c r="AD643" s="3"/>
      <c r="AE643" s="3"/>
      <c r="AF643" s="3"/>
      <c r="AG643" s="3"/>
      <c r="AH643" s="3"/>
      <c r="AI643" s="3"/>
      <c r="AJ643" s="3"/>
      <c r="AK643" s="3"/>
      <c r="AL643" s="3"/>
      <c r="AM643" s="3"/>
      <c r="AN643" s="3"/>
      <c r="AO643" s="3"/>
      <c r="AP643" s="3"/>
      <c r="AQ643" s="3"/>
      <c r="AR643" s="3"/>
      <c r="AS643" s="3"/>
      <c r="AT643" s="3"/>
      <c r="AU643" s="3"/>
      <c r="AV643" s="3"/>
      <c r="AW643" s="3"/>
      <c r="AX643" s="3"/>
      <c r="AY643" s="3"/>
      <c r="AZ643" s="3"/>
      <c r="BA643" s="3"/>
      <c r="BB643" s="3"/>
      <c r="BC643" s="3"/>
      <c r="BD643" s="3"/>
      <c r="BE643" s="3"/>
      <c r="BF643" s="3"/>
      <c r="BG643" s="3"/>
      <c r="BH643" s="3"/>
      <c r="BI643" s="3"/>
      <c r="BJ643" s="3"/>
      <c r="BK643" s="3"/>
      <c r="BL643" s="3"/>
      <c r="BM643" s="3"/>
      <c r="BN643" s="3"/>
      <c r="BO643" s="3"/>
      <c r="BP643" s="3"/>
      <c r="BQ643" s="3"/>
      <c r="BR643" s="3"/>
      <c r="BS643" s="3"/>
      <c r="BT643" s="3"/>
      <c r="BU643" s="3"/>
      <c r="BV643" s="3"/>
      <c r="BW643" s="3"/>
      <c r="BX643" s="3"/>
      <c r="BY643" s="3"/>
      <c r="BZ643" s="3"/>
      <c r="CA643" s="3"/>
      <c r="CB643" s="3"/>
      <c r="CC643" s="3"/>
      <c r="CD643" s="3"/>
      <c r="CE643" s="3"/>
      <c r="CF643" s="3"/>
      <c r="CG643" s="3"/>
      <c r="CH643" s="3"/>
      <c r="CI643" s="3"/>
      <c r="CJ643" s="3"/>
      <c r="CK643" s="3"/>
    </row>
    <row r="644" spans="1:89">
      <c r="C644" s="39" t="s">
        <v>18</v>
      </c>
      <c r="D644">
        <v>1</v>
      </c>
      <c r="G644" s="23"/>
      <c r="H644" s="5"/>
      <c r="I644" s="5"/>
      <c r="J644" s="5"/>
      <c r="K644" s="23"/>
      <c r="L644" s="5"/>
      <c r="M644" s="7"/>
      <c r="N644" s="7"/>
      <c r="O644" s="27"/>
      <c r="P644" s="7"/>
      <c r="Q644" s="7"/>
      <c r="R644" s="7"/>
      <c r="S644" s="29"/>
      <c r="T644" s="1"/>
      <c r="U644" s="1"/>
      <c r="V644" s="1"/>
      <c r="W644" s="1"/>
      <c r="X644" s="1"/>
      <c r="Y644" s="1"/>
      <c r="Z644" s="1"/>
      <c r="AA644" s="1"/>
      <c r="AB644" s="1"/>
      <c r="AC644" s="1"/>
      <c r="AD644" s="1"/>
      <c r="AE644" s="1"/>
      <c r="AF644" s="1"/>
      <c r="AG644" s="1"/>
      <c r="AH644" s="1"/>
      <c r="AI644" s="1"/>
      <c r="AJ644" s="1"/>
      <c r="AK644" s="1"/>
      <c r="AL644" s="1"/>
      <c r="AM644" s="1"/>
      <c r="AN644" s="1"/>
      <c r="AO644" s="1"/>
      <c r="AW644" s="3"/>
      <c r="AX644" s="3"/>
      <c r="AY644" s="3"/>
      <c r="AZ644" s="3"/>
      <c r="BA644" s="3"/>
      <c r="BB644" s="3"/>
      <c r="BC644" s="3"/>
      <c r="BD644" s="3"/>
      <c r="BE644" s="3"/>
      <c r="BF644" s="3"/>
      <c r="BG644" s="3"/>
      <c r="BH644" s="3"/>
      <c r="BI644" s="3"/>
      <c r="BJ644" s="3"/>
      <c r="BK644" s="3"/>
      <c r="BL644" s="3"/>
      <c r="BM644" s="3"/>
      <c r="BN644" s="3"/>
      <c r="BO644" s="3"/>
      <c r="BP644" s="3"/>
      <c r="BQ644" s="3"/>
      <c r="BR644" s="3"/>
      <c r="BS644" s="3"/>
      <c r="BT644" s="3"/>
      <c r="BU644" s="3"/>
      <c r="BV644" s="3"/>
      <c r="BW644" s="3"/>
      <c r="BX644" s="3"/>
      <c r="BY644" s="3"/>
      <c r="BZ644" s="3"/>
      <c r="CA644" s="3"/>
      <c r="CB644" s="3"/>
      <c r="CC644" s="3"/>
      <c r="CD644" s="3"/>
      <c r="CE644" s="3"/>
      <c r="CF644" s="3"/>
      <c r="CG644" s="3"/>
      <c r="CH644" s="3"/>
      <c r="CI644" s="3"/>
      <c r="CJ644" s="3"/>
      <c r="CK644" s="3"/>
    </row>
    <row r="645" spans="1:89">
      <c r="A645" s="42" t="s">
        <v>753</v>
      </c>
      <c r="B645" s="42"/>
      <c r="C645" s="39" t="s">
        <v>18</v>
      </c>
      <c r="D645">
        <v>1</v>
      </c>
      <c r="G645" s="22"/>
      <c r="H645" s="2"/>
      <c r="I645" s="2"/>
      <c r="J645" s="2"/>
      <c r="K645" s="22"/>
      <c r="L645" s="2"/>
      <c r="M645" s="3"/>
      <c r="N645" s="3"/>
      <c r="O645" s="26"/>
      <c r="P645" s="3"/>
      <c r="Q645" s="3"/>
      <c r="R645" s="3"/>
      <c r="S645" s="26"/>
      <c r="T645" s="3"/>
      <c r="U645" s="3"/>
      <c r="V645" s="3"/>
      <c r="W645" s="3"/>
      <c r="X645" s="3"/>
      <c r="Y645" s="3"/>
      <c r="Z645" s="3"/>
      <c r="AA645" s="3"/>
      <c r="AB645" s="3"/>
      <c r="AC645" s="3"/>
      <c r="AD645" s="3"/>
      <c r="AE645" s="3"/>
      <c r="AF645" s="3"/>
      <c r="AG645" s="3"/>
      <c r="AH645" s="3"/>
      <c r="AI645" s="3"/>
      <c r="AJ645" s="3"/>
      <c r="AK645" s="3"/>
      <c r="AL645" s="3"/>
      <c r="AM645" s="3"/>
      <c r="AN645" s="3"/>
      <c r="AO645" s="3"/>
      <c r="AP645" s="3"/>
      <c r="AQ645" s="3"/>
      <c r="AR645" s="3"/>
      <c r="AS645" s="3"/>
      <c r="AT645" s="3"/>
      <c r="AU645" s="3"/>
      <c r="AV645" s="3"/>
      <c r="AW645" s="3"/>
      <c r="AX645" s="3"/>
      <c r="AY645" s="3"/>
      <c r="AZ645" s="3"/>
      <c r="BA645" s="3"/>
      <c r="BB645" s="3"/>
      <c r="BC645" s="3"/>
      <c r="BD645" s="3"/>
      <c r="BE645" s="3"/>
      <c r="BF645" s="3"/>
      <c r="BG645" s="3"/>
      <c r="BH645" s="3"/>
      <c r="BI645" s="3"/>
      <c r="BJ645" s="3"/>
      <c r="BK645" s="3"/>
      <c r="BL645" s="3"/>
      <c r="BM645" s="3"/>
      <c r="BN645" s="3"/>
      <c r="BO645" s="3"/>
      <c r="BP645" s="3"/>
      <c r="BQ645" s="3"/>
      <c r="BR645" s="3"/>
      <c r="BS645" s="3"/>
      <c r="BT645" s="3"/>
      <c r="BU645" s="3"/>
      <c r="BV645" s="3"/>
      <c r="BW645" s="3"/>
      <c r="BX645" s="3"/>
      <c r="BY645" s="3"/>
      <c r="BZ645" s="3"/>
      <c r="CA645" s="3"/>
      <c r="CB645" s="3"/>
      <c r="CC645" s="3"/>
      <c r="CD645" s="3"/>
      <c r="CE645" s="3"/>
      <c r="CF645" s="3"/>
      <c r="CG645" s="3"/>
      <c r="CH645" s="3"/>
      <c r="CI645" s="3"/>
      <c r="CJ645" s="3"/>
      <c r="CK645" s="3"/>
    </row>
    <row r="646" spans="1:89">
      <c r="C646" s="39" t="s">
        <v>18</v>
      </c>
      <c r="D646">
        <v>1</v>
      </c>
      <c r="G646" s="23"/>
      <c r="H646" s="5"/>
      <c r="I646" s="5"/>
      <c r="J646" s="5"/>
      <c r="K646" s="23"/>
      <c r="L646" s="5"/>
      <c r="M646" s="7"/>
      <c r="N646" s="7"/>
      <c r="O646" s="27"/>
      <c r="P646" s="7"/>
      <c r="Q646" s="7"/>
      <c r="R646" s="7"/>
      <c r="S646" s="29"/>
      <c r="T646" s="1"/>
      <c r="U646" s="1"/>
      <c r="V646" s="1"/>
      <c r="W646" s="1"/>
      <c r="X646" s="1"/>
      <c r="Y646" s="1"/>
      <c r="Z646" s="1"/>
      <c r="AA646" s="1"/>
      <c r="AB646" s="1"/>
      <c r="AC646" s="1"/>
      <c r="AD646" s="1"/>
      <c r="AE646" s="1"/>
      <c r="AF646" s="1"/>
      <c r="AG646" s="1"/>
      <c r="AH646" s="1"/>
      <c r="AI646" s="1"/>
      <c r="AJ646" s="1"/>
      <c r="AK646" s="1"/>
      <c r="AL646" s="1"/>
      <c r="AM646" s="1"/>
      <c r="AN646" s="1"/>
      <c r="AO646" s="1"/>
      <c r="AW646" s="3"/>
      <c r="AX646" s="3"/>
      <c r="AY646" s="3"/>
      <c r="AZ646" s="3"/>
      <c r="BA646" s="3"/>
      <c r="BB646" s="3"/>
      <c r="BC646" s="3"/>
      <c r="BD646" s="3"/>
      <c r="BE646" s="3"/>
      <c r="BF646" s="3"/>
      <c r="BG646" s="3"/>
      <c r="BH646" s="3"/>
      <c r="BI646" s="3"/>
      <c r="BJ646" s="3"/>
      <c r="BK646" s="3"/>
      <c r="BL646" s="3"/>
      <c r="BM646" s="3"/>
      <c r="BN646" s="3"/>
      <c r="BO646" s="3"/>
      <c r="BP646" s="3"/>
      <c r="BQ646" s="3"/>
      <c r="BR646" s="3"/>
      <c r="BS646" s="3"/>
      <c r="BT646" s="3"/>
      <c r="BU646" s="3"/>
      <c r="BV646" s="3"/>
      <c r="BW646" s="3"/>
      <c r="BX646" s="3"/>
      <c r="BY646" s="3"/>
      <c r="BZ646" s="3"/>
      <c r="CA646" s="3"/>
      <c r="CB646" s="3"/>
      <c r="CC646" s="3"/>
      <c r="CD646" s="3"/>
      <c r="CE646" s="3"/>
      <c r="CF646" s="3"/>
      <c r="CG646" s="3"/>
      <c r="CH646" s="3"/>
      <c r="CI646" s="3"/>
      <c r="CJ646" s="3"/>
      <c r="CK646" s="3"/>
    </row>
    <row r="647" spans="1:89">
      <c r="A647" s="40" t="s">
        <v>754</v>
      </c>
      <c r="B647" s="40" t="s">
        <v>755</v>
      </c>
      <c r="C647" s="82" t="s">
        <v>730</v>
      </c>
      <c r="D647">
        <v>1</v>
      </c>
      <c r="E647" s="25">
        <v>0.01</v>
      </c>
      <c r="F647">
        <v>0.24</v>
      </c>
      <c r="G647" s="25">
        <v>5.5128135586618576</v>
      </c>
      <c r="H647">
        <v>-5.4251876796810556</v>
      </c>
      <c r="I647">
        <v>7.8099545412490068</v>
      </c>
      <c r="J647">
        <v>-2.1871176580804596E-3</v>
      </c>
      <c r="K647" s="25">
        <v>21.074292663858397</v>
      </c>
      <c r="L647">
        <v>-11.098231663988365</v>
      </c>
      <c r="M647">
        <v>4.0901864051600718</v>
      </c>
      <c r="N647">
        <v>2.54707138482213</v>
      </c>
      <c r="O647" s="25">
        <v>-1.2430204562974686E-3</v>
      </c>
      <c r="P647">
        <v>25</v>
      </c>
      <c r="Q647">
        <v>-1.6000000000000001E-3</v>
      </c>
      <c r="R647">
        <v>10</v>
      </c>
      <c r="S647" s="25" t="s">
        <v>729</v>
      </c>
      <c r="T647">
        <v>43</v>
      </c>
      <c r="U647">
        <v>44</v>
      </c>
      <c r="V647">
        <v>45</v>
      </c>
    </row>
    <row r="648" spans="1:89">
      <c r="C648" s="39" t="s">
        <v>18</v>
      </c>
      <c r="D648">
        <v>1</v>
      </c>
      <c r="S648" s="25">
        <v>272</v>
      </c>
      <c r="T648">
        <v>260</v>
      </c>
      <c r="U648">
        <v>270</v>
      </c>
      <c r="V648">
        <v>280</v>
      </c>
    </row>
    <row r="649" spans="1:89">
      <c r="A649" s="40" t="s">
        <v>756</v>
      </c>
      <c r="B649" s="40" t="s">
        <v>755</v>
      </c>
      <c r="C649" s="82" t="s">
        <v>730</v>
      </c>
      <c r="D649">
        <v>1</v>
      </c>
      <c r="E649" s="25">
        <v>0.05</v>
      </c>
      <c r="F649">
        <v>0.35</v>
      </c>
      <c r="G649" s="25">
        <v>8.9658948571429438</v>
      </c>
      <c r="H649">
        <v>-10.688771428571499</v>
      </c>
      <c r="I649">
        <v>7.7904031028571588</v>
      </c>
      <c r="J649">
        <v>4.1676996571427788E-2</v>
      </c>
      <c r="K649" s="25">
        <v>7.5432662857144237</v>
      </c>
      <c r="L649">
        <v>-7.9479051428572562</v>
      </c>
      <c r="M649">
        <v>4.4229238742857424</v>
      </c>
      <c r="N649">
        <v>2.6899307608571403</v>
      </c>
      <c r="O649" s="25">
        <v>-1.2969734913232107E-3</v>
      </c>
      <c r="P649">
        <v>25</v>
      </c>
      <c r="Q649">
        <v>-3.3E-3</v>
      </c>
      <c r="R649">
        <v>8</v>
      </c>
      <c r="S649" s="25">
        <v>10</v>
      </c>
      <c r="T649">
        <v>11</v>
      </c>
    </row>
    <row r="650" spans="1:89">
      <c r="C650" s="39" t="s">
        <v>18</v>
      </c>
      <c r="D650">
        <v>1</v>
      </c>
      <c r="S650" s="25">
        <v>175</v>
      </c>
      <c r="T650">
        <v>210</v>
      </c>
    </row>
    <row r="651" spans="1:89">
      <c r="A651" s="40" t="s">
        <v>757</v>
      </c>
      <c r="B651" s="40" t="s">
        <v>755</v>
      </c>
      <c r="C651" s="82" t="s">
        <v>730</v>
      </c>
      <c r="D651">
        <v>1</v>
      </c>
      <c r="E651" s="25">
        <v>0.1</v>
      </c>
      <c r="F651">
        <v>1</v>
      </c>
      <c r="G651" s="25">
        <v>0.21329113292632748</v>
      </c>
      <c r="H651">
        <v>-1.0630720066747978</v>
      </c>
      <c r="I651">
        <v>3.169746038238499</v>
      </c>
      <c r="J651">
        <v>1.1670349909970984E-2</v>
      </c>
      <c r="K651" s="25">
        <v>0.25157248677248761</v>
      </c>
      <c r="L651">
        <v>-0.75390455026455072</v>
      </c>
      <c r="M651">
        <v>1.0714106560846557</v>
      </c>
      <c r="N651">
        <v>2.6565734074074077</v>
      </c>
      <c r="O651" s="25">
        <v>-1.777327103826754E-3</v>
      </c>
      <c r="P651">
        <v>25</v>
      </c>
      <c r="Q651">
        <v>-2E-3</v>
      </c>
      <c r="R651">
        <v>6.5</v>
      </c>
      <c r="S651" s="25">
        <v>30</v>
      </c>
      <c r="T651">
        <v>31</v>
      </c>
      <c r="U651">
        <v>32</v>
      </c>
      <c r="V651">
        <v>33</v>
      </c>
      <c r="W651">
        <v>34</v>
      </c>
      <c r="X651">
        <v>35</v>
      </c>
      <c r="Y651">
        <v>36</v>
      </c>
      <c r="Z651">
        <v>37</v>
      </c>
      <c r="AA651">
        <v>38</v>
      </c>
    </row>
    <row r="652" spans="1:89">
      <c r="C652" s="39" t="s">
        <v>18</v>
      </c>
      <c r="D652">
        <v>1</v>
      </c>
      <c r="S652" s="25">
        <v>450</v>
      </c>
      <c r="T652">
        <v>475</v>
      </c>
      <c r="U652">
        <v>500</v>
      </c>
      <c r="V652">
        <v>525</v>
      </c>
      <c r="W652">
        <v>550</v>
      </c>
      <c r="X652">
        <v>575</v>
      </c>
      <c r="Y652">
        <v>600</v>
      </c>
      <c r="Z652">
        <v>625</v>
      </c>
      <c r="AA652">
        <v>650</v>
      </c>
    </row>
    <row r="653" spans="1:89">
      <c r="A653" s="40" t="s">
        <v>758</v>
      </c>
      <c r="B653" s="40" t="s">
        <v>755</v>
      </c>
      <c r="C653" s="82" t="s">
        <v>730</v>
      </c>
      <c r="D653">
        <v>1</v>
      </c>
      <c r="E653" s="25">
        <v>0.3</v>
      </c>
      <c r="F653">
        <v>3</v>
      </c>
      <c r="G653" s="25">
        <v>1.051760753221258E-2</v>
      </c>
      <c r="H653">
        <v>-0.138892708494957</v>
      </c>
      <c r="I653">
        <v>1.114019570859383</v>
      </c>
      <c r="J653">
        <v>1.4355530103361609E-2</v>
      </c>
      <c r="K653" s="25">
        <v>1.978641693838485E-2</v>
      </c>
      <c r="L653">
        <v>-0.14361090583530889</v>
      </c>
      <c r="M653">
        <v>0.61854863261723281</v>
      </c>
      <c r="N653">
        <v>2.5052758562796913</v>
      </c>
      <c r="O653" s="25">
        <v>-1.5240814723247525E-3</v>
      </c>
      <c r="P653">
        <v>25</v>
      </c>
      <c r="Q653">
        <v>-1.2700000000000001E-3</v>
      </c>
      <c r="R653">
        <v>1.9</v>
      </c>
      <c r="S653" t="s">
        <v>218</v>
      </c>
      <c r="T653" t="s">
        <v>219</v>
      </c>
      <c r="U653" t="s">
        <v>751</v>
      </c>
      <c r="V653" t="s">
        <v>752</v>
      </c>
    </row>
    <row r="654" spans="1:89">
      <c r="C654" s="39" t="s">
        <v>18</v>
      </c>
      <c r="D654">
        <v>1</v>
      </c>
      <c r="S654">
        <v>1400</v>
      </c>
      <c r="T654">
        <v>1500</v>
      </c>
      <c r="U654">
        <v>1600</v>
      </c>
      <c r="V654">
        <v>1700</v>
      </c>
    </row>
    <row r="655" spans="1:89">
      <c r="A655" s="40" t="s">
        <v>759</v>
      </c>
      <c r="B655" s="40" t="s">
        <v>755</v>
      </c>
      <c r="C655" s="82" t="s">
        <v>117</v>
      </c>
      <c r="D655">
        <v>1</v>
      </c>
      <c r="E655" s="25">
        <v>0.1</v>
      </c>
      <c r="F655">
        <v>1.75</v>
      </c>
      <c r="G655" s="25">
        <v>0.20489578600365779</v>
      </c>
      <c r="H655">
        <v>-1.0112351335370502</v>
      </c>
      <c r="I655">
        <v>3.1163801259360584</v>
      </c>
      <c r="J655">
        <v>2.4358352955761053E-2</v>
      </c>
      <c r="K655" s="25">
        <v>7.5501554367202003E-2</v>
      </c>
      <c r="L655">
        <v>-0.32143395294117794</v>
      </c>
      <c r="M655">
        <v>0.82247296846702422</v>
      </c>
      <c r="N655">
        <v>2.648272991128342</v>
      </c>
      <c r="O655" s="25">
        <v>2.8524198336633681E-4</v>
      </c>
      <c r="P655">
        <v>25</v>
      </c>
      <c r="Q655">
        <v>-1.1999999999999999E-3</v>
      </c>
      <c r="R655">
        <v>0.8</v>
      </c>
      <c r="S655" s="25" t="s">
        <v>760</v>
      </c>
      <c r="T655" s="40" t="s">
        <v>761</v>
      </c>
      <c r="U655" t="s">
        <v>762</v>
      </c>
      <c r="V655" s="25" t="s">
        <v>763</v>
      </c>
    </row>
    <row r="656" spans="1:89">
      <c r="C656" s="39" t="s">
        <v>18</v>
      </c>
      <c r="D656">
        <v>1</v>
      </c>
      <c r="S656">
        <v>18</v>
      </c>
      <c r="T656" s="40">
        <v>23</v>
      </c>
      <c r="U656">
        <v>14</v>
      </c>
      <c r="V656" s="25">
        <v>17</v>
      </c>
    </row>
    <row r="657" spans="1:26">
      <c r="A657" t="s">
        <v>764</v>
      </c>
      <c r="B657" s="40" t="s">
        <v>755</v>
      </c>
      <c r="C657" s="82" t="s">
        <v>730</v>
      </c>
      <c r="D657">
        <v>1</v>
      </c>
      <c r="E657" s="25">
        <v>0.1</v>
      </c>
      <c r="F657">
        <v>3</v>
      </c>
      <c r="G657" s="25">
        <v>2.5410212378806116E-2</v>
      </c>
      <c r="H657">
        <v>-0.23127820512283676</v>
      </c>
      <c r="I657">
        <v>1.1885833851168677</v>
      </c>
      <c r="J657">
        <v>1.7284607627162746E-2</v>
      </c>
      <c r="K657" s="25">
        <v>1.7698018250221825E-2</v>
      </c>
      <c r="L657">
        <v>-0.13961002616633084</v>
      </c>
      <c r="M657">
        <v>0.58303345074743984</v>
      </c>
      <c r="N657">
        <v>2.638878557168669</v>
      </c>
      <c r="O657" s="25">
        <v>-4.1606777737341754E-4</v>
      </c>
      <c r="P657">
        <v>25</v>
      </c>
      <c r="Q657">
        <v>-1.2999999999999999E-3</v>
      </c>
      <c r="R657">
        <v>0.7</v>
      </c>
      <c r="S657" t="s">
        <v>729</v>
      </c>
      <c r="T657" t="s">
        <v>722</v>
      </c>
      <c r="U657" t="s">
        <v>723</v>
      </c>
      <c r="V657" s="25"/>
    </row>
    <row r="658" spans="1:26">
      <c r="C658" s="39" t="s">
        <v>18</v>
      </c>
      <c r="D658">
        <v>1</v>
      </c>
      <c r="S658">
        <v>1550</v>
      </c>
      <c r="T658">
        <v>1400</v>
      </c>
      <c r="U658">
        <v>1750</v>
      </c>
      <c r="V658" s="25"/>
    </row>
    <row r="659" spans="1:26">
      <c r="A659" s="40" t="s">
        <v>765</v>
      </c>
      <c r="B659" s="40" t="s">
        <v>755</v>
      </c>
      <c r="C659" s="82" t="s">
        <v>730</v>
      </c>
      <c r="D659">
        <v>1</v>
      </c>
      <c r="E659" s="25">
        <v>0.1</v>
      </c>
      <c r="F659">
        <v>1.2</v>
      </c>
      <c r="G659" s="25">
        <v>0.12181890849673034</v>
      </c>
      <c r="H659">
        <v>-0.89933202647058286</v>
      </c>
      <c r="I659">
        <v>3.0833339137581648</v>
      </c>
      <c r="J659">
        <v>2.5778317725491717E-2</v>
      </c>
      <c r="K659" s="25">
        <v>0.16253728647823751</v>
      </c>
      <c r="L659">
        <v>-0.5881955365928383</v>
      </c>
      <c r="M659">
        <v>1.0061956759816753</v>
      </c>
      <c r="N659">
        <v>2.6429166804812825</v>
      </c>
      <c r="O659" s="25">
        <v>-1.6383619462025318E-3</v>
      </c>
      <c r="P659">
        <v>25</v>
      </c>
      <c r="Q659">
        <v>-1.5E-3</v>
      </c>
      <c r="R659">
        <v>5.7</v>
      </c>
      <c r="S659">
        <v>36</v>
      </c>
      <c r="T659">
        <v>37</v>
      </c>
      <c r="U659">
        <v>38</v>
      </c>
      <c r="V659">
        <v>39</v>
      </c>
      <c r="W659">
        <v>40</v>
      </c>
      <c r="X659">
        <v>41</v>
      </c>
    </row>
    <row r="660" spans="1:26">
      <c r="C660" s="39" t="s">
        <v>18</v>
      </c>
      <c r="D660">
        <v>1</v>
      </c>
      <c r="S660">
        <v>600</v>
      </c>
      <c r="T660">
        <v>625</v>
      </c>
      <c r="U660">
        <v>650</v>
      </c>
      <c r="V660">
        <v>675</v>
      </c>
      <c r="W660">
        <v>700</v>
      </c>
      <c r="X660">
        <v>725</v>
      </c>
    </row>
    <row r="661" spans="1:26">
      <c r="A661" s="40" t="s">
        <v>766</v>
      </c>
      <c r="B661" s="40" t="s">
        <v>755</v>
      </c>
      <c r="C661" s="82" t="s">
        <v>730</v>
      </c>
      <c r="D661">
        <v>1</v>
      </c>
      <c r="E661" s="25">
        <v>0.2</v>
      </c>
      <c r="F661">
        <v>2</v>
      </c>
      <c r="G661" s="25">
        <v>4.8924070240874286E-2</v>
      </c>
      <c r="H661">
        <v>-0.40147976584305939</v>
      </c>
      <c r="I661">
        <v>2.9398978058430574</v>
      </c>
      <c r="J661">
        <v>1.8119419759127717E-2</v>
      </c>
      <c r="K661" s="25">
        <v>4.3197668997669358E-2</v>
      </c>
      <c r="L661">
        <v>-0.20918850815850928</v>
      </c>
      <c r="M661">
        <v>0.51133284149184233</v>
      </c>
      <c r="N661">
        <v>2.6248069976689998</v>
      </c>
      <c r="O661" s="25">
        <v>-1.1434186870748293E-3</v>
      </c>
      <c r="P661">
        <v>25</v>
      </c>
      <c r="Q661">
        <v>-1.2999999999999999E-3</v>
      </c>
      <c r="R661">
        <v>0.9</v>
      </c>
      <c r="S661" s="25" t="s">
        <v>729</v>
      </c>
      <c r="T661" s="25" t="s">
        <v>284</v>
      </c>
      <c r="U661" t="s">
        <v>472</v>
      </c>
      <c r="V661" t="s">
        <v>237</v>
      </c>
      <c r="W661" s="40" t="s">
        <v>238</v>
      </c>
    </row>
    <row r="662" spans="1:26">
      <c r="C662" s="39" t="s">
        <v>18</v>
      </c>
      <c r="D662">
        <v>1</v>
      </c>
      <c r="S662" s="25">
        <v>770</v>
      </c>
      <c r="T662" s="25">
        <v>635</v>
      </c>
      <c r="U662">
        <v>680</v>
      </c>
      <c r="V662">
        <v>730</v>
      </c>
      <c r="W662">
        <v>780</v>
      </c>
    </row>
    <row r="663" spans="1:26">
      <c r="A663" s="40" t="s">
        <v>767</v>
      </c>
      <c r="B663" s="40" t="s">
        <v>755</v>
      </c>
      <c r="C663" s="82" t="s">
        <v>730</v>
      </c>
      <c r="D663">
        <v>1</v>
      </c>
      <c r="E663" s="25">
        <v>0.2</v>
      </c>
      <c r="F663">
        <v>2</v>
      </c>
      <c r="G663" s="25">
        <v>4.8924070240874286E-2</v>
      </c>
      <c r="H663">
        <v>-0.40147976584305939</v>
      </c>
      <c r="I663">
        <v>2.9398978058430574</v>
      </c>
      <c r="J663">
        <v>1.8119419759127717E-2</v>
      </c>
      <c r="K663" s="25">
        <v>4.3197668997669358E-2</v>
      </c>
      <c r="L663">
        <v>-0.20918850815850928</v>
      </c>
      <c r="M663">
        <v>0.51133284149184233</v>
      </c>
      <c r="N663">
        <v>2.6248069976689998</v>
      </c>
      <c r="O663" s="25">
        <v>-1.1434186870748293E-3</v>
      </c>
      <c r="P663">
        <v>25</v>
      </c>
      <c r="Q663">
        <v>-1.2999999999999999E-3</v>
      </c>
      <c r="R663">
        <v>0.9</v>
      </c>
      <c r="S663" t="s">
        <v>1113</v>
      </c>
      <c r="T663" t="s">
        <v>1114</v>
      </c>
      <c r="U663" t="s">
        <v>472</v>
      </c>
      <c r="V663" t="s">
        <v>237</v>
      </c>
      <c r="W663" s="40" t="s">
        <v>238</v>
      </c>
    </row>
    <row r="664" spans="1:26">
      <c r="C664" s="39" t="s">
        <v>18</v>
      </c>
      <c r="D664">
        <v>1</v>
      </c>
      <c r="S664">
        <v>758</v>
      </c>
      <c r="T664">
        <v>760</v>
      </c>
      <c r="U664">
        <v>680</v>
      </c>
      <c r="V664">
        <v>730</v>
      </c>
      <c r="W664">
        <v>780</v>
      </c>
    </row>
    <row r="665" spans="1:26">
      <c r="A665" s="40" t="s">
        <v>768</v>
      </c>
      <c r="B665" s="40" t="s">
        <v>755</v>
      </c>
      <c r="C665" s="82" t="s">
        <v>117</v>
      </c>
      <c r="D665">
        <v>1</v>
      </c>
      <c r="E665" s="25">
        <v>0.1</v>
      </c>
      <c r="F665">
        <v>1</v>
      </c>
      <c r="G665" s="25">
        <v>0.2634146136904717</v>
      </c>
      <c r="H665">
        <v>-0.8786526446428492</v>
      </c>
      <c r="I665">
        <v>1.8936292435773769</v>
      </c>
      <c r="J665">
        <v>1.4648112875000341E-2</v>
      </c>
      <c r="K665" s="25">
        <v>0.3650525793650809</v>
      </c>
      <c r="L665">
        <v>-1.0101890873015895</v>
      </c>
      <c r="M665">
        <v>1.3912900496031753</v>
      </c>
      <c r="N665">
        <v>2.6958765833333329</v>
      </c>
      <c r="O665" s="25">
        <v>-9.1107094365940554E-4</v>
      </c>
      <c r="P665">
        <v>25</v>
      </c>
      <c r="Q665">
        <v>-1.17E-3</v>
      </c>
      <c r="R665">
        <v>1.4</v>
      </c>
      <c r="S665" s="25" t="s">
        <v>760</v>
      </c>
      <c r="T665" s="40" t="s">
        <v>761</v>
      </c>
      <c r="U665" t="s">
        <v>762</v>
      </c>
      <c r="V665" s="25" t="s">
        <v>763</v>
      </c>
    </row>
    <row r="666" spans="1:26">
      <c r="C666" s="39" t="s">
        <v>18</v>
      </c>
      <c r="D666">
        <v>1</v>
      </c>
      <c r="S666">
        <v>20</v>
      </c>
      <c r="T666" s="40">
        <v>35</v>
      </c>
      <c r="U666">
        <v>20</v>
      </c>
      <c r="V666" s="25">
        <v>27</v>
      </c>
    </row>
    <row r="667" spans="1:26">
      <c r="A667" s="40" t="s">
        <v>769</v>
      </c>
      <c r="B667" s="40" t="s">
        <v>755</v>
      </c>
      <c r="C667" s="82" t="s">
        <v>730</v>
      </c>
      <c r="D667">
        <v>1</v>
      </c>
      <c r="E667" s="25">
        <v>0.1</v>
      </c>
      <c r="F667">
        <v>1.5</v>
      </c>
      <c r="G667" s="25">
        <v>0.11640811847321782</v>
      </c>
      <c r="H667">
        <v>-0.7015111485383031</v>
      </c>
      <c r="I667">
        <v>3.070280528997972</v>
      </c>
      <c r="J667">
        <v>6.3459324671132633E-3</v>
      </c>
      <c r="K667" s="25">
        <v>0.10559282199925779</v>
      </c>
      <c r="L667">
        <v>-0.4089765594202926</v>
      </c>
      <c r="M667">
        <v>0.85807609405425689</v>
      </c>
      <c r="N667">
        <v>2.6452457033667778</v>
      </c>
      <c r="O667" s="25">
        <v>-1.331763735063291E-3</v>
      </c>
      <c r="P667">
        <v>25</v>
      </c>
      <c r="Q667">
        <v>-1.1999999999999999E-3</v>
      </c>
      <c r="R667">
        <v>3</v>
      </c>
      <c r="S667">
        <v>33</v>
      </c>
      <c r="T667">
        <v>34</v>
      </c>
      <c r="U667">
        <v>35</v>
      </c>
      <c r="V667">
        <v>36</v>
      </c>
      <c r="W667">
        <v>37</v>
      </c>
      <c r="X667">
        <v>38</v>
      </c>
    </row>
    <row r="668" spans="1:26">
      <c r="C668" s="39" t="s">
        <v>18</v>
      </c>
      <c r="D668">
        <v>1</v>
      </c>
      <c r="S668">
        <v>525</v>
      </c>
      <c r="T668">
        <v>550</v>
      </c>
      <c r="U668">
        <v>575</v>
      </c>
      <c r="V668">
        <v>600</v>
      </c>
      <c r="W668">
        <v>625</v>
      </c>
      <c r="X668">
        <v>650</v>
      </c>
    </row>
    <row r="669" spans="1:26">
      <c r="A669" s="40" t="s">
        <v>770</v>
      </c>
      <c r="B669" s="40" t="s">
        <v>755</v>
      </c>
      <c r="C669" s="82" t="s">
        <v>730</v>
      </c>
      <c r="D669">
        <v>1</v>
      </c>
      <c r="E669" s="25">
        <v>0.1</v>
      </c>
      <c r="F669">
        <v>1.5</v>
      </c>
      <c r="G669" s="25">
        <v>0.10320960672188004</v>
      </c>
      <c r="H669">
        <v>-0.64861475863561768</v>
      </c>
      <c r="I669">
        <v>3.0623410922601138</v>
      </c>
      <c r="J669">
        <v>3.2108137536231429E-3</v>
      </c>
      <c r="K669" s="25">
        <v>0.147456252781972</v>
      </c>
      <c r="L669">
        <v>-0.52238997612360349</v>
      </c>
      <c r="M669">
        <v>0.8848790137146415</v>
      </c>
      <c r="N669">
        <v>2.5479629304369897</v>
      </c>
      <c r="O669" s="25">
        <v>-1.5155541503797461E-3</v>
      </c>
      <c r="P669">
        <v>25</v>
      </c>
      <c r="Q669">
        <v>-1.1999999999999999E-3</v>
      </c>
      <c r="R669">
        <v>3</v>
      </c>
      <c r="S669">
        <v>33</v>
      </c>
      <c r="T669">
        <v>34</v>
      </c>
      <c r="U669">
        <v>35</v>
      </c>
      <c r="V669">
        <v>36</v>
      </c>
      <c r="W669">
        <v>37</v>
      </c>
      <c r="X669">
        <v>38</v>
      </c>
    </row>
    <row r="670" spans="1:26">
      <c r="C670" s="39" t="s">
        <v>18</v>
      </c>
      <c r="D670">
        <v>1</v>
      </c>
      <c r="S670">
        <v>525</v>
      </c>
      <c r="T670">
        <v>550</v>
      </c>
      <c r="U670">
        <v>575</v>
      </c>
      <c r="V670">
        <v>600</v>
      </c>
      <c r="W670">
        <v>625</v>
      </c>
      <c r="X670">
        <v>650</v>
      </c>
    </row>
    <row r="671" spans="1:26">
      <c r="A671" s="40" t="s">
        <v>771</v>
      </c>
      <c r="B671" s="40" t="s">
        <v>755</v>
      </c>
      <c r="C671" s="82" t="s">
        <v>730</v>
      </c>
      <c r="D671">
        <v>1</v>
      </c>
      <c r="E671" s="25">
        <v>0.1</v>
      </c>
      <c r="F671">
        <v>1.5</v>
      </c>
      <c r="G671" s="25">
        <v>0.18719601065217806</v>
      </c>
      <c r="H671">
        <v>-0.84618941225000888</v>
      </c>
      <c r="I671">
        <v>3.1560332065804393</v>
      </c>
      <c r="J671">
        <v>-8.9794482592397973E-3</v>
      </c>
      <c r="K671" s="25">
        <v>7.0279596344216641E-2</v>
      </c>
      <c r="L671">
        <v>-0.35653694037432782</v>
      </c>
      <c r="M671">
        <v>0.88978251798079067</v>
      </c>
      <c r="N671">
        <v>2.5792386562093208</v>
      </c>
      <c r="O671" s="25">
        <v>-1.4914504166336641E-3</v>
      </c>
      <c r="P671">
        <v>25</v>
      </c>
      <c r="Q671">
        <v>-1.1999999999999999E-3</v>
      </c>
      <c r="R671">
        <v>2.2000000000000002</v>
      </c>
      <c r="S671">
        <v>33</v>
      </c>
      <c r="T671">
        <v>34</v>
      </c>
      <c r="U671">
        <v>35</v>
      </c>
      <c r="V671">
        <v>36</v>
      </c>
      <c r="W671">
        <v>37</v>
      </c>
      <c r="X671">
        <v>38</v>
      </c>
      <c r="Y671">
        <v>39</v>
      </c>
      <c r="Z671">
        <v>40</v>
      </c>
    </row>
    <row r="672" spans="1:26">
      <c r="C672" s="39" t="s">
        <v>18</v>
      </c>
      <c r="D672">
        <v>1</v>
      </c>
      <c r="S672">
        <v>525</v>
      </c>
      <c r="T672">
        <v>550</v>
      </c>
      <c r="U672">
        <v>575</v>
      </c>
      <c r="V672">
        <v>600</v>
      </c>
      <c r="W672">
        <v>625</v>
      </c>
      <c r="X672">
        <v>650</v>
      </c>
      <c r="Y672">
        <v>675</v>
      </c>
      <c r="Z672">
        <v>700</v>
      </c>
    </row>
    <row r="673" spans="1:89">
      <c r="A673" t="s">
        <v>772</v>
      </c>
      <c r="B673" t="s">
        <v>755</v>
      </c>
      <c r="C673" s="82" t="s">
        <v>730</v>
      </c>
      <c r="D673">
        <v>1</v>
      </c>
      <c r="E673" s="25">
        <v>0.1</v>
      </c>
      <c r="F673">
        <v>1</v>
      </c>
      <c r="G673" s="25">
        <v>0</v>
      </c>
      <c r="H673">
        <v>-0.51280000002036819</v>
      </c>
      <c r="I673">
        <v>2.5385000000035851</v>
      </c>
      <c r="J673">
        <v>0.17439999999979025</v>
      </c>
      <c r="K673" s="25">
        <v>1.1355311355311173</v>
      </c>
      <c r="L673">
        <v>-2.657509157509121</v>
      </c>
      <c r="M673">
        <v>2.5309523809523595</v>
      </c>
      <c r="N673">
        <v>2.6910256410256435</v>
      </c>
      <c r="O673" s="25">
        <v>-1.87272727272727E-3</v>
      </c>
      <c r="P673">
        <v>25</v>
      </c>
      <c r="Q673">
        <v>-4.0000000000000001E-3</v>
      </c>
      <c r="R673">
        <v>8</v>
      </c>
      <c r="S673" s="25">
        <v>13</v>
      </c>
      <c r="T673">
        <v>14</v>
      </c>
      <c r="U673">
        <v>15</v>
      </c>
      <c r="V673">
        <v>16</v>
      </c>
      <c r="W673">
        <v>0</v>
      </c>
      <c r="X673">
        <v>0</v>
      </c>
      <c r="Y673">
        <v>0</v>
      </c>
      <c r="Z673">
        <v>0</v>
      </c>
      <c r="AA673">
        <v>0</v>
      </c>
      <c r="AB673">
        <v>0</v>
      </c>
      <c r="AC673">
        <v>0</v>
      </c>
      <c r="AD673">
        <v>0</v>
      </c>
      <c r="AE673">
        <v>0</v>
      </c>
      <c r="AF673">
        <v>0</v>
      </c>
      <c r="AG673">
        <v>0</v>
      </c>
      <c r="AH673">
        <v>0</v>
      </c>
      <c r="AI673">
        <v>0</v>
      </c>
      <c r="AJ673">
        <v>0</v>
      </c>
      <c r="AK673">
        <v>0</v>
      </c>
      <c r="AL673">
        <v>0</v>
      </c>
      <c r="AM673">
        <v>0</v>
      </c>
      <c r="AN673">
        <v>0</v>
      </c>
      <c r="AO673">
        <v>0</v>
      </c>
      <c r="AP673">
        <v>0</v>
      </c>
      <c r="AQ673">
        <v>0</v>
      </c>
      <c r="AR673">
        <v>0</v>
      </c>
      <c r="AS673">
        <v>0</v>
      </c>
      <c r="AT673">
        <v>0</v>
      </c>
      <c r="AU673">
        <v>0</v>
      </c>
    </row>
    <row r="674" spans="1:89">
      <c r="C674" s="39" t="s">
        <v>18</v>
      </c>
      <c r="D674">
        <v>1</v>
      </c>
      <c r="S674" s="25">
        <v>300</v>
      </c>
      <c r="T674">
        <v>350</v>
      </c>
      <c r="U674">
        <v>425</v>
      </c>
      <c r="V674">
        <v>500</v>
      </c>
      <c r="W674">
        <v>0</v>
      </c>
      <c r="X674">
        <v>0</v>
      </c>
      <c r="Y674">
        <v>0</v>
      </c>
      <c r="Z674">
        <v>0</v>
      </c>
      <c r="AA674">
        <v>0</v>
      </c>
      <c r="AB674">
        <v>0</v>
      </c>
      <c r="AC674">
        <v>0</v>
      </c>
      <c r="AD674">
        <v>0</v>
      </c>
      <c r="AE674">
        <v>0</v>
      </c>
      <c r="AF674">
        <v>0</v>
      </c>
      <c r="AG674">
        <v>0</v>
      </c>
      <c r="AH674">
        <v>0</v>
      </c>
      <c r="AI674">
        <v>0</v>
      </c>
      <c r="AJ674">
        <v>0</v>
      </c>
      <c r="AK674">
        <v>0</v>
      </c>
      <c r="AL674">
        <v>0</v>
      </c>
      <c r="AM674">
        <v>0</v>
      </c>
      <c r="AN674">
        <v>0</v>
      </c>
      <c r="AO674">
        <v>0</v>
      </c>
      <c r="AP674">
        <v>0</v>
      </c>
      <c r="AQ674">
        <v>0</v>
      </c>
      <c r="AR674">
        <v>0</v>
      </c>
      <c r="AS674">
        <v>0</v>
      </c>
      <c r="AT674">
        <v>0</v>
      </c>
      <c r="AU674">
        <v>0</v>
      </c>
    </row>
    <row r="675" spans="1:89">
      <c r="A675" t="s">
        <v>773</v>
      </c>
      <c r="B675" t="s">
        <v>755</v>
      </c>
      <c r="C675" s="82" t="s">
        <v>730</v>
      </c>
      <c r="D675">
        <v>1</v>
      </c>
      <c r="E675" s="25">
        <v>0.1</v>
      </c>
      <c r="F675">
        <v>1.5</v>
      </c>
      <c r="G675" s="25">
        <v>0.183866510678213</v>
      </c>
      <c r="H675">
        <v>-0.85116246330087253</v>
      </c>
      <c r="I675">
        <v>3.1613544284164909</v>
      </c>
      <c r="J675">
        <v>-1.008992503674308E-2</v>
      </c>
      <c r="K675" s="25">
        <v>9.6553575209427728E-2</v>
      </c>
      <c r="L675">
        <v>-0.35009248692546441</v>
      </c>
      <c r="M675">
        <v>0.78073260046887916</v>
      </c>
      <c r="N675">
        <v>2.5654901849471581</v>
      </c>
      <c r="O675" s="25">
        <v>-1.5626625863049506E-3</v>
      </c>
      <c r="P675">
        <v>85</v>
      </c>
      <c r="Q675">
        <v>-1.2999999999999999E-3</v>
      </c>
      <c r="R675">
        <v>2</v>
      </c>
      <c r="S675">
        <v>36</v>
      </c>
      <c r="T675">
        <v>37</v>
      </c>
      <c r="U675">
        <v>38</v>
      </c>
      <c r="V675">
        <v>39</v>
      </c>
    </row>
    <row r="676" spans="1:89">
      <c r="C676" s="39" t="s">
        <v>18</v>
      </c>
      <c r="D676">
        <v>1</v>
      </c>
      <c r="S676">
        <v>600</v>
      </c>
      <c r="T676">
        <v>625</v>
      </c>
      <c r="U676">
        <v>650</v>
      </c>
      <c r="V676">
        <v>675</v>
      </c>
    </row>
    <row r="677" spans="1:89">
      <c r="C677" s="39" t="s">
        <v>18</v>
      </c>
      <c r="D677">
        <v>1</v>
      </c>
      <c r="G677" s="22"/>
      <c r="H677" s="2"/>
      <c r="I677" s="2"/>
      <c r="J677" s="2"/>
      <c r="K677" s="22"/>
      <c r="L677" s="2"/>
      <c r="M677" s="3"/>
      <c r="N677" s="3"/>
      <c r="O677" s="26"/>
      <c r="P677" s="3"/>
      <c r="Q677" s="3"/>
      <c r="R677" s="3"/>
      <c r="S677" s="26"/>
      <c r="T677" s="3"/>
      <c r="U677" s="3"/>
      <c r="V677" s="3"/>
      <c r="W677" s="3"/>
      <c r="X677" s="3"/>
      <c r="Y677" s="3"/>
      <c r="Z677" s="3"/>
      <c r="AA677" s="3"/>
      <c r="AB677" s="3"/>
      <c r="AC677" s="3"/>
      <c r="AD677" s="3"/>
      <c r="AE677" s="3"/>
      <c r="AF677" s="3"/>
      <c r="AG677" s="3"/>
      <c r="AH677" s="3"/>
      <c r="AI677" s="3"/>
      <c r="AJ677" s="3"/>
      <c r="AK677" s="3"/>
      <c r="AL677" s="3"/>
      <c r="AM677" s="3"/>
      <c r="AN677" s="3"/>
      <c r="AO677" s="3"/>
      <c r="AP677" s="3"/>
      <c r="AQ677" s="3"/>
      <c r="AR677" s="3"/>
      <c r="AS677" s="3"/>
      <c r="AT677" s="3"/>
      <c r="AU677" s="3"/>
      <c r="AV677" s="3"/>
      <c r="AW677" s="3"/>
      <c r="AX677" s="3"/>
      <c r="AY677" s="3"/>
      <c r="AZ677" s="3"/>
      <c r="BA677" s="3"/>
      <c r="BB677" s="3"/>
      <c r="BC677" s="3"/>
      <c r="BD677" s="3"/>
      <c r="BE677" s="3"/>
      <c r="BF677" s="3"/>
      <c r="BG677" s="3"/>
      <c r="BH677" s="3"/>
      <c r="BI677" s="3"/>
      <c r="BJ677" s="3"/>
      <c r="BK677" s="3"/>
      <c r="BL677" s="3"/>
      <c r="BM677" s="3"/>
      <c r="BN677" s="3"/>
      <c r="BO677" s="3"/>
      <c r="BP677" s="3"/>
      <c r="BQ677" s="3"/>
      <c r="BR677" s="3"/>
      <c r="BS677" s="3"/>
      <c r="BT677" s="3"/>
      <c r="BU677" s="3"/>
      <c r="BV677" s="3"/>
      <c r="BW677" s="3"/>
      <c r="BX677" s="3"/>
      <c r="BY677" s="3"/>
      <c r="BZ677" s="3"/>
      <c r="CA677" s="3"/>
      <c r="CB677" s="3"/>
      <c r="CC677" s="3"/>
      <c r="CD677" s="3"/>
      <c r="CE677" s="3"/>
      <c r="CF677" s="3"/>
      <c r="CG677" s="3"/>
      <c r="CH677" s="3"/>
      <c r="CI677" s="3"/>
      <c r="CJ677" s="3"/>
      <c r="CK677" s="3"/>
    </row>
    <row r="678" spans="1:89">
      <c r="C678" s="39" t="s">
        <v>18</v>
      </c>
      <c r="D678">
        <v>1</v>
      </c>
      <c r="G678" s="23"/>
      <c r="H678" s="5"/>
      <c r="I678" s="5"/>
      <c r="J678" s="5"/>
      <c r="K678" s="23"/>
      <c r="L678" s="5"/>
      <c r="M678" s="7"/>
      <c r="N678" s="7"/>
      <c r="O678" s="27"/>
      <c r="P678" s="7"/>
      <c r="Q678" s="7"/>
      <c r="R678" s="7"/>
      <c r="S678" s="29"/>
      <c r="T678" s="1"/>
      <c r="U678" s="1"/>
      <c r="V678" s="1"/>
      <c r="W678" s="1"/>
      <c r="X678" s="1"/>
      <c r="Y678" s="1"/>
      <c r="Z678" s="1"/>
      <c r="AA678" s="1"/>
      <c r="AB678" s="1"/>
      <c r="AC678" s="1"/>
      <c r="AD678" s="1"/>
      <c r="AE678" s="1"/>
      <c r="AF678" s="1"/>
      <c r="AG678" s="1"/>
      <c r="AH678" s="1"/>
      <c r="AI678" s="1"/>
      <c r="AJ678" s="1"/>
      <c r="AK678" s="1"/>
      <c r="AL678" s="1"/>
      <c r="AM678" s="1"/>
      <c r="AN678" s="1"/>
      <c r="AO678" s="1"/>
      <c r="AW678" s="3"/>
      <c r="AX678" s="3"/>
      <c r="AY678" s="3"/>
      <c r="AZ678" s="3"/>
      <c r="BA678" s="3"/>
      <c r="BB678" s="3"/>
      <c r="BC678" s="3"/>
      <c r="BD678" s="3"/>
      <c r="BE678" s="3"/>
      <c r="BF678" s="3"/>
      <c r="BG678" s="3"/>
      <c r="BH678" s="3"/>
      <c r="BI678" s="3"/>
      <c r="BJ678" s="3"/>
      <c r="BK678" s="3"/>
      <c r="BL678" s="3"/>
      <c r="BM678" s="3"/>
      <c r="BN678" s="3"/>
      <c r="BO678" s="3"/>
      <c r="BP678" s="3"/>
      <c r="BQ678" s="3"/>
      <c r="BR678" s="3"/>
      <c r="BS678" s="3"/>
      <c r="BT678" s="3"/>
      <c r="BU678" s="3"/>
      <c r="BV678" s="3"/>
      <c r="BW678" s="3"/>
      <c r="BX678" s="3"/>
      <c r="BY678" s="3"/>
      <c r="BZ678" s="3"/>
      <c r="CA678" s="3"/>
      <c r="CB678" s="3"/>
      <c r="CC678" s="3"/>
      <c r="CD678" s="3"/>
      <c r="CE678" s="3"/>
      <c r="CF678" s="3"/>
      <c r="CG678" s="3"/>
      <c r="CH678" s="3"/>
      <c r="CI678" s="3"/>
      <c r="CJ678" s="3"/>
      <c r="CK678" s="3"/>
    </row>
    <row r="679" spans="1:89">
      <c r="A679" s="42" t="s">
        <v>776</v>
      </c>
      <c r="B679" s="42"/>
      <c r="C679" s="39" t="s">
        <v>18</v>
      </c>
      <c r="D679">
        <v>1</v>
      </c>
      <c r="G679" s="22"/>
      <c r="H679" s="2"/>
      <c r="I679" s="2"/>
      <c r="J679" s="2"/>
      <c r="K679" s="22"/>
      <c r="L679" s="2"/>
      <c r="M679" s="3"/>
      <c r="N679" s="3"/>
      <c r="O679" s="26"/>
      <c r="P679" s="3"/>
      <c r="Q679" s="3"/>
      <c r="R679" s="3"/>
      <c r="S679" s="26"/>
      <c r="T679" s="3"/>
      <c r="U679" s="3"/>
      <c r="V679" s="3"/>
      <c r="W679" s="3"/>
      <c r="X679" s="3"/>
      <c r="Y679" s="3"/>
      <c r="Z679" s="3"/>
      <c r="AA679" s="3"/>
      <c r="AB679" s="3"/>
      <c r="AC679" s="3"/>
      <c r="AD679" s="3"/>
      <c r="AE679" s="3"/>
      <c r="AF679" s="3"/>
      <c r="AG679" s="3"/>
      <c r="AH679" s="3"/>
      <c r="AI679" s="3"/>
      <c r="AJ679" s="3"/>
      <c r="AK679" s="3"/>
      <c r="AL679" s="3"/>
      <c r="AM679" s="3"/>
      <c r="AN679" s="3"/>
      <c r="AO679" s="3"/>
      <c r="AP679" s="3"/>
      <c r="AQ679" s="3"/>
      <c r="AR679" s="3"/>
      <c r="AS679" s="3"/>
      <c r="AT679" s="3"/>
      <c r="AU679" s="3"/>
      <c r="AV679" s="3"/>
      <c r="AW679" s="3"/>
      <c r="AX679" s="3"/>
      <c r="AY679" s="3"/>
      <c r="AZ679" s="3"/>
      <c r="BA679" s="3"/>
      <c r="BB679" s="3"/>
      <c r="BC679" s="3"/>
      <c r="BD679" s="3"/>
      <c r="BE679" s="3"/>
      <c r="BF679" s="3"/>
      <c r="BG679" s="3"/>
      <c r="BH679" s="3"/>
      <c r="BI679" s="3"/>
      <c r="BJ679" s="3"/>
      <c r="BK679" s="3"/>
      <c r="BL679" s="3"/>
      <c r="BM679" s="3"/>
      <c r="BN679" s="3"/>
      <c r="BO679" s="3"/>
      <c r="BP679" s="3"/>
      <c r="BQ679" s="3"/>
      <c r="BR679" s="3"/>
      <c r="BS679" s="3"/>
      <c r="BT679" s="3"/>
      <c r="BU679" s="3"/>
      <c r="BV679" s="3"/>
      <c r="BW679" s="3"/>
      <c r="BX679" s="3"/>
      <c r="BY679" s="3"/>
      <c r="BZ679" s="3"/>
      <c r="CA679" s="3"/>
      <c r="CB679" s="3"/>
      <c r="CC679" s="3"/>
      <c r="CD679" s="3"/>
      <c r="CE679" s="3"/>
      <c r="CF679" s="3"/>
      <c r="CG679" s="3"/>
      <c r="CH679" s="3"/>
      <c r="CI679" s="3"/>
      <c r="CJ679" s="3"/>
      <c r="CK679" s="3"/>
    </row>
    <row r="680" spans="1:89">
      <c r="C680" s="39" t="s">
        <v>18</v>
      </c>
      <c r="D680">
        <v>1</v>
      </c>
      <c r="G680" s="23"/>
      <c r="H680" s="5"/>
      <c r="I680" s="5"/>
      <c r="J680" s="5"/>
      <c r="K680" s="23"/>
      <c r="L680" s="5"/>
      <c r="M680" s="7"/>
      <c r="N680" s="7"/>
      <c r="O680" s="27"/>
      <c r="P680" s="7"/>
      <c r="Q680" s="7"/>
      <c r="R680" s="7"/>
      <c r="S680" s="29"/>
      <c r="T680" s="1"/>
      <c r="U680" s="1"/>
      <c r="V680" s="1"/>
      <c r="W680" s="1"/>
      <c r="X680" s="1"/>
      <c r="Y680" s="1"/>
      <c r="Z680" s="1"/>
      <c r="AA680" s="1"/>
      <c r="AB680" s="1"/>
      <c r="AC680" s="1"/>
      <c r="AD680" s="1"/>
      <c r="AE680" s="1"/>
      <c r="AF680" s="1"/>
      <c r="AG680" s="1"/>
      <c r="AH680" s="1"/>
      <c r="AI680" s="1"/>
      <c r="AJ680" s="1"/>
      <c r="AK680" s="1"/>
      <c r="AL680" s="1"/>
      <c r="AM680" s="1"/>
      <c r="AN680" s="1"/>
      <c r="AO680" s="1"/>
      <c r="AW680" s="3"/>
      <c r="AX680" s="3"/>
      <c r="AY680" s="3"/>
      <c r="AZ680" s="3"/>
      <c r="BA680" s="3"/>
      <c r="BB680" s="3"/>
      <c r="BC680" s="3"/>
      <c r="BD680" s="3"/>
      <c r="BE680" s="3"/>
      <c r="BF680" s="3"/>
      <c r="BG680" s="3"/>
      <c r="BH680" s="3"/>
      <c r="BI680" s="3"/>
      <c r="BJ680" s="3"/>
      <c r="BK680" s="3"/>
      <c r="BL680" s="3"/>
      <c r="BM680" s="3"/>
      <c r="BN680" s="3"/>
      <c r="BO680" s="3"/>
      <c r="BP680" s="3"/>
      <c r="BQ680" s="3"/>
      <c r="BR680" s="3"/>
      <c r="BS680" s="3"/>
      <c r="BT680" s="3"/>
      <c r="BU680" s="3"/>
      <c r="BV680" s="3"/>
      <c r="BW680" s="3"/>
      <c r="BX680" s="3"/>
      <c r="BY680" s="3"/>
      <c r="BZ680" s="3"/>
      <c r="CA680" s="3"/>
      <c r="CB680" s="3"/>
      <c r="CC680" s="3"/>
      <c r="CD680" s="3"/>
      <c r="CE680" s="3"/>
      <c r="CF680" s="3"/>
      <c r="CG680" s="3"/>
      <c r="CH680" s="3"/>
      <c r="CI680" s="3"/>
      <c r="CJ680" s="3"/>
      <c r="CK680" s="3"/>
    </row>
    <row r="681" spans="1:89">
      <c r="A681" s="40" t="s">
        <v>777</v>
      </c>
      <c r="B681" t="s">
        <v>775</v>
      </c>
      <c r="C681" s="82" t="s">
        <v>117</v>
      </c>
      <c r="D681">
        <v>1</v>
      </c>
      <c r="E681" s="25">
        <v>1.4999999999999999E-2</v>
      </c>
      <c r="F681">
        <v>0.24</v>
      </c>
      <c r="G681" s="25">
        <v>24.824761801145613</v>
      </c>
      <c r="H681">
        <v>-17.486568854843132</v>
      </c>
      <c r="I681">
        <v>9.0065868342734579</v>
      </c>
      <c r="J681">
        <v>1.3695446374297759E-2</v>
      </c>
      <c r="K681" s="25">
        <v>25.490431018257489</v>
      </c>
      <c r="L681">
        <v>-14.197594184076936</v>
      </c>
      <c r="M681">
        <v>5.4906410331263071</v>
      </c>
      <c r="N681">
        <v>2.389637358656127</v>
      </c>
      <c r="O681" s="25">
        <v>2.1627204193037878E-4</v>
      </c>
      <c r="P681">
        <v>25</v>
      </c>
      <c r="Q681">
        <v>-1.6000000000000001E-3</v>
      </c>
      <c r="R681">
        <v>14</v>
      </c>
      <c r="S681" s="25" t="s">
        <v>729</v>
      </c>
      <c r="T681" s="40" t="s">
        <v>468</v>
      </c>
      <c r="U681" s="40" t="s">
        <v>686</v>
      </c>
      <c r="V681" s="40" t="s">
        <v>179</v>
      </c>
      <c r="W681" s="40" t="s">
        <v>180</v>
      </c>
      <c r="X681" s="40" t="s">
        <v>181</v>
      </c>
    </row>
    <row r="682" spans="1:89">
      <c r="C682" s="39" t="s">
        <v>18</v>
      </c>
      <c r="D682">
        <v>1</v>
      </c>
      <c r="S682" s="25">
        <v>20.100000000000001</v>
      </c>
      <c r="T682">
        <v>15.5</v>
      </c>
      <c r="U682">
        <v>17</v>
      </c>
      <c r="V682">
        <v>18.5</v>
      </c>
      <c r="W682">
        <v>20</v>
      </c>
      <c r="X682">
        <v>22</v>
      </c>
    </row>
    <row r="683" spans="1:89">
      <c r="A683" t="s">
        <v>778</v>
      </c>
      <c r="B683" t="s">
        <v>775</v>
      </c>
      <c r="C683" s="82" t="s">
        <v>117</v>
      </c>
      <c r="D683">
        <v>1</v>
      </c>
      <c r="E683" s="25">
        <v>0.05</v>
      </c>
      <c r="F683">
        <v>0.35</v>
      </c>
      <c r="G683" s="25">
        <v>0</v>
      </c>
      <c r="H683">
        <v>-6.0073000000759356</v>
      </c>
      <c r="I683">
        <v>7.2193000000132592</v>
      </c>
      <c r="J683">
        <v>5.2299999999230039E-2</v>
      </c>
      <c r="K683" s="25">
        <v>7.5432662857144237</v>
      </c>
      <c r="L683">
        <v>-7.9479051428572562</v>
      </c>
      <c r="M683">
        <v>4.4229238742857424</v>
      </c>
      <c r="N683">
        <v>2.6899307608571403</v>
      </c>
      <c r="O683" s="25">
        <v>-7.6791057592190892E-4</v>
      </c>
      <c r="P683">
        <v>25</v>
      </c>
      <c r="Q683">
        <v>-3.3E-3</v>
      </c>
      <c r="R683">
        <v>8</v>
      </c>
      <c r="S683" s="25" t="s">
        <v>718</v>
      </c>
      <c r="T683" t="s">
        <v>719</v>
      </c>
      <c r="U683">
        <v>0</v>
      </c>
      <c r="V683">
        <v>0</v>
      </c>
      <c r="W683">
        <v>0</v>
      </c>
      <c r="X683">
        <v>0</v>
      </c>
      <c r="Y683">
        <v>0</v>
      </c>
      <c r="Z683">
        <v>0</v>
      </c>
      <c r="AA683">
        <v>0</v>
      </c>
      <c r="AB683">
        <v>0</v>
      </c>
      <c r="AC683">
        <v>0</v>
      </c>
      <c r="AD683">
        <v>0</v>
      </c>
      <c r="AE683">
        <v>0</v>
      </c>
      <c r="AF683">
        <v>0</v>
      </c>
      <c r="AG683">
        <v>0</v>
      </c>
      <c r="AH683">
        <v>0</v>
      </c>
      <c r="AI683">
        <v>0</v>
      </c>
      <c r="AJ683">
        <v>0</v>
      </c>
      <c r="AK683">
        <v>0</v>
      </c>
      <c r="AL683">
        <v>0</v>
      </c>
      <c r="AM683">
        <v>0</v>
      </c>
      <c r="AN683">
        <v>0</v>
      </c>
      <c r="AO683">
        <v>0</v>
      </c>
      <c r="AP683">
        <v>0</v>
      </c>
      <c r="AQ683">
        <v>0</v>
      </c>
      <c r="AR683">
        <v>0</v>
      </c>
      <c r="AS683">
        <v>0</v>
      </c>
      <c r="AT683">
        <v>0</v>
      </c>
      <c r="AU683">
        <v>0</v>
      </c>
    </row>
    <row r="684" spans="1:89">
      <c r="C684" s="39" t="s">
        <v>18</v>
      </c>
      <c r="D684">
        <v>1</v>
      </c>
      <c r="S684" s="25">
        <v>10.7</v>
      </c>
      <c r="T684">
        <v>13.9</v>
      </c>
      <c r="U684">
        <v>0</v>
      </c>
      <c r="V684">
        <v>0</v>
      </c>
      <c r="W684">
        <v>0</v>
      </c>
      <c r="X684">
        <v>0</v>
      </c>
      <c r="Y684">
        <v>0</v>
      </c>
      <c r="Z684">
        <v>0</v>
      </c>
      <c r="AA684">
        <v>0</v>
      </c>
      <c r="AB684">
        <v>0</v>
      </c>
      <c r="AC684">
        <v>0</v>
      </c>
      <c r="AD684">
        <v>0</v>
      </c>
      <c r="AE684">
        <v>0</v>
      </c>
      <c r="AF684">
        <v>0</v>
      </c>
      <c r="AG684">
        <v>0</v>
      </c>
      <c r="AH684">
        <v>0</v>
      </c>
      <c r="AI684">
        <v>0</v>
      </c>
      <c r="AJ684">
        <v>0</v>
      </c>
      <c r="AK684">
        <v>0</v>
      </c>
      <c r="AL684">
        <v>0</v>
      </c>
      <c r="AM684">
        <v>0</v>
      </c>
      <c r="AN684">
        <v>0</v>
      </c>
      <c r="AO684">
        <v>0</v>
      </c>
      <c r="AP684">
        <v>0</v>
      </c>
      <c r="AQ684">
        <v>0</v>
      </c>
      <c r="AR684">
        <v>0</v>
      </c>
      <c r="AS684">
        <v>0</v>
      </c>
      <c r="AT684">
        <v>0</v>
      </c>
      <c r="AU684">
        <v>0</v>
      </c>
    </row>
    <row r="685" spans="1:89">
      <c r="A685" s="40" t="s">
        <v>779</v>
      </c>
      <c r="B685" s="40" t="s">
        <v>775</v>
      </c>
      <c r="C685" s="82" t="s">
        <v>117</v>
      </c>
      <c r="D685">
        <v>1</v>
      </c>
      <c r="E685" s="25">
        <v>0.1</v>
      </c>
      <c r="F685">
        <v>1</v>
      </c>
      <c r="G685" s="25">
        <v>0.81233026617826953</v>
      </c>
      <c r="H685">
        <v>-2.2598707013431079</v>
      </c>
      <c r="I685">
        <v>3.4290439760195399</v>
      </c>
      <c r="J685">
        <v>4.1840109145298121E-2</v>
      </c>
      <c r="K685" s="25">
        <v>0.33374168696784723</v>
      </c>
      <c r="L685">
        <v>-0.96992604172731034</v>
      </c>
      <c r="M685">
        <v>1.3195760718101761</v>
      </c>
      <c r="N685">
        <v>2.592655140149287</v>
      </c>
      <c r="O685" s="25">
        <v>-2.2582365588118812E-4</v>
      </c>
      <c r="P685">
        <v>25</v>
      </c>
      <c r="Q685">
        <v>-1.1999999999999999E-3</v>
      </c>
      <c r="R685">
        <v>6.5</v>
      </c>
      <c r="S685" t="s">
        <v>304</v>
      </c>
      <c r="T685" s="40" t="s">
        <v>222</v>
      </c>
      <c r="U685" t="s">
        <v>579</v>
      </c>
      <c r="V685" t="s">
        <v>224</v>
      </c>
      <c r="W685" t="s">
        <v>580</v>
      </c>
    </row>
    <row r="686" spans="1:89">
      <c r="C686" s="39" t="s">
        <v>18</v>
      </c>
      <c r="D686">
        <v>1</v>
      </c>
      <c r="S686">
        <v>35.200000000000003</v>
      </c>
      <c r="T686">
        <v>39.799999999999997</v>
      </c>
      <c r="U686">
        <v>45.7</v>
      </c>
      <c r="V686">
        <v>51.7</v>
      </c>
      <c r="W686">
        <v>56.8</v>
      </c>
    </row>
    <row r="687" spans="1:89">
      <c r="A687" s="40" t="s">
        <v>780</v>
      </c>
      <c r="B687" s="40" t="s">
        <v>775</v>
      </c>
      <c r="C687" s="82" t="s">
        <v>117</v>
      </c>
      <c r="D687">
        <v>1</v>
      </c>
      <c r="E687" s="25">
        <v>0.3</v>
      </c>
      <c r="F687">
        <v>3</v>
      </c>
      <c r="G687" s="25">
        <v>2.78565133280427E-2</v>
      </c>
      <c r="H687">
        <v>-0.23696385026825581</v>
      </c>
      <c r="I687">
        <v>1.1562669281084679</v>
      </c>
      <c r="J687">
        <v>5.2840408831745733E-2</v>
      </c>
      <c r="K687" s="25">
        <v>1.978641693838485E-2</v>
      </c>
      <c r="L687">
        <v>-0.14361090583530889</v>
      </c>
      <c r="M687">
        <v>0.61854863261723281</v>
      </c>
      <c r="N687">
        <v>2.4052758562796912</v>
      </c>
      <c r="O687" s="25">
        <v>7.9352519904951131E-5</v>
      </c>
      <c r="P687">
        <v>25</v>
      </c>
      <c r="Q687">
        <v>-1.23E-3</v>
      </c>
      <c r="R687">
        <v>1.9</v>
      </c>
      <c r="S687" t="s">
        <v>594</v>
      </c>
      <c r="T687" t="s">
        <v>227</v>
      </c>
      <c r="U687" t="s">
        <v>228</v>
      </c>
      <c r="V687" t="s">
        <v>595</v>
      </c>
      <c r="W687" t="s">
        <v>229</v>
      </c>
      <c r="X687" t="s">
        <v>596</v>
      </c>
      <c r="Y687" t="s">
        <v>307</v>
      </c>
      <c r="Z687" t="s">
        <v>598</v>
      </c>
      <c r="AA687" t="s">
        <v>308</v>
      </c>
    </row>
    <row r="688" spans="1:89">
      <c r="C688" s="39" t="s">
        <v>18</v>
      </c>
      <c r="D688">
        <v>1</v>
      </c>
      <c r="S688">
        <v>73.900000000000006</v>
      </c>
      <c r="T688">
        <v>80.599999999999994</v>
      </c>
      <c r="U688">
        <v>87.4</v>
      </c>
      <c r="V688">
        <v>93.9</v>
      </c>
      <c r="W688">
        <v>100</v>
      </c>
      <c r="X688">
        <v>107</v>
      </c>
      <c r="Y688">
        <v>114</v>
      </c>
      <c r="Z688">
        <v>122</v>
      </c>
      <c r="AA688">
        <v>130</v>
      </c>
    </row>
    <row r="689" spans="1:26">
      <c r="A689" s="40" t="s">
        <v>781</v>
      </c>
      <c r="B689" s="40" t="s">
        <v>782</v>
      </c>
      <c r="C689" s="82" t="s">
        <v>117</v>
      </c>
      <c r="D689">
        <v>1</v>
      </c>
      <c r="E689" s="25">
        <v>0.3</v>
      </c>
      <c r="F689">
        <v>3</v>
      </c>
      <c r="G689" s="25">
        <v>1.5052128905229219E-2</v>
      </c>
      <c r="H689">
        <v>-0.17923037668137481</v>
      </c>
      <c r="I689">
        <v>1.1424082885075189</v>
      </c>
      <c r="J689">
        <v>2.1769958568627346E-2</v>
      </c>
      <c r="K689" s="25">
        <v>2.428150761746314E-2</v>
      </c>
      <c r="L689">
        <v>-0.17037856320477901</v>
      </c>
      <c r="M689">
        <v>0.65847440829209536</v>
      </c>
      <c r="N689">
        <v>2.38762264729522</v>
      </c>
      <c r="O689" s="25">
        <v>-1.4315843742257427E-3</v>
      </c>
      <c r="P689">
        <v>25</v>
      </c>
      <c r="Q689">
        <v>-1.2700000000000001E-3</v>
      </c>
      <c r="R689">
        <v>1.9</v>
      </c>
      <c r="S689" t="s">
        <v>598</v>
      </c>
      <c r="T689" t="s">
        <v>308</v>
      </c>
      <c r="U689" t="s">
        <v>600</v>
      </c>
      <c r="V689" t="s">
        <v>316</v>
      </c>
      <c r="W689" t="s">
        <v>602</v>
      </c>
      <c r="X689" t="s">
        <v>481</v>
      </c>
      <c r="Y689" t="s">
        <v>603</v>
      </c>
      <c r="Z689" t="s">
        <v>774</v>
      </c>
    </row>
    <row r="690" spans="1:26">
      <c r="C690" s="39" t="s">
        <v>18</v>
      </c>
      <c r="D690">
        <v>1</v>
      </c>
      <c r="S690">
        <v>122</v>
      </c>
      <c r="T690">
        <v>130</v>
      </c>
      <c r="U690">
        <v>139</v>
      </c>
      <c r="V690">
        <v>148</v>
      </c>
      <c r="W690">
        <v>156</v>
      </c>
      <c r="X690">
        <v>164</v>
      </c>
      <c r="Y690">
        <v>172</v>
      </c>
      <c r="Z690">
        <v>180</v>
      </c>
    </row>
    <row r="691" spans="1:26">
      <c r="A691" t="s">
        <v>783</v>
      </c>
      <c r="B691" t="s">
        <v>775</v>
      </c>
      <c r="C691" s="82" t="s">
        <v>117</v>
      </c>
      <c r="D691">
        <v>1</v>
      </c>
      <c r="E691" s="25">
        <v>0.05</v>
      </c>
      <c r="F691">
        <v>0.5</v>
      </c>
      <c r="G691" s="25">
        <v>2.5282123349207044</v>
      </c>
      <c r="H691">
        <v>-3.889547425873078</v>
      </c>
      <c r="I691">
        <v>3.8604384652896964</v>
      </c>
      <c r="J691">
        <v>1.6918992958332837E-2</v>
      </c>
      <c r="K691" s="25">
        <v>2.2993682539682516</v>
      </c>
      <c r="L691">
        <v>-2.9070025396825372</v>
      </c>
      <c r="M691">
        <v>1.8307080396825379</v>
      </c>
      <c r="N691">
        <v>2.5167745833333335</v>
      </c>
      <c r="O691" s="25">
        <v>-2.2798267343366306E-4</v>
      </c>
      <c r="P691">
        <v>25</v>
      </c>
      <c r="Q691">
        <v>-1E-3</v>
      </c>
      <c r="R691">
        <v>11</v>
      </c>
      <c r="S691" t="s">
        <v>304</v>
      </c>
      <c r="T691" t="s">
        <v>222</v>
      </c>
      <c r="U691" t="s">
        <v>579</v>
      </c>
      <c r="V691" t="s">
        <v>224</v>
      </c>
    </row>
    <row r="692" spans="1:26">
      <c r="C692" s="39" t="s">
        <v>18</v>
      </c>
      <c r="D692">
        <v>1</v>
      </c>
      <c r="S692">
        <v>35.200000000000003</v>
      </c>
      <c r="T692">
        <v>39.799999999999997</v>
      </c>
      <c r="U692">
        <v>45.7</v>
      </c>
      <c r="V692">
        <v>51.7</v>
      </c>
    </row>
    <row r="693" spans="1:26">
      <c r="A693" t="s">
        <v>784</v>
      </c>
      <c r="B693" t="s">
        <v>775</v>
      </c>
      <c r="C693" s="82" t="s">
        <v>117</v>
      </c>
      <c r="D693">
        <v>1</v>
      </c>
      <c r="E693" s="25">
        <v>0.1</v>
      </c>
      <c r="F693">
        <v>1</v>
      </c>
      <c r="G693" s="25">
        <v>0.64482351969068497</v>
      </c>
      <c r="H693">
        <v>-1.8764405550728604</v>
      </c>
      <c r="I693">
        <v>3.301145841834598</v>
      </c>
      <c r="J693">
        <v>4.6816114947577592E-2</v>
      </c>
      <c r="K693" s="25">
        <v>0.37146318127798494</v>
      </c>
      <c r="L693">
        <v>-0.97890805037444695</v>
      </c>
      <c r="M693">
        <v>1.2734664478044402</v>
      </c>
      <c r="N693">
        <v>2.6082764955420217</v>
      </c>
      <c r="O693" s="25">
        <v>4.3744426891089894E-5</v>
      </c>
      <c r="P693">
        <v>25</v>
      </c>
      <c r="Q693">
        <v>-1.9E-3</v>
      </c>
      <c r="R693">
        <v>5.7</v>
      </c>
      <c r="S693" s="25" t="s">
        <v>218</v>
      </c>
      <c r="T693" t="s">
        <v>304</v>
      </c>
      <c r="U693" t="s">
        <v>222</v>
      </c>
      <c r="V693" t="s">
        <v>579</v>
      </c>
      <c r="W693" t="s">
        <v>224</v>
      </c>
      <c r="X693" t="s">
        <v>580</v>
      </c>
      <c r="Y693" t="s">
        <v>225</v>
      </c>
    </row>
    <row r="694" spans="1:26">
      <c r="C694" s="39" t="s">
        <v>18</v>
      </c>
      <c r="D694">
        <v>1</v>
      </c>
      <c r="S694" s="25">
        <v>30.6</v>
      </c>
      <c r="T694">
        <v>35.200000000000003</v>
      </c>
      <c r="U694">
        <v>39.799999999999997</v>
      </c>
      <c r="V694">
        <v>45.7</v>
      </c>
      <c r="W694">
        <v>51.7</v>
      </c>
      <c r="X694">
        <v>56.8</v>
      </c>
      <c r="Y694">
        <v>62</v>
      </c>
    </row>
    <row r="695" spans="1:26">
      <c r="A695" s="40" t="s">
        <v>785</v>
      </c>
      <c r="B695" s="40" t="s">
        <v>775</v>
      </c>
      <c r="C695" s="82" t="s">
        <v>117</v>
      </c>
      <c r="D695">
        <v>1</v>
      </c>
      <c r="E695" s="25">
        <v>0.1</v>
      </c>
      <c r="F695">
        <v>1.2</v>
      </c>
      <c r="G695" s="25">
        <v>0.57696183440794557</v>
      </c>
      <c r="H695">
        <v>-1.7983996169977072</v>
      </c>
      <c r="I695">
        <v>3.2773942519856361</v>
      </c>
      <c r="J695">
        <v>4.8478726237005498E-2</v>
      </c>
      <c r="K695" s="25">
        <v>0.29214226606570104</v>
      </c>
      <c r="L695">
        <v>-0.80352022540412893</v>
      </c>
      <c r="M695">
        <v>1.1026423386658533</v>
      </c>
      <c r="N695">
        <v>2.5499808094213905</v>
      </c>
      <c r="O695" s="25">
        <v>6.2571648639241773E-5</v>
      </c>
      <c r="P695">
        <v>25</v>
      </c>
      <c r="Q695">
        <v>-1.9E-3</v>
      </c>
      <c r="R695">
        <v>5.7</v>
      </c>
      <c r="S695" t="s">
        <v>304</v>
      </c>
      <c r="T695" s="40" t="s">
        <v>222</v>
      </c>
      <c r="U695" t="s">
        <v>579</v>
      </c>
      <c r="V695" t="s">
        <v>224</v>
      </c>
    </row>
    <row r="696" spans="1:26">
      <c r="C696" s="39" t="s">
        <v>18</v>
      </c>
      <c r="D696">
        <v>1</v>
      </c>
      <c r="S696">
        <v>35.200000000000003</v>
      </c>
      <c r="T696">
        <v>39.799999999999997</v>
      </c>
      <c r="U696">
        <v>45.7</v>
      </c>
      <c r="V696">
        <v>51.7</v>
      </c>
    </row>
    <row r="697" spans="1:26">
      <c r="A697" s="40" t="s">
        <v>786</v>
      </c>
      <c r="B697" s="40" t="s">
        <v>775</v>
      </c>
      <c r="C697" s="82" t="s">
        <v>117</v>
      </c>
      <c r="D697">
        <v>1</v>
      </c>
      <c r="E697" s="25">
        <v>0.05</v>
      </c>
      <c r="F697">
        <v>0.5</v>
      </c>
      <c r="G697" s="25">
        <v>6.8416730097408784</v>
      </c>
      <c r="H697">
        <v>-9.6846946020173554</v>
      </c>
      <c r="I697">
        <v>6.5555762168816214</v>
      </c>
      <c r="J697">
        <v>0.11270083744591802</v>
      </c>
      <c r="K697" s="25">
        <v>5.4585421273624828</v>
      </c>
      <c r="L697">
        <v>-6.8810957904366523</v>
      </c>
      <c r="M697">
        <v>3.4098146071401945</v>
      </c>
      <c r="N697">
        <v>2.5847616281187555</v>
      </c>
      <c r="O697" s="25">
        <v>-4.4006452594059386E-4</v>
      </c>
      <c r="P697">
        <v>25</v>
      </c>
      <c r="Q697">
        <v>-1.1000000000000001E-3</v>
      </c>
      <c r="R697">
        <v>9.5</v>
      </c>
      <c r="S697" s="25" t="s">
        <v>238</v>
      </c>
      <c r="T697" t="s">
        <v>295</v>
      </c>
      <c r="U697" t="s">
        <v>240</v>
      </c>
      <c r="V697" t="s">
        <v>298</v>
      </c>
    </row>
    <row r="698" spans="1:26">
      <c r="C698" s="39" t="s">
        <v>18</v>
      </c>
      <c r="D698">
        <v>1</v>
      </c>
      <c r="S698">
        <v>13.9</v>
      </c>
      <c r="T698">
        <v>15.8</v>
      </c>
      <c r="U698">
        <v>18.100000000000001</v>
      </c>
      <c r="V698">
        <v>20.6</v>
      </c>
    </row>
    <row r="699" spans="1:26">
      <c r="A699" s="40" t="s">
        <v>787</v>
      </c>
      <c r="B699" s="40" t="s">
        <v>782</v>
      </c>
      <c r="C699" s="82" t="s">
        <v>117</v>
      </c>
      <c r="D699">
        <v>1</v>
      </c>
      <c r="E699" s="25">
        <v>0.05</v>
      </c>
      <c r="F699">
        <v>0.5</v>
      </c>
      <c r="G699" s="25">
        <v>4.7283900107152776</v>
      </c>
      <c r="H699">
        <v>-8.3419929844263763</v>
      </c>
      <c r="I699">
        <v>6.6943063425624709</v>
      </c>
      <c r="J699">
        <v>5.8628709985948407E-2</v>
      </c>
      <c r="K699" s="25">
        <v>5.0999600601052428</v>
      </c>
      <c r="L699">
        <v>-6.6082854352342517</v>
      </c>
      <c r="M699">
        <v>3.4451264870414917</v>
      </c>
      <c r="N699">
        <v>2.5721490077746614</v>
      </c>
      <c r="O699" s="25">
        <v>-1.922670780990099E-3</v>
      </c>
      <c r="P699">
        <v>25</v>
      </c>
      <c r="Q699">
        <v>-1.1000000000000001E-3</v>
      </c>
      <c r="R699">
        <v>9.5</v>
      </c>
      <c r="S699" t="s">
        <v>720</v>
      </c>
      <c r="T699" t="s">
        <v>298</v>
      </c>
    </row>
    <row r="700" spans="1:26">
      <c r="C700" s="39" t="s">
        <v>18</v>
      </c>
      <c r="D700">
        <v>1</v>
      </c>
      <c r="S700">
        <v>18.100000000000001</v>
      </c>
      <c r="T700">
        <v>20.6</v>
      </c>
    </row>
    <row r="701" spans="1:26">
      <c r="A701" s="40" t="s">
        <v>788</v>
      </c>
      <c r="B701" s="40" t="s">
        <v>775</v>
      </c>
      <c r="C701" s="82" t="s">
        <v>117</v>
      </c>
      <c r="D701">
        <v>1</v>
      </c>
      <c r="E701" s="25">
        <v>0.1</v>
      </c>
      <c r="F701">
        <v>1.5</v>
      </c>
      <c r="G701" s="25">
        <v>0.35449635773212684</v>
      </c>
      <c r="H701">
        <v>-1.4176055181987679</v>
      </c>
      <c r="I701">
        <v>3.2419170012693161</v>
      </c>
      <c r="J701">
        <v>2.3786694197324376E-2</v>
      </c>
      <c r="K701" s="25">
        <v>0.10559282199925779</v>
      </c>
      <c r="L701">
        <v>-0.4089765594202926</v>
      </c>
      <c r="M701">
        <v>0.85807609405425689</v>
      </c>
      <c r="N701">
        <v>2.5452457033667781</v>
      </c>
      <c r="O701" s="25">
        <v>2.5402825278480969E-4</v>
      </c>
      <c r="P701">
        <v>25</v>
      </c>
      <c r="Q701">
        <v>-1.1999999999999999E-3</v>
      </c>
      <c r="R701">
        <v>3</v>
      </c>
      <c r="S701" s="40" t="s">
        <v>304</v>
      </c>
      <c r="T701" t="s">
        <v>222</v>
      </c>
      <c r="U701" t="s">
        <v>579</v>
      </c>
      <c r="V701" t="s">
        <v>224</v>
      </c>
    </row>
    <row r="702" spans="1:26">
      <c r="C702" s="39" t="s">
        <v>18</v>
      </c>
      <c r="D702">
        <v>1</v>
      </c>
      <c r="S702">
        <v>35.200000000000003</v>
      </c>
      <c r="T702">
        <v>39.799999999999997</v>
      </c>
      <c r="U702">
        <v>45.7</v>
      </c>
      <c r="V702">
        <v>51.7</v>
      </c>
    </row>
    <row r="703" spans="1:26">
      <c r="A703" s="40" t="s">
        <v>789</v>
      </c>
      <c r="B703" s="40" t="s">
        <v>775</v>
      </c>
      <c r="C703" s="82" t="s">
        <v>117</v>
      </c>
      <c r="D703">
        <v>1</v>
      </c>
      <c r="E703" s="25">
        <v>0.1</v>
      </c>
      <c r="F703">
        <v>1.5</v>
      </c>
      <c r="G703" s="25">
        <v>0.2954726074757158</v>
      </c>
      <c r="H703">
        <v>-1.2380519751987658</v>
      </c>
      <c r="I703">
        <v>3.1456723990872639</v>
      </c>
      <c r="J703">
        <v>3.8007639235785873E-2</v>
      </c>
      <c r="K703" s="25">
        <v>0.147456252781972</v>
      </c>
      <c r="L703">
        <v>-0.52238997612360349</v>
      </c>
      <c r="M703">
        <v>0.8848790137146415</v>
      </c>
      <c r="N703">
        <v>2.4979629304369904</v>
      </c>
      <c r="O703" s="25">
        <v>1.7433866971519038E-4</v>
      </c>
      <c r="P703">
        <v>25</v>
      </c>
      <c r="Q703">
        <v>-1.1999999999999999E-3</v>
      </c>
      <c r="R703">
        <v>3</v>
      </c>
      <c r="S703" s="25" t="s">
        <v>218</v>
      </c>
      <c r="T703" s="40" t="s">
        <v>304</v>
      </c>
      <c r="U703" t="s">
        <v>222</v>
      </c>
      <c r="V703" t="s">
        <v>579</v>
      </c>
      <c r="W703" t="s">
        <v>224</v>
      </c>
    </row>
    <row r="704" spans="1:26">
      <c r="C704" s="39" t="s">
        <v>18</v>
      </c>
      <c r="D704">
        <v>1</v>
      </c>
      <c r="S704" s="25">
        <v>30.6</v>
      </c>
      <c r="T704">
        <v>35.200000000000003</v>
      </c>
      <c r="U704">
        <v>39.799999999999997</v>
      </c>
      <c r="V704">
        <v>45.7</v>
      </c>
      <c r="W704">
        <v>51.7</v>
      </c>
    </row>
    <row r="705" spans="1:89">
      <c r="A705" s="40" t="s">
        <v>790</v>
      </c>
      <c r="B705" s="40" t="s">
        <v>782</v>
      </c>
      <c r="C705" s="82" t="s">
        <v>117</v>
      </c>
      <c r="D705">
        <v>1</v>
      </c>
      <c r="E705" s="25">
        <v>0.1</v>
      </c>
      <c r="F705">
        <v>1.5</v>
      </c>
      <c r="G705" s="25">
        <v>0.14732689483463521</v>
      </c>
      <c r="H705">
        <v>-0.85584070301449566</v>
      </c>
      <c r="I705">
        <v>3.119828346271722</v>
      </c>
      <c r="J705">
        <v>6.5839243081381449E-3</v>
      </c>
      <c r="K705" s="25">
        <v>0.147456252781972</v>
      </c>
      <c r="L705">
        <v>-0.52238997612360349</v>
      </c>
      <c r="M705">
        <v>0.8848790137146415</v>
      </c>
      <c r="N705">
        <v>2.4979629304369904</v>
      </c>
      <c r="O705" s="25">
        <v>-1.3759675079113927E-3</v>
      </c>
      <c r="P705">
        <v>25</v>
      </c>
      <c r="Q705">
        <v>-1.1999999999999999E-3</v>
      </c>
      <c r="R705">
        <v>3</v>
      </c>
      <c r="S705" t="s">
        <v>579</v>
      </c>
      <c r="T705" t="s">
        <v>224</v>
      </c>
      <c r="U705" t="s">
        <v>580</v>
      </c>
    </row>
    <row r="706" spans="1:89">
      <c r="C706" s="39" t="s">
        <v>18</v>
      </c>
      <c r="D706">
        <v>1</v>
      </c>
      <c r="S706">
        <v>45.7</v>
      </c>
      <c r="T706">
        <v>51.7</v>
      </c>
      <c r="U706">
        <v>56.8</v>
      </c>
    </row>
    <row r="707" spans="1:89">
      <c r="A707" s="40" t="s">
        <v>791</v>
      </c>
      <c r="B707" s="40" t="s">
        <v>775</v>
      </c>
      <c r="C707" s="82" t="s">
        <v>117</v>
      </c>
      <c r="D707">
        <v>1</v>
      </c>
      <c r="E707" s="25">
        <v>0.1</v>
      </c>
      <c r="F707">
        <v>1.5</v>
      </c>
      <c r="G707" s="25">
        <v>0.34938017715984593</v>
      </c>
      <c r="H707">
        <v>-1.4297052718219496</v>
      </c>
      <c r="I707">
        <v>3.2202120982456042</v>
      </c>
      <c r="J707">
        <v>3.3084986316499476E-2</v>
      </c>
      <c r="K707" s="25">
        <v>7.0279596344216877E-2</v>
      </c>
      <c r="L707">
        <v>-0.3565369403743297</v>
      </c>
      <c r="M707">
        <v>0.88978251798079322</v>
      </c>
      <c r="N707">
        <v>2.5292386562093188</v>
      </c>
      <c r="O707" s="25">
        <v>-4.0790192205940455E-5</v>
      </c>
      <c r="P707">
        <v>25</v>
      </c>
      <c r="Q707">
        <v>-1.1999999999999999E-3</v>
      </c>
      <c r="R707">
        <v>2.2000000000000002</v>
      </c>
      <c r="S707" s="25" t="s">
        <v>218</v>
      </c>
      <c r="T707" s="40" t="s">
        <v>304</v>
      </c>
      <c r="U707" t="s">
        <v>222</v>
      </c>
      <c r="V707" t="s">
        <v>579</v>
      </c>
      <c r="W707" t="s">
        <v>224</v>
      </c>
    </row>
    <row r="708" spans="1:89">
      <c r="C708" s="39" t="s">
        <v>18</v>
      </c>
      <c r="D708">
        <v>1</v>
      </c>
      <c r="S708" s="25">
        <v>30.6</v>
      </c>
      <c r="T708">
        <v>35.200000000000003</v>
      </c>
      <c r="U708">
        <v>39.799999999999997</v>
      </c>
      <c r="V708">
        <v>45.7</v>
      </c>
      <c r="W708">
        <v>51.7</v>
      </c>
    </row>
    <row r="709" spans="1:89">
      <c r="A709" t="s">
        <v>792</v>
      </c>
      <c r="B709" t="s">
        <v>775</v>
      </c>
      <c r="C709" s="82" t="s">
        <v>117</v>
      </c>
      <c r="D709">
        <v>1</v>
      </c>
      <c r="E709" s="25">
        <v>0.1</v>
      </c>
      <c r="F709">
        <v>0.5</v>
      </c>
      <c r="G709" s="25">
        <v>0</v>
      </c>
      <c r="H709">
        <v>-1.6119000000026296</v>
      </c>
      <c r="I709">
        <v>3.2634000000004857</v>
      </c>
      <c r="J709">
        <v>5.5299999999970061E-2</v>
      </c>
      <c r="K709" s="25">
        <v>0</v>
      </c>
      <c r="L709">
        <v>-0.66669999999217999</v>
      </c>
      <c r="M709">
        <v>1.8999999999987203</v>
      </c>
      <c r="N709">
        <v>2.9167000000000693</v>
      </c>
      <c r="O709" s="25">
        <v>-2.5600000000000002E-3</v>
      </c>
      <c r="P709">
        <v>25</v>
      </c>
      <c r="Q709">
        <v>-4.0000000000000001E-3</v>
      </c>
      <c r="R709">
        <v>12</v>
      </c>
      <c r="S709" s="25" t="s">
        <v>719</v>
      </c>
      <c r="T709" t="s">
        <v>720</v>
      </c>
      <c r="U709" t="s">
        <v>721</v>
      </c>
      <c r="V709">
        <v>0</v>
      </c>
      <c r="W709">
        <v>0</v>
      </c>
      <c r="X709">
        <v>0</v>
      </c>
      <c r="Y709">
        <v>0</v>
      </c>
      <c r="Z709">
        <v>0</v>
      </c>
      <c r="AA709">
        <v>0</v>
      </c>
      <c r="AB709">
        <v>0</v>
      </c>
      <c r="AC709">
        <v>0</v>
      </c>
      <c r="AD709">
        <v>0</v>
      </c>
      <c r="AE709">
        <v>0</v>
      </c>
      <c r="AF709">
        <v>0</v>
      </c>
      <c r="AG709">
        <v>0</v>
      </c>
      <c r="AH709">
        <v>0</v>
      </c>
      <c r="AI709">
        <v>0</v>
      </c>
      <c r="AJ709">
        <v>0</v>
      </c>
      <c r="AK709">
        <v>0</v>
      </c>
      <c r="AL709">
        <v>0</v>
      </c>
      <c r="AM709">
        <v>0</v>
      </c>
      <c r="AN709">
        <v>0</v>
      </c>
      <c r="AO709">
        <v>0</v>
      </c>
      <c r="AP709">
        <v>0</v>
      </c>
      <c r="AQ709">
        <v>0</v>
      </c>
      <c r="AR709">
        <v>0</v>
      </c>
      <c r="AS709">
        <v>0</v>
      </c>
      <c r="AT709">
        <v>0</v>
      </c>
      <c r="AU709">
        <v>0</v>
      </c>
    </row>
    <row r="710" spans="1:89">
      <c r="C710" s="39" t="s">
        <v>18</v>
      </c>
      <c r="D710">
        <v>1</v>
      </c>
      <c r="S710" s="25">
        <v>13.9</v>
      </c>
      <c r="T710">
        <v>18.100000000000001</v>
      </c>
      <c r="U710">
        <v>23.5</v>
      </c>
      <c r="V710">
        <v>0</v>
      </c>
      <c r="W710">
        <v>0</v>
      </c>
      <c r="X710">
        <v>0</v>
      </c>
      <c r="Y710">
        <v>0</v>
      </c>
      <c r="Z710">
        <v>0</v>
      </c>
      <c r="AA710">
        <v>0</v>
      </c>
      <c r="AB710">
        <v>0</v>
      </c>
      <c r="AC710">
        <v>0</v>
      </c>
      <c r="AD710">
        <v>0</v>
      </c>
      <c r="AE710">
        <v>0</v>
      </c>
      <c r="AF710">
        <v>0</v>
      </c>
      <c r="AG710">
        <v>0</v>
      </c>
      <c r="AH710">
        <v>0</v>
      </c>
      <c r="AI710">
        <v>0</v>
      </c>
      <c r="AJ710">
        <v>0</v>
      </c>
      <c r="AK710">
        <v>0</v>
      </c>
      <c r="AL710">
        <v>0</v>
      </c>
      <c r="AM710">
        <v>0</v>
      </c>
      <c r="AN710">
        <v>0</v>
      </c>
      <c r="AO710">
        <v>0</v>
      </c>
      <c r="AP710">
        <v>0</v>
      </c>
      <c r="AQ710">
        <v>0</v>
      </c>
      <c r="AR710">
        <v>0</v>
      </c>
      <c r="AS710">
        <v>0</v>
      </c>
      <c r="AT710">
        <v>0</v>
      </c>
      <c r="AU710">
        <v>0</v>
      </c>
    </row>
    <row r="711" spans="1:89">
      <c r="A711" t="s">
        <v>793</v>
      </c>
      <c r="B711" t="s">
        <v>775</v>
      </c>
      <c r="C711" s="82" t="s">
        <v>117</v>
      </c>
      <c r="D711">
        <v>1</v>
      </c>
      <c r="E711" s="25">
        <v>0.1</v>
      </c>
      <c r="F711">
        <v>1</v>
      </c>
      <c r="G711" s="25">
        <v>0</v>
      </c>
      <c r="H711">
        <v>-0.51280000002036819</v>
      </c>
      <c r="I711">
        <v>2.5385000000035851</v>
      </c>
      <c r="J711">
        <v>0.17439999999979025</v>
      </c>
      <c r="K711" s="25">
        <v>1.1355311355311173</v>
      </c>
      <c r="L711">
        <v>-2.657509157509121</v>
      </c>
      <c r="M711">
        <v>2.5309523809523595</v>
      </c>
      <c r="N711">
        <v>2.6910256410256435</v>
      </c>
      <c r="O711" s="25">
        <v>-4.45454545454545E-4</v>
      </c>
      <c r="P711">
        <v>25</v>
      </c>
      <c r="Q711">
        <v>-4.0000000000000001E-3</v>
      </c>
      <c r="R711">
        <v>8</v>
      </c>
      <c r="S711" s="25" t="s">
        <v>721</v>
      </c>
      <c r="T711" t="s">
        <v>722</v>
      </c>
      <c r="U711" t="s">
        <v>724</v>
      </c>
      <c r="V711">
        <v>0</v>
      </c>
      <c r="W711">
        <v>0</v>
      </c>
      <c r="X711">
        <v>0</v>
      </c>
      <c r="Y711">
        <v>0</v>
      </c>
      <c r="Z711">
        <v>0</v>
      </c>
      <c r="AA711">
        <v>0</v>
      </c>
      <c r="AB711">
        <v>0</v>
      </c>
      <c r="AC711">
        <v>0</v>
      </c>
      <c r="AD711">
        <v>0</v>
      </c>
      <c r="AE711">
        <v>0</v>
      </c>
      <c r="AF711">
        <v>0</v>
      </c>
      <c r="AG711">
        <v>0</v>
      </c>
      <c r="AH711">
        <v>0</v>
      </c>
      <c r="AI711">
        <v>0</v>
      </c>
      <c r="AJ711">
        <v>0</v>
      </c>
      <c r="AK711">
        <v>0</v>
      </c>
      <c r="AL711">
        <v>0</v>
      </c>
      <c r="AM711">
        <v>0</v>
      </c>
      <c r="AN711">
        <v>0</v>
      </c>
      <c r="AO711">
        <v>0</v>
      </c>
      <c r="AP711">
        <v>0</v>
      </c>
      <c r="AQ711">
        <v>0</v>
      </c>
      <c r="AR711">
        <v>0</v>
      </c>
      <c r="AS711">
        <v>0</v>
      </c>
      <c r="AT711">
        <v>0</v>
      </c>
      <c r="AU711">
        <v>0</v>
      </c>
    </row>
    <row r="712" spans="1:89">
      <c r="C712" s="39" t="s">
        <v>18</v>
      </c>
      <c r="D712">
        <v>1</v>
      </c>
      <c r="S712" s="25">
        <v>23.5</v>
      </c>
      <c r="T712">
        <v>30.6</v>
      </c>
      <c r="U712">
        <v>39.799999999999997</v>
      </c>
      <c r="V712">
        <v>0</v>
      </c>
      <c r="W712">
        <v>0</v>
      </c>
      <c r="X712">
        <v>0</v>
      </c>
      <c r="Y712">
        <v>0</v>
      </c>
      <c r="Z712">
        <v>0</v>
      </c>
      <c r="AA712">
        <v>0</v>
      </c>
      <c r="AB712">
        <v>0</v>
      </c>
      <c r="AC712">
        <v>0</v>
      </c>
      <c r="AD712">
        <v>0</v>
      </c>
      <c r="AE712">
        <v>0</v>
      </c>
      <c r="AF712">
        <v>0</v>
      </c>
      <c r="AG712">
        <v>0</v>
      </c>
      <c r="AH712">
        <v>0</v>
      </c>
      <c r="AI712">
        <v>0</v>
      </c>
      <c r="AJ712">
        <v>0</v>
      </c>
      <c r="AK712">
        <v>0</v>
      </c>
      <c r="AL712">
        <v>0</v>
      </c>
      <c r="AM712">
        <v>0</v>
      </c>
      <c r="AN712">
        <v>0</v>
      </c>
      <c r="AO712">
        <v>0</v>
      </c>
      <c r="AP712">
        <v>0</v>
      </c>
      <c r="AQ712">
        <v>0</v>
      </c>
      <c r="AR712">
        <v>0</v>
      </c>
      <c r="AS712">
        <v>0</v>
      </c>
      <c r="AT712">
        <v>0</v>
      </c>
      <c r="AU712">
        <v>0</v>
      </c>
    </row>
    <row r="713" spans="1:89">
      <c r="C713" s="39" t="s">
        <v>18</v>
      </c>
      <c r="D713">
        <v>1</v>
      </c>
      <c r="G713" s="22"/>
      <c r="H713" s="2"/>
      <c r="I713" s="2"/>
      <c r="J713" s="2"/>
      <c r="K713" s="22"/>
      <c r="L713" s="2"/>
      <c r="M713" s="3"/>
      <c r="N713" s="3"/>
      <c r="O713" s="26"/>
      <c r="P713" s="3"/>
      <c r="Q713" s="3"/>
      <c r="R713" s="3"/>
      <c r="S713" s="26"/>
      <c r="T713" s="3"/>
      <c r="U713" s="3"/>
      <c r="V713" s="3"/>
      <c r="W713" s="3"/>
      <c r="X713" s="3"/>
      <c r="Y713" s="3"/>
      <c r="Z713" s="3"/>
      <c r="AA713" s="3"/>
      <c r="AB713" s="3"/>
      <c r="AC713" s="3"/>
      <c r="AD713" s="3"/>
      <c r="AE713" s="3"/>
      <c r="AF713" s="3"/>
      <c r="AG713" s="3"/>
      <c r="AH713" s="3"/>
      <c r="AI713" s="3"/>
      <c r="AJ713" s="3"/>
      <c r="AK713" s="3"/>
      <c r="AL713" s="3"/>
      <c r="AM713" s="3"/>
      <c r="AN713" s="3"/>
      <c r="AO713" s="3"/>
      <c r="AP713" s="3"/>
      <c r="AQ713" s="3"/>
      <c r="AR713" s="3"/>
      <c r="AS713" s="3"/>
      <c r="AT713" s="3"/>
      <c r="AU713" s="3"/>
      <c r="AV713" s="3"/>
      <c r="AW713" s="3"/>
      <c r="AX713" s="3"/>
      <c r="AY713" s="3"/>
      <c r="AZ713" s="3"/>
      <c r="BA713" s="3"/>
      <c r="BB713" s="3"/>
      <c r="BC713" s="3"/>
      <c r="BD713" s="3"/>
      <c r="BE713" s="3"/>
      <c r="BF713" s="3"/>
      <c r="BG713" s="3"/>
      <c r="BH713" s="3"/>
      <c r="BI713" s="3"/>
      <c r="BJ713" s="3"/>
      <c r="BK713" s="3"/>
      <c r="BL713" s="3"/>
      <c r="BM713" s="3"/>
      <c r="BN713" s="3"/>
      <c r="BO713" s="3"/>
      <c r="BP713" s="3"/>
      <c r="BQ713" s="3"/>
      <c r="BR713" s="3"/>
      <c r="BS713" s="3"/>
      <c r="BT713" s="3"/>
      <c r="BU713" s="3"/>
      <c r="BV713" s="3"/>
      <c r="BW713" s="3"/>
      <c r="BX713" s="3"/>
      <c r="BY713" s="3"/>
      <c r="BZ713" s="3"/>
      <c r="CA713" s="3"/>
      <c r="CB713" s="3"/>
      <c r="CC713" s="3"/>
      <c r="CD713" s="3"/>
      <c r="CE713" s="3"/>
      <c r="CF713" s="3"/>
      <c r="CG713" s="3"/>
      <c r="CH713" s="3"/>
      <c r="CI713" s="3"/>
      <c r="CJ713" s="3"/>
      <c r="CK713" s="3"/>
    </row>
    <row r="714" spans="1:89">
      <c r="C714" s="39" t="s">
        <v>18</v>
      </c>
      <c r="D714">
        <v>1</v>
      </c>
      <c r="G714" s="23"/>
      <c r="H714" s="5"/>
      <c r="I714" s="5"/>
      <c r="J714" s="5"/>
      <c r="K714" s="23"/>
      <c r="L714" s="5"/>
      <c r="M714" s="7"/>
      <c r="N714" s="7"/>
      <c r="O714" s="27"/>
      <c r="P714" s="7"/>
      <c r="Q714" s="7"/>
      <c r="R714" s="7"/>
      <c r="S714" s="29"/>
      <c r="T714" s="1"/>
      <c r="U714" s="1"/>
      <c r="V714" s="1"/>
      <c r="W714" s="1"/>
      <c r="X714" s="1"/>
      <c r="Y714" s="1"/>
      <c r="Z714" s="1"/>
      <c r="AA714" s="1"/>
      <c r="AB714" s="1"/>
      <c r="AC714" s="1"/>
      <c r="AD714" s="1"/>
      <c r="AE714" s="1"/>
      <c r="AF714" s="1"/>
      <c r="AG714" s="1"/>
      <c r="AH714" s="1"/>
      <c r="AI714" s="1"/>
      <c r="AJ714" s="1"/>
      <c r="AK714" s="1"/>
      <c r="AL714" s="1"/>
      <c r="AM714" s="1"/>
      <c r="AN714" s="1"/>
      <c r="AO714" s="1"/>
      <c r="AW714" s="3"/>
      <c r="AX714" s="3"/>
      <c r="AY714" s="3"/>
      <c r="AZ714" s="3"/>
      <c r="BA714" s="3"/>
      <c r="BB714" s="3"/>
      <c r="BC714" s="3"/>
      <c r="BD714" s="3"/>
      <c r="BE714" s="3"/>
      <c r="BF714" s="3"/>
      <c r="BG714" s="3"/>
      <c r="BH714" s="3"/>
      <c r="BI714" s="3"/>
      <c r="BJ714" s="3"/>
      <c r="BK714" s="3"/>
      <c r="BL714" s="3"/>
      <c r="BM714" s="3"/>
      <c r="BN714" s="3"/>
      <c r="BO714" s="3"/>
      <c r="BP714" s="3"/>
      <c r="BQ714" s="3"/>
      <c r="BR714" s="3"/>
      <c r="BS714" s="3"/>
      <c r="BT714" s="3"/>
      <c r="BU714" s="3"/>
      <c r="BV714" s="3"/>
      <c r="BW714" s="3"/>
      <c r="BX714" s="3"/>
      <c r="BY714" s="3"/>
      <c r="BZ714" s="3"/>
      <c r="CA714" s="3"/>
      <c r="CB714" s="3"/>
      <c r="CC714" s="3"/>
      <c r="CD714" s="3"/>
      <c r="CE714" s="3"/>
      <c r="CF714" s="3"/>
      <c r="CG714" s="3"/>
      <c r="CH714" s="3"/>
      <c r="CI714" s="3"/>
      <c r="CJ714" s="3"/>
      <c r="CK714" s="3"/>
    </row>
    <row r="715" spans="1:89">
      <c r="A715" s="42" t="s">
        <v>794</v>
      </c>
      <c r="B715" s="42"/>
      <c r="C715" s="39" t="s">
        <v>18</v>
      </c>
      <c r="D715">
        <v>1</v>
      </c>
      <c r="G715" s="22"/>
      <c r="H715" s="2"/>
      <c r="I715" s="2"/>
      <c r="J715" s="2"/>
      <c r="K715" s="22"/>
      <c r="L715" s="2"/>
      <c r="M715" s="3"/>
      <c r="N715" s="3"/>
      <c r="O715" s="26"/>
      <c r="P715" s="3"/>
      <c r="Q715" s="3"/>
      <c r="R715" s="3"/>
      <c r="S715" s="26"/>
      <c r="T715" s="3"/>
      <c r="U715" s="3"/>
      <c r="V715" s="3"/>
      <c r="W715" s="3"/>
      <c r="X715" s="3"/>
      <c r="Y715" s="3"/>
      <c r="Z715" s="3"/>
      <c r="AA715" s="3"/>
      <c r="AB715" s="3"/>
      <c r="AC715" s="3"/>
      <c r="AD715" s="3"/>
      <c r="AE715" s="3"/>
      <c r="AF715" s="3"/>
      <c r="AG715" s="3"/>
      <c r="AH715" s="3"/>
      <c r="AI715" s="3"/>
      <c r="AJ715" s="3"/>
      <c r="AK715" s="3"/>
      <c r="AL715" s="3"/>
      <c r="AM715" s="3"/>
      <c r="AN715" s="3"/>
      <c r="AO715" s="3"/>
      <c r="AP715" s="3"/>
      <c r="AQ715" s="3"/>
      <c r="AR715" s="3"/>
      <c r="AS715" s="3"/>
      <c r="AT715" s="3"/>
      <c r="AU715" s="3"/>
      <c r="AV715" s="3"/>
      <c r="AW715" s="3"/>
      <c r="AX715" s="3"/>
      <c r="AY715" s="3"/>
      <c r="AZ715" s="3"/>
      <c r="BA715" s="3"/>
      <c r="BB715" s="3"/>
      <c r="BC715" s="3"/>
      <c r="BD715" s="3"/>
      <c r="BE715" s="3"/>
      <c r="BF715" s="3"/>
      <c r="BG715" s="3"/>
      <c r="BH715" s="3"/>
      <c r="BI715" s="3"/>
      <c r="BJ715" s="3"/>
      <c r="BK715" s="3"/>
      <c r="BL715" s="3"/>
      <c r="BM715" s="3"/>
      <c r="BN715" s="3"/>
      <c r="BO715" s="3"/>
      <c r="BP715" s="3"/>
      <c r="BQ715" s="3"/>
      <c r="BR715" s="3"/>
      <c r="BS715" s="3"/>
      <c r="BT715" s="3"/>
      <c r="BU715" s="3"/>
      <c r="BV715" s="3"/>
      <c r="BW715" s="3"/>
      <c r="BX715" s="3"/>
      <c r="BY715" s="3"/>
      <c r="BZ715" s="3"/>
      <c r="CA715" s="3"/>
      <c r="CB715" s="3"/>
      <c r="CC715" s="3"/>
      <c r="CD715" s="3"/>
      <c r="CE715" s="3"/>
      <c r="CF715" s="3"/>
      <c r="CG715" s="3"/>
      <c r="CH715" s="3"/>
      <c r="CI715" s="3"/>
      <c r="CJ715" s="3"/>
      <c r="CK715" s="3"/>
    </row>
    <row r="716" spans="1:89">
      <c r="C716" s="39" t="s">
        <v>18</v>
      </c>
      <c r="D716">
        <v>1</v>
      </c>
      <c r="G716" s="23"/>
      <c r="H716" s="5"/>
      <c r="I716" s="5"/>
      <c r="J716" s="5"/>
      <c r="K716" s="23"/>
      <c r="L716" s="5"/>
      <c r="M716" s="7"/>
      <c r="N716" s="7"/>
      <c r="O716" s="27"/>
      <c r="P716" s="7"/>
      <c r="Q716" s="7"/>
      <c r="R716" s="7"/>
      <c r="S716" s="29"/>
      <c r="T716" s="1"/>
      <c r="U716" s="1"/>
      <c r="V716" s="1"/>
      <c r="W716" s="1"/>
      <c r="X716" s="1"/>
      <c r="Y716" s="1"/>
      <c r="Z716" s="1"/>
      <c r="AA716" s="1"/>
      <c r="AB716" s="1"/>
      <c r="AC716" s="1"/>
      <c r="AD716" s="1"/>
      <c r="AE716" s="1"/>
      <c r="AF716" s="1"/>
      <c r="AG716" s="1"/>
      <c r="AH716" s="1"/>
      <c r="AI716" s="1"/>
      <c r="AJ716" s="1"/>
      <c r="AK716" s="1"/>
      <c r="AL716" s="1"/>
      <c r="AM716" s="1"/>
      <c r="AN716" s="1"/>
      <c r="AO716" s="1"/>
      <c r="AW716" s="3"/>
      <c r="AX716" s="3"/>
      <c r="AY716" s="3"/>
      <c r="AZ716" s="3"/>
      <c r="BA716" s="3"/>
      <c r="BB716" s="3"/>
      <c r="BC716" s="3"/>
      <c r="BD716" s="3"/>
      <c r="BE716" s="3"/>
      <c r="BF716" s="3"/>
      <c r="BG716" s="3"/>
      <c r="BH716" s="3"/>
      <c r="BI716" s="3"/>
      <c r="BJ716" s="3"/>
      <c r="BK716" s="3"/>
      <c r="BL716" s="3"/>
      <c r="BM716" s="3"/>
      <c r="BN716" s="3"/>
      <c r="BO716" s="3"/>
      <c r="BP716" s="3"/>
      <c r="BQ716" s="3"/>
      <c r="BR716" s="3"/>
      <c r="BS716" s="3"/>
      <c r="BT716" s="3"/>
      <c r="BU716" s="3"/>
      <c r="BV716" s="3"/>
      <c r="BW716" s="3"/>
      <c r="BX716" s="3"/>
      <c r="BY716" s="3"/>
      <c r="BZ716" s="3"/>
      <c r="CA716" s="3"/>
      <c r="CB716" s="3"/>
      <c r="CC716" s="3"/>
      <c r="CD716" s="3"/>
      <c r="CE716" s="3"/>
      <c r="CF716" s="3"/>
      <c r="CG716" s="3"/>
      <c r="CH716" s="3"/>
      <c r="CI716" s="3"/>
      <c r="CJ716" s="3"/>
      <c r="CK716" s="3"/>
    </row>
    <row r="717" spans="1:89">
      <c r="A717" s="40" t="s">
        <v>795</v>
      </c>
      <c r="B717" t="s">
        <v>796</v>
      </c>
      <c r="C717" s="82" t="s">
        <v>117</v>
      </c>
      <c r="D717">
        <v>1</v>
      </c>
      <c r="E717" s="25">
        <v>2.5000000000000001E-2</v>
      </c>
      <c r="F717">
        <v>0.24</v>
      </c>
      <c r="G717" s="25">
        <v>42.477555821429448</v>
      </c>
      <c r="H717">
        <v>-27.990994380000345</v>
      </c>
      <c r="I717">
        <v>9.7422449823857509</v>
      </c>
      <c r="J717">
        <v>6.8150779139998979E-2</v>
      </c>
      <c r="K717" s="25">
        <v>42.140134575567522</v>
      </c>
      <c r="L717">
        <v>-26.99335036231799</v>
      </c>
      <c r="M717">
        <v>8.2805662267079594</v>
      </c>
      <c r="N717">
        <v>2.5141578660869612</v>
      </c>
      <c r="O717" s="25">
        <v>-5.7695950193037979E-4</v>
      </c>
      <c r="P717">
        <v>25</v>
      </c>
      <c r="Q717">
        <v>-1.6000000000000001E-3</v>
      </c>
      <c r="R717">
        <v>38</v>
      </c>
      <c r="S717" s="25" t="s">
        <v>729</v>
      </c>
      <c r="T717" t="s">
        <v>185</v>
      </c>
      <c r="U717" t="s">
        <v>186</v>
      </c>
      <c r="V717" t="s">
        <v>280</v>
      </c>
    </row>
    <row r="718" spans="1:89">
      <c r="C718" s="39" t="s">
        <v>18</v>
      </c>
      <c r="D718">
        <v>1</v>
      </c>
      <c r="S718" s="25">
        <v>32</v>
      </c>
      <c r="T718">
        <v>29</v>
      </c>
      <c r="U718">
        <v>32</v>
      </c>
      <c r="V718">
        <v>35</v>
      </c>
    </row>
    <row r="719" spans="1:89">
      <c r="A719" s="40" t="s">
        <v>797</v>
      </c>
      <c r="B719" s="40" t="s">
        <v>796</v>
      </c>
      <c r="C719" s="82" t="s">
        <v>117</v>
      </c>
      <c r="D719">
        <v>1</v>
      </c>
      <c r="E719" s="25">
        <v>0.3</v>
      </c>
      <c r="F719">
        <v>3</v>
      </c>
      <c r="G719" s="25">
        <v>3.4680481711484974E-2</v>
      </c>
      <c r="H719">
        <v>-0.2783013861689092</v>
      </c>
      <c r="I719">
        <v>1.1595111487263321</v>
      </c>
      <c r="J719">
        <v>8.4109755731092195E-2</v>
      </c>
      <c r="K719" s="25">
        <v>3.7058541721113294E-2</v>
      </c>
      <c r="L719">
        <v>-0.25600806582667945</v>
      </c>
      <c r="M719">
        <v>0.81926221443224534</v>
      </c>
      <c r="N719">
        <v>2.1996873096733207</v>
      </c>
      <c r="O719" s="25">
        <v>-3.1602273752079216E-4</v>
      </c>
      <c r="P719">
        <v>25</v>
      </c>
      <c r="Q719">
        <v>-1.2199999999999999E-3</v>
      </c>
      <c r="R719">
        <v>1.9</v>
      </c>
      <c r="S719" s="25" t="s">
        <v>316</v>
      </c>
      <c r="T719" t="s">
        <v>602</v>
      </c>
      <c r="U719" t="s">
        <v>481</v>
      </c>
      <c r="V719" t="s">
        <v>603</v>
      </c>
      <c r="W719" t="s">
        <v>774</v>
      </c>
      <c r="X719" t="s">
        <v>482</v>
      </c>
      <c r="Y719" t="s">
        <v>604</v>
      </c>
      <c r="Z719" t="s">
        <v>483</v>
      </c>
      <c r="AA719" t="s">
        <v>605</v>
      </c>
    </row>
    <row r="720" spans="1:89">
      <c r="C720" s="39" t="s">
        <v>18</v>
      </c>
      <c r="D720">
        <v>1</v>
      </c>
      <c r="S720" s="25">
        <v>148</v>
      </c>
      <c r="T720">
        <v>156</v>
      </c>
      <c r="U720">
        <v>164</v>
      </c>
      <c r="V720">
        <v>172</v>
      </c>
      <c r="W720">
        <v>180</v>
      </c>
      <c r="X720">
        <v>200</v>
      </c>
      <c r="Y720">
        <v>220</v>
      </c>
      <c r="Z720">
        <v>240</v>
      </c>
      <c r="AA720">
        <v>260</v>
      </c>
    </row>
    <row r="721" spans="1:89">
      <c r="A721" s="40" t="s">
        <v>798</v>
      </c>
      <c r="B721" s="40" t="s">
        <v>799</v>
      </c>
      <c r="C721" s="82" t="s">
        <v>117</v>
      </c>
      <c r="D721">
        <v>1</v>
      </c>
      <c r="E721" s="25">
        <v>0.3</v>
      </c>
      <c r="F721">
        <v>3</v>
      </c>
      <c r="G721" s="25">
        <v>4.7888492927174141E-3</v>
      </c>
      <c r="H721">
        <v>-0.12652149250630426</v>
      </c>
      <c r="I721">
        <v>1.1182392291698904</v>
      </c>
      <c r="J721">
        <v>3.493413743697063E-3</v>
      </c>
      <c r="K721" s="25">
        <v>2.3004526430792455E-2</v>
      </c>
      <c r="L721">
        <v>-0.15661737465475481</v>
      </c>
      <c r="M721">
        <v>0.6092245414487174</v>
      </c>
      <c r="N721">
        <v>2.4243883067752448</v>
      </c>
      <c r="O721" s="25">
        <v>-2.1375897104712873E-3</v>
      </c>
      <c r="P721">
        <v>25</v>
      </c>
      <c r="Q721">
        <v>-1.2700000000000001E-3</v>
      </c>
      <c r="R721">
        <v>1.9</v>
      </c>
      <c r="S721" t="s">
        <v>484</v>
      </c>
      <c r="T721" t="s">
        <v>609</v>
      </c>
      <c r="U721" t="s">
        <v>485</v>
      </c>
    </row>
    <row r="722" spans="1:89">
      <c r="C722" s="39" t="s">
        <v>18</v>
      </c>
      <c r="D722">
        <v>1</v>
      </c>
      <c r="S722">
        <v>300</v>
      </c>
      <c r="T722">
        <v>320</v>
      </c>
      <c r="U722">
        <v>340</v>
      </c>
    </row>
    <row r="723" spans="1:89">
      <c r="A723" s="40" t="s">
        <v>800</v>
      </c>
      <c r="B723" s="40" t="s">
        <v>796</v>
      </c>
      <c r="C723" s="82" t="s">
        <v>117</v>
      </c>
      <c r="D723">
        <v>1</v>
      </c>
      <c r="E723" s="25">
        <v>0.1</v>
      </c>
      <c r="F723">
        <v>1.5</v>
      </c>
      <c r="G723" s="25">
        <v>0.47566743649095244</v>
      </c>
      <c r="H723">
        <v>-1.7415782550828267</v>
      </c>
      <c r="I723">
        <v>3.1764590099750412</v>
      </c>
      <c r="J723">
        <v>8.1188441416833124E-2</v>
      </c>
      <c r="K723" s="25">
        <v>0.11181925617986078</v>
      </c>
      <c r="L723">
        <v>-0.41756483328986005</v>
      </c>
      <c r="M723">
        <v>0.83075251637031156</v>
      </c>
      <c r="N723">
        <v>2.4055940607396868</v>
      </c>
      <c r="O723" s="25">
        <v>-2.90288156237624E-4</v>
      </c>
      <c r="P723">
        <v>25</v>
      </c>
      <c r="Q723">
        <v>-1.1999999999999999E-3</v>
      </c>
      <c r="R723">
        <v>4</v>
      </c>
      <c r="S723" s="25" t="s">
        <v>226</v>
      </c>
      <c r="T723" t="s">
        <v>594</v>
      </c>
      <c r="U723" t="s">
        <v>227</v>
      </c>
      <c r="V723" t="s">
        <v>228</v>
      </c>
      <c r="W723" t="s">
        <v>595</v>
      </c>
      <c r="X723" t="s">
        <v>229</v>
      </c>
      <c r="Y723" t="s">
        <v>596</v>
      </c>
      <c r="Z723" t="s">
        <v>307</v>
      </c>
    </row>
    <row r="724" spans="1:89">
      <c r="C724" s="39" t="s">
        <v>18</v>
      </c>
      <c r="D724">
        <v>1</v>
      </c>
      <c r="S724" s="25">
        <v>67.2</v>
      </c>
      <c r="T724">
        <v>73.900000000000006</v>
      </c>
      <c r="U724">
        <v>80.599999999999994</v>
      </c>
      <c r="V724">
        <v>87.4</v>
      </c>
      <c r="W724">
        <v>93.9</v>
      </c>
      <c r="X724">
        <v>100</v>
      </c>
      <c r="Y724">
        <v>107</v>
      </c>
      <c r="Z724">
        <v>114</v>
      </c>
    </row>
    <row r="725" spans="1:89">
      <c r="A725" s="40" t="s">
        <v>801</v>
      </c>
      <c r="B725" s="40" t="s">
        <v>799</v>
      </c>
      <c r="C725" s="82" t="s">
        <v>117</v>
      </c>
      <c r="D725">
        <v>1</v>
      </c>
      <c r="E725" s="25">
        <v>0.1</v>
      </c>
      <c r="F725">
        <v>1.5</v>
      </c>
      <c r="G725" s="25">
        <v>1.0429891884065295E-2</v>
      </c>
      <c r="H725">
        <v>-0.4603933023333498</v>
      </c>
      <c r="I725">
        <v>3.011298841843487</v>
      </c>
      <c r="J725">
        <v>1.9964032760859327E-3</v>
      </c>
      <c r="K725" s="25">
        <v>0.10559282199925779</v>
      </c>
      <c r="L725">
        <v>-0.4089765594202926</v>
      </c>
      <c r="M725">
        <v>0.85807609405425689</v>
      </c>
      <c r="N725">
        <v>2.5452457033667781</v>
      </c>
      <c r="O725" s="25">
        <v>-1.4993862041455693E-3</v>
      </c>
      <c r="P725">
        <v>25</v>
      </c>
      <c r="Q725">
        <v>-1.1999999999999999E-3</v>
      </c>
      <c r="R725">
        <v>3</v>
      </c>
      <c r="S725" t="s">
        <v>595</v>
      </c>
      <c r="T725" t="s">
        <v>229</v>
      </c>
      <c r="U725" t="s">
        <v>596</v>
      </c>
      <c r="V725" t="s">
        <v>307</v>
      </c>
    </row>
    <row r="726" spans="1:89">
      <c r="C726" s="39" t="s">
        <v>18</v>
      </c>
      <c r="D726">
        <v>1</v>
      </c>
      <c r="S726">
        <v>93.9</v>
      </c>
      <c r="T726">
        <v>100</v>
      </c>
      <c r="U726">
        <v>107</v>
      </c>
      <c r="V726">
        <v>114</v>
      </c>
    </row>
    <row r="727" spans="1:89">
      <c r="A727" s="40" t="s">
        <v>802</v>
      </c>
      <c r="B727" s="40" t="s">
        <v>796</v>
      </c>
      <c r="C727" s="82" t="s">
        <v>117</v>
      </c>
      <c r="D727">
        <v>1</v>
      </c>
      <c r="E727" s="25">
        <v>0.1</v>
      </c>
      <c r="F727">
        <v>1.5</v>
      </c>
      <c r="G727" s="25">
        <v>0.47566743649095244</v>
      </c>
      <c r="H727">
        <v>-1.7415782550828267</v>
      </c>
      <c r="I727">
        <v>3.1764590099750412</v>
      </c>
      <c r="J727">
        <v>8.1188441416833124E-2</v>
      </c>
      <c r="K727" s="25">
        <v>0.11181925617986078</v>
      </c>
      <c r="L727">
        <v>-0.41756483328986005</v>
      </c>
      <c r="M727">
        <v>0.83075251637031156</v>
      </c>
      <c r="N727">
        <v>2.4055940607396868</v>
      </c>
      <c r="O727" s="25">
        <v>-2.90288156237624E-4</v>
      </c>
      <c r="P727">
        <v>25</v>
      </c>
      <c r="Q727">
        <v>-1.1999999999999999E-3</v>
      </c>
      <c r="R727">
        <v>4</v>
      </c>
      <c r="S727" s="25" t="s">
        <v>226</v>
      </c>
      <c r="T727" t="s">
        <v>594</v>
      </c>
      <c r="U727" t="s">
        <v>227</v>
      </c>
      <c r="V727" t="s">
        <v>228</v>
      </c>
      <c r="W727" t="s">
        <v>595</v>
      </c>
      <c r="X727" t="s">
        <v>229</v>
      </c>
      <c r="Y727" t="s">
        <v>596</v>
      </c>
      <c r="Z727" t="s">
        <v>307</v>
      </c>
    </row>
    <row r="728" spans="1:89">
      <c r="C728" s="39" t="s">
        <v>18</v>
      </c>
      <c r="D728">
        <v>1</v>
      </c>
      <c r="S728" s="25">
        <v>67.2</v>
      </c>
      <c r="T728">
        <v>73.900000000000006</v>
      </c>
      <c r="U728">
        <v>80.599999999999994</v>
      </c>
      <c r="V728">
        <v>87.4</v>
      </c>
      <c r="W728">
        <v>93.9</v>
      </c>
      <c r="X728">
        <v>100</v>
      </c>
      <c r="Y728">
        <v>107</v>
      </c>
      <c r="Z728">
        <v>114</v>
      </c>
    </row>
    <row r="729" spans="1:89">
      <c r="A729" s="40" t="s">
        <v>803</v>
      </c>
      <c r="B729" s="40" t="s">
        <v>799</v>
      </c>
      <c r="C729" s="82" t="s">
        <v>117</v>
      </c>
      <c r="D729">
        <v>1</v>
      </c>
      <c r="E729" s="25">
        <v>0.1</v>
      </c>
      <c r="F729">
        <v>1.5</v>
      </c>
      <c r="G729" s="25">
        <v>1.0615710393377989E-2</v>
      </c>
      <c r="H729">
        <v>-0.44083714540373603</v>
      </c>
      <c r="I729">
        <v>3.0370512987407934</v>
      </c>
      <c r="J729">
        <v>-9.4205528304354882E-3</v>
      </c>
      <c r="K729" s="25">
        <v>0.147456252781972</v>
      </c>
      <c r="L729">
        <v>-0.52238997612360349</v>
      </c>
      <c r="M729">
        <v>0.8848790137146415</v>
      </c>
      <c r="N729">
        <v>2.4979629304369904</v>
      </c>
      <c r="O729" s="25">
        <v>-1.8377485686075952E-3</v>
      </c>
      <c r="P729">
        <v>25</v>
      </c>
      <c r="Q729">
        <v>-1.1999999999999999E-3</v>
      </c>
      <c r="R729">
        <v>3</v>
      </c>
      <c r="S729" t="s">
        <v>228</v>
      </c>
      <c r="T729" t="s">
        <v>595</v>
      </c>
      <c r="U729" t="s">
        <v>229</v>
      </c>
      <c r="V729" t="s">
        <v>596</v>
      </c>
    </row>
    <row r="730" spans="1:89">
      <c r="C730" s="39" t="s">
        <v>18</v>
      </c>
      <c r="D730">
        <v>1</v>
      </c>
      <c r="S730">
        <v>87.4</v>
      </c>
      <c r="T730">
        <v>93.9</v>
      </c>
      <c r="U730">
        <v>100</v>
      </c>
      <c r="V730">
        <v>107</v>
      </c>
    </row>
    <row r="731" spans="1:89">
      <c r="C731" s="39" t="s">
        <v>18</v>
      </c>
      <c r="D731">
        <v>1</v>
      </c>
      <c r="G731" s="22"/>
      <c r="H731" s="2"/>
      <c r="I731" s="2"/>
      <c r="J731" s="2"/>
      <c r="K731" s="22"/>
      <c r="L731" s="2"/>
      <c r="M731" s="3"/>
      <c r="N731" s="3"/>
      <c r="O731" s="26"/>
      <c r="P731" s="3"/>
      <c r="Q731" s="3"/>
      <c r="R731" s="3"/>
      <c r="S731" s="26"/>
      <c r="T731" s="3"/>
      <c r="U731" s="3"/>
      <c r="V731" s="3"/>
      <c r="W731" s="3"/>
      <c r="X731" s="3"/>
      <c r="Y731" s="3"/>
      <c r="Z731" s="3"/>
      <c r="AA731" s="3"/>
      <c r="AB731" s="3"/>
      <c r="AC731" s="3"/>
      <c r="AD731" s="3"/>
      <c r="AE731" s="3"/>
      <c r="AF731" s="3"/>
      <c r="AG731" s="3"/>
      <c r="AH731" s="3"/>
      <c r="AI731" s="3"/>
      <c r="AJ731" s="3"/>
      <c r="AK731" s="3"/>
      <c r="AL731" s="3"/>
      <c r="AM731" s="3"/>
      <c r="AN731" s="3"/>
      <c r="AO731" s="3"/>
      <c r="AP731" s="3"/>
      <c r="AQ731" s="3"/>
      <c r="AR731" s="3"/>
      <c r="AS731" s="3"/>
      <c r="AT731" s="3"/>
      <c r="AU731" s="3"/>
      <c r="AV731" s="3"/>
      <c r="AW731" s="3"/>
      <c r="AX731" s="3"/>
      <c r="AY731" s="3"/>
      <c r="AZ731" s="3"/>
      <c r="BA731" s="3"/>
      <c r="BB731" s="3"/>
      <c r="BC731" s="3"/>
      <c r="BD731" s="3"/>
      <c r="BE731" s="3"/>
      <c r="BF731" s="3"/>
      <c r="BG731" s="3"/>
      <c r="BH731" s="3"/>
      <c r="BI731" s="3"/>
      <c r="BJ731" s="3"/>
      <c r="BK731" s="3"/>
      <c r="BL731" s="3"/>
      <c r="BM731" s="3"/>
      <c r="BN731" s="3"/>
      <c r="BO731" s="3"/>
      <c r="BP731" s="3"/>
      <c r="BQ731" s="3"/>
      <c r="BR731" s="3"/>
      <c r="BS731" s="3"/>
      <c r="BT731" s="3"/>
      <c r="BU731" s="3"/>
      <c r="BV731" s="3"/>
      <c r="BW731" s="3"/>
      <c r="BX731" s="3"/>
      <c r="BY731" s="3"/>
      <c r="BZ731" s="3"/>
      <c r="CA731" s="3"/>
      <c r="CB731" s="3"/>
      <c r="CC731" s="3"/>
      <c r="CD731" s="3"/>
      <c r="CE731" s="3"/>
      <c r="CF731" s="3"/>
      <c r="CG731" s="3"/>
      <c r="CH731" s="3"/>
      <c r="CI731" s="3"/>
      <c r="CJ731" s="3"/>
      <c r="CK731" s="3"/>
    </row>
    <row r="732" spans="1:89">
      <c r="C732" s="39" t="s">
        <v>18</v>
      </c>
      <c r="D732">
        <v>1</v>
      </c>
      <c r="G732" s="23"/>
      <c r="H732" s="5"/>
      <c r="I732" s="5"/>
      <c r="J732" s="5"/>
      <c r="K732" s="23"/>
      <c r="L732" s="5"/>
      <c r="M732" s="7"/>
      <c r="N732" s="7"/>
      <c r="O732" s="27"/>
      <c r="P732" s="7"/>
      <c r="Q732" s="7"/>
      <c r="R732" s="7"/>
      <c r="S732" s="29"/>
      <c r="T732" s="1"/>
      <c r="U732" s="1"/>
      <c r="V732" s="1"/>
      <c r="W732" s="1"/>
      <c r="X732" s="1"/>
      <c r="Y732" s="1"/>
      <c r="Z732" s="1"/>
      <c r="AA732" s="1"/>
      <c r="AB732" s="1"/>
      <c r="AC732" s="1"/>
      <c r="AD732" s="1"/>
      <c r="AE732" s="1"/>
      <c r="AF732" s="1"/>
      <c r="AG732" s="1"/>
      <c r="AH732" s="1"/>
      <c r="AI732" s="1"/>
      <c r="AJ732" s="1"/>
      <c r="AK732" s="1"/>
      <c r="AL732" s="1"/>
      <c r="AM732" s="1"/>
      <c r="AN732" s="1"/>
      <c r="AO732" s="1"/>
      <c r="AW732" s="3"/>
      <c r="AX732" s="3"/>
      <c r="AY732" s="3"/>
      <c r="AZ732" s="3"/>
      <c r="BA732" s="3"/>
      <c r="BB732" s="3"/>
      <c r="BC732" s="3"/>
      <c r="BD732" s="3"/>
      <c r="BE732" s="3"/>
      <c r="BF732" s="3"/>
      <c r="BG732" s="3"/>
      <c r="BH732" s="3"/>
      <c r="BI732" s="3"/>
      <c r="BJ732" s="3"/>
      <c r="BK732" s="3"/>
      <c r="BL732" s="3"/>
      <c r="BM732" s="3"/>
      <c r="BN732" s="3"/>
      <c r="BO732" s="3"/>
      <c r="BP732" s="3"/>
      <c r="BQ732" s="3"/>
      <c r="BR732" s="3"/>
      <c r="BS732" s="3"/>
      <c r="BT732" s="3"/>
      <c r="BU732" s="3"/>
      <c r="BV732" s="3"/>
      <c r="BW732" s="3"/>
      <c r="BX732" s="3"/>
      <c r="BY732" s="3"/>
      <c r="BZ732" s="3"/>
      <c r="CA732" s="3"/>
      <c r="CB732" s="3"/>
      <c r="CC732" s="3"/>
      <c r="CD732" s="3"/>
      <c r="CE732" s="3"/>
      <c r="CF732" s="3"/>
      <c r="CG732" s="3"/>
      <c r="CH732" s="3"/>
      <c r="CI732" s="3"/>
      <c r="CJ732" s="3"/>
      <c r="CK732" s="3"/>
    </row>
    <row r="733" spans="1:89">
      <c r="A733" s="42" t="s">
        <v>804</v>
      </c>
      <c r="B733" s="42"/>
      <c r="C733" s="39" t="s">
        <v>18</v>
      </c>
      <c r="D733">
        <v>1</v>
      </c>
      <c r="G733" s="22"/>
      <c r="H733" s="2"/>
      <c r="I733" s="2"/>
      <c r="J733" s="2"/>
      <c r="K733" s="22"/>
      <c r="L733" s="2"/>
      <c r="M733" s="3"/>
      <c r="N733" s="3"/>
      <c r="O733" s="26"/>
      <c r="P733" s="3"/>
      <c r="Q733" s="3"/>
      <c r="R733" s="3"/>
      <c r="S733" s="26"/>
      <c r="T733" s="3"/>
      <c r="U733" s="3"/>
      <c r="V733" s="3"/>
      <c r="W733" s="3"/>
      <c r="X733" s="3"/>
      <c r="Y733" s="3"/>
      <c r="Z733" s="3"/>
      <c r="AA733" s="3"/>
      <c r="AB733" s="3"/>
      <c r="AC733" s="3"/>
      <c r="AD733" s="3"/>
      <c r="AE733" s="3"/>
      <c r="AF733" s="3"/>
      <c r="AG733" s="3"/>
      <c r="AH733" s="3"/>
      <c r="AI733" s="3"/>
      <c r="AJ733" s="3"/>
      <c r="AK733" s="3"/>
      <c r="AL733" s="3"/>
      <c r="AM733" s="3"/>
      <c r="AN733" s="3"/>
      <c r="AO733" s="3"/>
      <c r="AP733" s="3"/>
      <c r="AQ733" s="3"/>
      <c r="AR733" s="3"/>
      <c r="AS733" s="3"/>
      <c r="AT733" s="3"/>
      <c r="AU733" s="3"/>
      <c r="AV733" s="3"/>
      <c r="AW733" s="3"/>
      <c r="AX733" s="3"/>
      <c r="AY733" s="3"/>
      <c r="AZ733" s="3"/>
      <c r="BA733" s="3"/>
      <c r="BB733" s="3"/>
      <c r="BC733" s="3"/>
      <c r="BD733" s="3"/>
      <c r="BE733" s="3"/>
      <c r="BF733" s="3"/>
      <c r="BG733" s="3"/>
      <c r="BH733" s="3"/>
      <c r="BI733" s="3"/>
      <c r="BJ733" s="3"/>
      <c r="BK733" s="3"/>
      <c r="BL733" s="3"/>
      <c r="BM733" s="3"/>
      <c r="BN733" s="3"/>
      <c r="BO733" s="3"/>
      <c r="BP733" s="3"/>
      <c r="BQ733" s="3"/>
      <c r="BR733" s="3"/>
      <c r="BS733" s="3"/>
      <c r="BT733" s="3"/>
      <c r="BU733" s="3"/>
      <c r="BV733" s="3"/>
      <c r="BW733" s="3"/>
      <c r="BX733" s="3"/>
      <c r="BY733" s="3"/>
      <c r="BZ733" s="3"/>
      <c r="CA733" s="3"/>
      <c r="CB733" s="3"/>
      <c r="CC733" s="3"/>
      <c r="CD733" s="3"/>
      <c r="CE733" s="3"/>
      <c r="CF733" s="3"/>
      <c r="CG733" s="3"/>
      <c r="CH733" s="3"/>
      <c r="CI733" s="3"/>
      <c r="CJ733" s="3"/>
      <c r="CK733" s="3"/>
    </row>
    <row r="734" spans="1:89">
      <c r="C734" s="39" t="s">
        <v>18</v>
      </c>
      <c r="D734">
        <v>1</v>
      </c>
      <c r="G734" s="23"/>
      <c r="H734" s="5"/>
      <c r="I734" s="5"/>
      <c r="J734" s="5"/>
      <c r="K734" s="23"/>
      <c r="L734" s="5"/>
      <c r="M734" s="7"/>
      <c r="N734" s="7"/>
      <c r="O734" s="27"/>
      <c r="P734" s="7"/>
      <c r="Q734" s="7"/>
      <c r="R734" s="7"/>
      <c r="S734" s="29"/>
      <c r="T734" s="1"/>
      <c r="U734" s="1"/>
      <c r="V734" s="1"/>
      <c r="W734" s="1"/>
      <c r="X734" s="1"/>
      <c r="Y734" s="1"/>
      <c r="Z734" s="1"/>
      <c r="AA734" s="1"/>
      <c r="AB734" s="1"/>
      <c r="AC734" s="1"/>
      <c r="AD734" s="1"/>
      <c r="AE734" s="1"/>
      <c r="AF734" s="1"/>
      <c r="AG734" s="1"/>
      <c r="AH734" s="1"/>
      <c r="AI734" s="1"/>
      <c r="AJ734" s="1"/>
      <c r="AK734" s="1"/>
      <c r="AL734" s="1"/>
      <c r="AM734" s="1"/>
      <c r="AN734" s="1"/>
      <c r="AO734" s="1"/>
      <c r="AW734" s="3"/>
      <c r="AX734" s="3"/>
      <c r="AY734" s="3"/>
      <c r="AZ734" s="3"/>
      <c r="BA734" s="3"/>
      <c r="BB734" s="3"/>
      <c r="BC734" s="3"/>
      <c r="BD734" s="3"/>
      <c r="BE734" s="3"/>
      <c r="BF734" s="3"/>
      <c r="BG734" s="3"/>
      <c r="BH734" s="3"/>
      <c r="BI734" s="3"/>
      <c r="BJ734" s="3"/>
      <c r="BK734" s="3"/>
      <c r="BL734" s="3"/>
      <c r="BM734" s="3"/>
      <c r="BN734" s="3"/>
      <c r="BO734" s="3"/>
      <c r="BP734" s="3"/>
      <c r="BQ734" s="3"/>
      <c r="BR734" s="3"/>
      <c r="BS734" s="3"/>
      <c r="BT734" s="3"/>
      <c r="BU734" s="3"/>
      <c r="BV734" s="3"/>
      <c r="BW734" s="3"/>
      <c r="BX734" s="3"/>
      <c r="BY734" s="3"/>
      <c r="BZ734" s="3"/>
      <c r="CA734" s="3"/>
      <c r="CB734" s="3"/>
      <c r="CC734" s="3"/>
      <c r="CD734" s="3"/>
      <c r="CE734" s="3"/>
      <c r="CF734" s="3"/>
      <c r="CG734" s="3"/>
      <c r="CH734" s="3"/>
      <c r="CI734" s="3"/>
      <c r="CJ734" s="3"/>
      <c r="CK734" s="3"/>
    </row>
    <row r="735" spans="1:89">
      <c r="A735" s="40" t="s">
        <v>805</v>
      </c>
      <c r="B735" t="s">
        <v>806</v>
      </c>
      <c r="C735" s="82" t="s">
        <v>117</v>
      </c>
      <c r="D735">
        <v>1</v>
      </c>
      <c r="E735" s="25">
        <v>1.4999999999999999E-2</v>
      </c>
      <c r="F735">
        <v>0.24</v>
      </c>
      <c r="G735" s="25">
        <v>40.85588555481727</v>
      </c>
      <c r="H735">
        <v>-27.207944877607957</v>
      </c>
      <c r="I735">
        <v>10.007884280017272</v>
      </c>
      <c r="J735">
        <v>2.0063370436279399E-2</v>
      </c>
      <c r="K735" s="25">
        <v>29.286503641286451</v>
      </c>
      <c r="L735">
        <v>-16.137903644181989</v>
      </c>
      <c r="M735">
        <v>5.4465787813346171</v>
      </c>
      <c r="N735">
        <v>2.2734197160474308</v>
      </c>
      <c r="O735" s="25">
        <v>-1.6987834894303794E-3</v>
      </c>
      <c r="P735">
        <v>25</v>
      </c>
      <c r="Q735">
        <v>-1.6000000000000001E-3</v>
      </c>
      <c r="R735">
        <v>22</v>
      </c>
      <c r="S735" s="25" t="s">
        <v>729</v>
      </c>
      <c r="T735" t="s">
        <v>731</v>
      </c>
      <c r="U735" t="s">
        <v>237</v>
      </c>
      <c r="V735" t="s">
        <v>732</v>
      </c>
    </row>
    <row r="736" spans="1:89">
      <c r="C736" s="39" t="s">
        <v>18</v>
      </c>
      <c r="D736">
        <v>1</v>
      </c>
      <c r="S736" s="25">
        <v>65.5</v>
      </c>
      <c r="T736">
        <v>60</v>
      </c>
      <c r="U736">
        <v>64</v>
      </c>
      <c r="V736">
        <v>68</v>
      </c>
    </row>
    <row r="737" spans="1:47">
      <c r="A737" s="40" t="s">
        <v>807</v>
      </c>
      <c r="B737" t="s">
        <v>808</v>
      </c>
      <c r="C737" s="82" t="s">
        <v>117</v>
      </c>
      <c r="D737">
        <v>1</v>
      </c>
      <c r="E737" s="25">
        <v>1.4999999999999999E-2</v>
      </c>
      <c r="F737">
        <v>0.24</v>
      </c>
      <c r="G737" s="25">
        <v>2.3229497934420014</v>
      </c>
      <c r="H737">
        <v>-4.7806983437959696</v>
      </c>
      <c r="I737">
        <v>7.7759066185290981</v>
      </c>
      <c r="J737">
        <v>-1.2994132888775271E-3</v>
      </c>
      <c r="K737" s="25">
        <v>21.304865858778975</v>
      </c>
      <c r="L737">
        <v>-11.136541497632834</v>
      </c>
      <c r="M737">
        <v>4.0503216319477673</v>
      </c>
      <c r="N737">
        <v>2.5527706329644264</v>
      </c>
      <c r="O737" s="25">
        <v>-1.7317329004113929E-3</v>
      </c>
      <c r="P737">
        <v>25</v>
      </c>
      <c r="Q737">
        <v>-1.6000000000000001E-3</v>
      </c>
      <c r="R737">
        <v>15</v>
      </c>
      <c r="S737" s="25" t="s">
        <v>729</v>
      </c>
      <c r="T737" t="s">
        <v>240</v>
      </c>
      <c r="U737" t="s">
        <v>298</v>
      </c>
      <c r="V737" t="s">
        <v>241</v>
      </c>
    </row>
    <row r="738" spans="1:47">
      <c r="C738" s="39" t="s">
        <v>18</v>
      </c>
      <c r="D738">
        <v>1</v>
      </c>
      <c r="S738" s="25">
        <v>98</v>
      </c>
      <c r="T738">
        <v>90</v>
      </c>
      <c r="U738">
        <v>95</v>
      </c>
      <c r="V738">
        <v>100</v>
      </c>
    </row>
    <row r="739" spans="1:47">
      <c r="A739" s="40" t="s">
        <v>809</v>
      </c>
      <c r="B739" t="s">
        <v>810</v>
      </c>
      <c r="C739" s="82" t="s">
        <v>117</v>
      </c>
      <c r="D739">
        <v>1</v>
      </c>
      <c r="E739" s="25">
        <v>1.4999999999999999E-2</v>
      </c>
      <c r="F739">
        <v>0.24</v>
      </c>
      <c r="G739" s="25">
        <v>1.9034436891773254</v>
      </c>
      <c r="H739">
        <v>-4.6815715612553266</v>
      </c>
      <c r="I739">
        <v>7.7669663165161769</v>
      </c>
      <c r="J739">
        <v>-8.3953119476294982E-4</v>
      </c>
      <c r="K739" s="25">
        <v>21.14038454299348</v>
      </c>
      <c r="L739">
        <v>-11.154166359727315</v>
      </c>
      <c r="M739">
        <v>4.0922436093327024</v>
      </c>
      <c r="N739">
        <v>2.547698340158103</v>
      </c>
      <c r="O739" s="25">
        <v>-1.6367480248417722E-3</v>
      </c>
      <c r="P739">
        <v>25</v>
      </c>
      <c r="Q739">
        <v>-1.6000000000000001E-3</v>
      </c>
      <c r="R739">
        <v>14</v>
      </c>
      <c r="S739" s="25" t="s">
        <v>729</v>
      </c>
      <c r="T739" t="s">
        <v>296</v>
      </c>
      <c r="U739" t="s">
        <v>240</v>
      </c>
      <c r="V739" t="s">
        <v>298</v>
      </c>
    </row>
    <row r="740" spans="1:47">
      <c r="C740" s="39" t="s">
        <v>18</v>
      </c>
      <c r="D740">
        <v>1</v>
      </c>
      <c r="S740" s="25">
        <v>93</v>
      </c>
      <c r="T740">
        <v>85</v>
      </c>
      <c r="U740">
        <v>90</v>
      </c>
      <c r="V740">
        <v>95</v>
      </c>
    </row>
    <row r="741" spans="1:47">
      <c r="A741" t="s">
        <v>811</v>
      </c>
      <c r="B741" t="s">
        <v>806</v>
      </c>
      <c r="C741" s="82" t="s">
        <v>117</v>
      </c>
      <c r="D741">
        <v>1</v>
      </c>
      <c r="E741" s="25">
        <v>0.05</v>
      </c>
      <c r="F741">
        <v>0.35</v>
      </c>
      <c r="G741" s="25">
        <v>0</v>
      </c>
      <c r="H741">
        <v>-6.2974000000225265</v>
      </c>
      <c r="I741">
        <v>6.482600000003826</v>
      </c>
      <c r="J741">
        <v>0.16929999999978387</v>
      </c>
      <c r="K741" s="25">
        <v>0</v>
      </c>
      <c r="L741">
        <v>-4.4282999999819452</v>
      </c>
      <c r="M741">
        <v>5.1058999999966774</v>
      </c>
      <c r="N741">
        <v>2.7837000000002021</v>
      </c>
      <c r="O741" s="25">
        <v>-1.6007906876355741E-3</v>
      </c>
      <c r="P741">
        <v>25</v>
      </c>
      <c r="Q741">
        <v>-4.0000000000000001E-3</v>
      </c>
      <c r="R741">
        <v>11</v>
      </c>
      <c r="S741" s="25" t="s">
        <v>301</v>
      </c>
      <c r="T741" t="s">
        <v>218</v>
      </c>
      <c r="U741" t="s">
        <v>304</v>
      </c>
      <c r="V741">
        <v>0</v>
      </c>
      <c r="W741">
        <v>0</v>
      </c>
      <c r="X741">
        <v>0</v>
      </c>
      <c r="Y741">
        <v>0</v>
      </c>
      <c r="Z741">
        <v>0</v>
      </c>
      <c r="AA741">
        <v>0</v>
      </c>
      <c r="AB741">
        <v>0</v>
      </c>
      <c r="AC741">
        <v>0</v>
      </c>
      <c r="AD741">
        <v>0</v>
      </c>
      <c r="AE741">
        <v>0</v>
      </c>
      <c r="AF741">
        <v>0</v>
      </c>
      <c r="AG741">
        <v>0</v>
      </c>
      <c r="AH741">
        <v>0</v>
      </c>
      <c r="AI741">
        <v>0</v>
      </c>
      <c r="AJ741">
        <v>0</v>
      </c>
      <c r="AK741">
        <v>0</v>
      </c>
      <c r="AL741">
        <v>0</v>
      </c>
      <c r="AM741">
        <v>0</v>
      </c>
      <c r="AN741">
        <v>0</v>
      </c>
      <c r="AO741">
        <v>0</v>
      </c>
      <c r="AP741">
        <v>0</v>
      </c>
      <c r="AQ741">
        <v>0</v>
      </c>
      <c r="AR741">
        <v>0</v>
      </c>
      <c r="AS741">
        <v>0</v>
      </c>
      <c r="AT741">
        <v>0</v>
      </c>
      <c r="AU741">
        <v>0</v>
      </c>
    </row>
    <row r="742" spans="1:47">
      <c r="C742" s="39" t="s">
        <v>18</v>
      </c>
      <c r="D742">
        <v>1</v>
      </c>
      <c r="S742" s="25">
        <v>26.8</v>
      </c>
      <c r="T742">
        <v>30.6</v>
      </c>
      <c r="U742">
        <v>35.200000000000003</v>
      </c>
      <c r="V742">
        <v>0</v>
      </c>
      <c r="W742">
        <v>0</v>
      </c>
      <c r="X742">
        <v>0</v>
      </c>
      <c r="Y742">
        <v>0</v>
      </c>
      <c r="Z742">
        <v>0</v>
      </c>
      <c r="AA742">
        <v>0</v>
      </c>
      <c r="AB742">
        <v>0</v>
      </c>
      <c r="AC742">
        <v>0</v>
      </c>
      <c r="AD742">
        <v>0</v>
      </c>
      <c r="AE742">
        <v>0</v>
      </c>
      <c r="AF742">
        <v>0</v>
      </c>
      <c r="AG742">
        <v>0</v>
      </c>
      <c r="AH742">
        <v>0</v>
      </c>
      <c r="AI742">
        <v>0</v>
      </c>
      <c r="AJ742">
        <v>0</v>
      </c>
      <c r="AK742">
        <v>0</v>
      </c>
      <c r="AL742">
        <v>0</v>
      </c>
      <c r="AM742">
        <v>0</v>
      </c>
      <c r="AN742">
        <v>0</v>
      </c>
      <c r="AO742">
        <v>0</v>
      </c>
      <c r="AP742">
        <v>0</v>
      </c>
      <c r="AQ742">
        <v>0</v>
      </c>
      <c r="AR742">
        <v>0</v>
      </c>
      <c r="AS742">
        <v>0</v>
      </c>
      <c r="AT742">
        <v>0</v>
      </c>
      <c r="AU742">
        <v>0</v>
      </c>
    </row>
    <row r="743" spans="1:47">
      <c r="A743" s="40" t="s">
        <v>812</v>
      </c>
      <c r="B743" s="40" t="s">
        <v>806</v>
      </c>
      <c r="C743" s="82" t="s">
        <v>117</v>
      </c>
      <c r="D743">
        <v>1</v>
      </c>
      <c r="E743" s="25">
        <v>0.1</v>
      </c>
      <c r="F743">
        <v>1</v>
      </c>
      <c r="G743" s="25">
        <v>1.1649908986569011</v>
      </c>
      <c r="H743">
        <v>-2.8600042286935339</v>
      </c>
      <c r="I743">
        <v>3.2834868873870611</v>
      </c>
      <c r="J743">
        <v>0.15118112264957162</v>
      </c>
      <c r="K743" s="25">
        <v>0.86672833536833482</v>
      </c>
      <c r="L743">
        <v>-2.1452306332926336</v>
      </c>
      <c r="M743">
        <v>2.1701641888074903</v>
      </c>
      <c r="N743">
        <v>2.4360723091168088</v>
      </c>
      <c r="O743" s="25">
        <v>-1.6140361526206142E-3</v>
      </c>
      <c r="P743">
        <v>25</v>
      </c>
      <c r="Q743">
        <v>-1.1999999999999999E-3</v>
      </c>
      <c r="R743">
        <v>11</v>
      </c>
      <c r="S743" s="40" t="s">
        <v>596</v>
      </c>
      <c r="T743" s="40" t="s">
        <v>307</v>
      </c>
      <c r="U743" t="s">
        <v>598</v>
      </c>
      <c r="V743" t="s">
        <v>308</v>
      </c>
      <c r="W743" t="s">
        <v>600</v>
      </c>
      <c r="X743" t="s">
        <v>316</v>
      </c>
    </row>
    <row r="744" spans="1:47">
      <c r="C744" s="39" t="s">
        <v>18</v>
      </c>
      <c r="D744">
        <v>1</v>
      </c>
      <c r="S744">
        <v>107</v>
      </c>
      <c r="T744">
        <v>114</v>
      </c>
      <c r="U744">
        <v>122</v>
      </c>
      <c r="V744">
        <v>130</v>
      </c>
      <c r="W744">
        <v>139</v>
      </c>
      <c r="X744">
        <v>148</v>
      </c>
    </row>
    <row r="745" spans="1:47">
      <c r="A745" s="40" t="s">
        <v>813</v>
      </c>
      <c r="B745" s="40" t="s">
        <v>806</v>
      </c>
      <c r="C745" s="82" t="s">
        <v>117</v>
      </c>
      <c r="D745">
        <v>1</v>
      </c>
      <c r="E745" s="25">
        <v>0.3</v>
      </c>
      <c r="F745">
        <v>3</v>
      </c>
      <c r="G745" s="25">
        <v>3.4474564470744234E-2</v>
      </c>
      <c r="H745">
        <v>-0.29147181727446503</v>
      </c>
      <c r="I745">
        <v>1.1714708031281846</v>
      </c>
      <c r="J745">
        <v>8.552644967553652E-2</v>
      </c>
      <c r="K745" s="25">
        <v>3.4016840455205359E-2</v>
      </c>
      <c r="L745">
        <v>-0.23949996923123223</v>
      </c>
      <c r="M745">
        <v>0.77773429550725881</v>
      </c>
      <c r="N745">
        <v>2.1777488332687684</v>
      </c>
      <c r="O745" s="25">
        <v>-1.8062726215366336E-3</v>
      </c>
      <c r="P745">
        <v>25</v>
      </c>
      <c r="Q745">
        <v>-1.2099999999999999E-3</v>
      </c>
      <c r="R745">
        <v>2.6</v>
      </c>
      <c r="S745" t="s">
        <v>609</v>
      </c>
      <c r="T745" t="s">
        <v>485</v>
      </c>
      <c r="U745" t="s">
        <v>610</v>
      </c>
      <c r="V745" t="s">
        <v>611</v>
      </c>
      <c r="W745" t="s">
        <v>486</v>
      </c>
      <c r="X745" t="s">
        <v>661</v>
      </c>
    </row>
    <row r="746" spans="1:47">
      <c r="C746" s="39" t="s">
        <v>18</v>
      </c>
      <c r="D746">
        <v>1</v>
      </c>
      <c r="S746">
        <v>320</v>
      </c>
      <c r="T746">
        <v>340</v>
      </c>
      <c r="U746">
        <v>360</v>
      </c>
      <c r="V746">
        <v>380</v>
      </c>
      <c r="W746">
        <v>400</v>
      </c>
      <c r="X746">
        <v>420</v>
      </c>
    </row>
    <row r="747" spans="1:47">
      <c r="A747" s="40" t="s">
        <v>814</v>
      </c>
      <c r="B747" s="40" t="s">
        <v>810</v>
      </c>
      <c r="C747" s="82" t="s">
        <v>117</v>
      </c>
      <c r="D747">
        <v>1</v>
      </c>
      <c r="E747" s="25">
        <v>0.3</v>
      </c>
      <c r="F747">
        <v>3</v>
      </c>
      <c r="G747" s="25">
        <v>1.3469286757081112E-2</v>
      </c>
      <c r="H747">
        <v>-0.16903507959248612</v>
      </c>
      <c r="I747">
        <v>1.1372917768778894</v>
      </c>
      <c r="J747">
        <v>1.8274015657516268E-2</v>
      </c>
      <c r="K747" s="25">
        <v>2.2167429290371105E-2</v>
      </c>
      <c r="L747">
        <v>-0.1536180169972266</v>
      </c>
      <c r="M747">
        <v>0.60703776762908201</v>
      </c>
      <c r="N747">
        <v>2.4244128200777739</v>
      </c>
      <c r="O747" s="25">
        <v>-2.1462752279683174E-3</v>
      </c>
      <c r="P747">
        <v>25</v>
      </c>
      <c r="Q747">
        <v>-1.2700000000000001E-3</v>
      </c>
      <c r="R747">
        <v>1.9</v>
      </c>
      <c r="S747" t="s">
        <v>486</v>
      </c>
      <c r="T747" t="s">
        <v>661</v>
      </c>
      <c r="U747" t="s">
        <v>490</v>
      </c>
      <c r="V747" t="s">
        <v>693</v>
      </c>
      <c r="W747" t="s">
        <v>694</v>
      </c>
      <c r="X747" t="s">
        <v>491</v>
      </c>
    </row>
    <row r="748" spans="1:47">
      <c r="C748" s="39" t="s">
        <v>18</v>
      </c>
      <c r="D748">
        <v>1</v>
      </c>
      <c r="S748">
        <v>400</v>
      </c>
      <c r="T748">
        <v>420</v>
      </c>
      <c r="U748">
        <v>440</v>
      </c>
      <c r="V748">
        <v>460</v>
      </c>
      <c r="W748">
        <v>480</v>
      </c>
      <c r="X748">
        <v>500</v>
      </c>
    </row>
    <row r="749" spans="1:47">
      <c r="A749" s="40" t="s">
        <v>815</v>
      </c>
      <c r="B749" s="40" t="s">
        <v>808</v>
      </c>
      <c r="C749" s="82" t="s">
        <v>117</v>
      </c>
      <c r="D749">
        <v>1</v>
      </c>
      <c r="E749" s="25">
        <v>0.3</v>
      </c>
      <c r="F749">
        <v>3</v>
      </c>
      <c r="G749" s="25">
        <v>1.3977440621848887E-2</v>
      </c>
      <c r="H749">
        <v>-0.1732070835310931</v>
      </c>
      <c r="I749">
        <v>1.1415817678403366</v>
      </c>
      <c r="J749">
        <v>1.7647874868907953E-2</v>
      </c>
      <c r="K749" s="25">
        <v>2.2747065900503977E-2</v>
      </c>
      <c r="L749">
        <v>-0.15620808634302408</v>
      </c>
      <c r="M749">
        <v>0.61282995460554468</v>
      </c>
      <c r="N749">
        <v>2.4206310658369752</v>
      </c>
      <c r="O749" s="25">
        <v>-2.144563049378218E-3</v>
      </c>
      <c r="P749">
        <v>25</v>
      </c>
      <c r="Q749">
        <v>-1.2700000000000001E-3</v>
      </c>
      <c r="R749">
        <v>1.9</v>
      </c>
      <c r="S749" t="s">
        <v>661</v>
      </c>
      <c r="T749" t="s">
        <v>490</v>
      </c>
      <c r="U749" t="s">
        <v>693</v>
      </c>
      <c r="V749" t="s">
        <v>694</v>
      </c>
      <c r="W749" t="s">
        <v>491</v>
      </c>
      <c r="X749" t="s">
        <v>695</v>
      </c>
    </row>
    <row r="750" spans="1:47">
      <c r="C750" s="39" t="s">
        <v>18</v>
      </c>
      <c r="D750">
        <v>1</v>
      </c>
      <c r="S750">
        <v>420</v>
      </c>
      <c r="T750">
        <v>440</v>
      </c>
      <c r="U750">
        <v>460</v>
      </c>
      <c r="V750">
        <v>480</v>
      </c>
      <c r="W750">
        <v>500</v>
      </c>
      <c r="X750">
        <v>520</v>
      </c>
    </row>
    <row r="751" spans="1:47">
      <c r="A751" s="40" t="s">
        <v>816</v>
      </c>
      <c r="B751" s="40" t="s">
        <v>806</v>
      </c>
      <c r="C751" s="82" t="s">
        <v>117</v>
      </c>
      <c r="D751">
        <v>1</v>
      </c>
      <c r="E751" s="25">
        <v>0.15</v>
      </c>
      <c r="F751">
        <v>1.75</v>
      </c>
      <c r="G751" s="25">
        <v>0.37823231029932625</v>
      </c>
      <c r="H751">
        <v>-1.5984513398013729</v>
      </c>
      <c r="I751">
        <v>3.1142093509354782</v>
      </c>
      <c r="J751">
        <v>8.9620305994166705E-2</v>
      </c>
      <c r="K751" s="25">
        <v>9.2268170382202613E-2</v>
      </c>
      <c r="L751">
        <v>-0.40564448220015326</v>
      </c>
      <c r="M751">
        <v>1.0187409784510504</v>
      </c>
      <c r="N751">
        <v>2.2891761088065148</v>
      </c>
      <c r="O751" s="25">
        <v>-1.7013726653465351E-3</v>
      </c>
      <c r="P751">
        <v>25</v>
      </c>
      <c r="Q751">
        <v>-1E-3</v>
      </c>
      <c r="R751">
        <v>0.8</v>
      </c>
      <c r="S751" t="s">
        <v>760</v>
      </c>
      <c r="T751" s="40" t="s">
        <v>761</v>
      </c>
      <c r="U751" t="s">
        <v>762</v>
      </c>
      <c r="V751" s="40" t="s">
        <v>763</v>
      </c>
    </row>
    <row r="752" spans="1:47">
      <c r="C752" s="39" t="s">
        <v>18</v>
      </c>
      <c r="D752">
        <v>1</v>
      </c>
      <c r="S752">
        <v>140</v>
      </c>
      <c r="T752">
        <v>155</v>
      </c>
      <c r="U752">
        <v>130</v>
      </c>
      <c r="V752">
        <v>140</v>
      </c>
    </row>
    <row r="753" spans="1:25">
      <c r="A753" s="40" t="s">
        <v>817</v>
      </c>
      <c r="B753" s="40" t="s">
        <v>806</v>
      </c>
      <c r="C753" s="82" t="s">
        <v>117</v>
      </c>
      <c r="D753">
        <v>1</v>
      </c>
      <c r="E753" s="25">
        <v>0.1</v>
      </c>
      <c r="F753">
        <v>3</v>
      </c>
      <c r="G753" s="25">
        <v>4.6591065033575206E-2</v>
      </c>
      <c r="H753">
        <v>-0.36853427455145144</v>
      </c>
      <c r="I753">
        <v>1.2657062208193282</v>
      </c>
      <c r="J753">
        <v>5.6236988698547985E-2</v>
      </c>
      <c r="K753" s="25">
        <v>3.1581007258953533E-2</v>
      </c>
      <c r="L753">
        <v>-0.22511287688872103</v>
      </c>
      <c r="M753">
        <v>0.75791257985348826</v>
      </c>
      <c r="N753">
        <v>2.2356192897762783</v>
      </c>
      <c r="O753" s="25">
        <v>-1.7994446818987335E-3</v>
      </c>
      <c r="P753">
        <v>25</v>
      </c>
      <c r="Q753">
        <v>-1.1299999999999999E-3</v>
      </c>
      <c r="R753">
        <v>0.7</v>
      </c>
      <c r="S753" t="s">
        <v>729</v>
      </c>
      <c r="T753" s="40" t="s">
        <v>718</v>
      </c>
      <c r="U753" t="s">
        <v>719</v>
      </c>
      <c r="V753" s="40"/>
    </row>
    <row r="754" spans="1:25">
      <c r="C754" s="39" t="s">
        <v>18</v>
      </c>
      <c r="D754">
        <v>1</v>
      </c>
      <c r="S754">
        <v>330</v>
      </c>
      <c r="T754">
        <v>300</v>
      </c>
      <c r="U754">
        <v>370</v>
      </c>
    </row>
    <row r="755" spans="1:25">
      <c r="A755" s="40" t="s">
        <v>818</v>
      </c>
      <c r="B755" s="40" t="s">
        <v>808</v>
      </c>
      <c r="C755" s="82" t="s">
        <v>117</v>
      </c>
      <c r="D755">
        <v>1</v>
      </c>
      <c r="E755" s="25">
        <v>0.1</v>
      </c>
      <c r="F755">
        <v>3</v>
      </c>
      <c r="G755" s="25">
        <v>1.5695383681891537E-2</v>
      </c>
      <c r="H755">
        <v>-0.19709742674134906</v>
      </c>
      <c r="I755">
        <v>1.1724058367508066</v>
      </c>
      <c r="J755">
        <v>8.9962063086510557E-3</v>
      </c>
      <c r="K755" s="25">
        <v>1.7801405525307481E-2</v>
      </c>
      <c r="L755">
        <v>-0.13617643315184502</v>
      </c>
      <c r="M755">
        <v>0.57276896077838291</v>
      </c>
      <c r="N755">
        <v>2.6456060668481549</v>
      </c>
      <c r="O755" s="25">
        <v>-2.2240224190506327E-3</v>
      </c>
      <c r="P755">
        <v>25</v>
      </c>
      <c r="Q755">
        <v>-1.2999999999999999E-3</v>
      </c>
      <c r="R755">
        <v>0.7</v>
      </c>
      <c r="S755" t="s">
        <v>729</v>
      </c>
      <c r="T755" s="40" t="s">
        <v>713</v>
      </c>
      <c r="U755" t="s">
        <v>714</v>
      </c>
      <c r="V755" s="40"/>
    </row>
    <row r="756" spans="1:25">
      <c r="C756" s="39" t="s">
        <v>18</v>
      </c>
      <c r="D756">
        <v>1</v>
      </c>
      <c r="S756">
        <v>450</v>
      </c>
      <c r="T756">
        <v>380</v>
      </c>
      <c r="U756">
        <v>430</v>
      </c>
    </row>
    <row r="757" spans="1:25">
      <c r="A757" t="s">
        <v>819</v>
      </c>
      <c r="B757" t="s">
        <v>806</v>
      </c>
      <c r="C757" s="82" t="s">
        <v>117</v>
      </c>
      <c r="D757">
        <v>1</v>
      </c>
      <c r="E757" s="25">
        <v>0.1</v>
      </c>
      <c r="F757">
        <v>0.5</v>
      </c>
      <c r="G757" s="25">
        <v>3.0853802622222282</v>
      </c>
      <c r="H757">
        <v>-4.8018169064444551</v>
      </c>
      <c r="I757">
        <v>3.9948367995777812</v>
      </c>
      <c r="J757">
        <v>5.7744011544444196E-2</v>
      </c>
      <c r="K757" s="25">
        <v>1.6746372222221944</v>
      </c>
      <c r="L757">
        <v>-2.6674701944444208</v>
      </c>
      <c r="M757">
        <v>2.3342824527777717</v>
      </c>
      <c r="N757">
        <v>2.3379661694444445</v>
      </c>
      <c r="O757" s="25">
        <v>-1.7449789153821788E-3</v>
      </c>
      <c r="P757">
        <v>25</v>
      </c>
      <c r="Q757">
        <v>-1E-3</v>
      </c>
      <c r="R757">
        <v>13</v>
      </c>
      <c r="S757" t="s">
        <v>595</v>
      </c>
      <c r="T757" t="s">
        <v>229</v>
      </c>
      <c r="U757" t="s">
        <v>596</v>
      </c>
      <c r="V757" t="s">
        <v>307</v>
      </c>
      <c r="W757" t="s">
        <v>598</v>
      </c>
      <c r="X757" t="s">
        <v>308</v>
      </c>
    </row>
    <row r="758" spans="1:25">
      <c r="C758" s="39" t="s">
        <v>18</v>
      </c>
      <c r="D758">
        <v>1</v>
      </c>
      <c r="S758">
        <v>93.9</v>
      </c>
      <c r="T758">
        <v>100</v>
      </c>
      <c r="U758">
        <v>107</v>
      </c>
      <c r="V758">
        <v>114</v>
      </c>
      <c r="W758">
        <v>122</v>
      </c>
      <c r="X758">
        <v>130</v>
      </c>
    </row>
    <row r="759" spans="1:25">
      <c r="A759" t="s">
        <v>820</v>
      </c>
      <c r="B759" t="s">
        <v>806</v>
      </c>
      <c r="C759" s="82" t="s">
        <v>117</v>
      </c>
      <c r="D759">
        <v>1</v>
      </c>
      <c r="E759" s="25">
        <v>0.1</v>
      </c>
      <c r="F759">
        <v>1</v>
      </c>
      <c r="G759" s="25">
        <v>0.78545904616199147</v>
      </c>
      <c r="H759">
        <v>-2.2729943066101037</v>
      </c>
      <c r="I759">
        <v>3.3417032101424153</v>
      </c>
      <c r="J759">
        <v>7.5169122405696842E-2</v>
      </c>
      <c r="K759" s="25">
        <v>0.71119082197802441</v>
      </c>
      <c r="L759">
        <v>-1.7807288795604448</v>
      </c>
      <c r="M759">
        <v>1.8386983451208825</v>
      </c>
      <c r="N759">
        <v>2.3941025604615382</v>
      </c>
      <c r="O759" s="25">
        <v>-1.7113757774019803E-3</v>
      </c>
      <c r="P759">
        <v>25</v>
      </c>
      <c r="Q759">
        <v>-1.1999999999999999E-3</v>
      </c>
      <c r="R759">
        <v>9</v>
      </c>
      <c r="S759" t="s">
        <v>227</v>
      </c>
      <c r="T759" t="s">
        <v>228</v>
      </c>
      <c r="U759" t="s">
        <v>595</v>
      </c>
      <c r="V759" t="s">
        <v>229</v>
      </c>
      <c r="W759" t="s">
        <v>596</v>
      </c>
      <c r="X759" t="s">
        <v>307</v>
      </c>
      <c r="Y759" t="s">
        <v>598</v>
      </c>
    </row>
    <row r="760" spans="1:25">
      <c r="C760" s="39" t="s">
        <v>18</v>
      </c>
      <c r="D760">
        <v>1</v>
      </c>
      <c r="S760">
        <v>80.599999999999994</v>
      </c>
      <c r="T760">
        <v>87.4</v>
      </c>
      <c r="U760">
        <v>93.9</v>
      </c>
      <c r="V760">
        <v>100</v>
      </c>
      <c r="W760">
        <v>107</v>
      </c>
      <c r="X760">
        <v>114</v>
      </c>
      <c r="Y760">
        <v>122</v>
      </c>
    </row>
    <row r="761" spans="1:25">
      <c r="A761" s="40" t="s">
        <v>821</v>
      </c>
      <c r="B761" s="40" t="s">
        <v>806</v>
      </c>
      <c r="C761" s="82" t="s">
        <v>117</v>
      </c>
      <c r="D761">
        <v>1</v>
      </c>
      <c r="E761" s="25">
        <v>0.1</v>
      </c>
      <c r="F761">
        <v>1.5</v>
      </c>
      <c r="G761" s="25">
        <v>0.49292996722620902</v>
      </c>
      <c r="H761">
        <v>-1.8488271421532232</v>
      </c>
      <c r="I761">
        <v>3.1998266068585641</v>
      </c>
      <c r="J761">
        <v>8.5407640168449706E-2</v>
      </c>
      <c r="K761" s="25">
        <v>0.40184408991877923</v>
      </c>
      <c r="L761">
        <v>-1.3321761180745399</v>
      </c>
      <c r="M761">
        <v>1.6886651800721484</v>
      </c>
      <c r="N761">
        <v>2.2549296960836118</v>
      </c>
      <c r="O761" s="25">
        <v>-1.7124619393670886E-3</v>
      </c>
      <c r="P761">
        <v>25</v>
      </c>
      <c r="Q761">
        <v>-1.1999999999999999E-3</v>
      </c>
      <c r="R761">
        <v>9</v>
      </c>
      <c r="S761" t="s">
        <v>316</v>
      </c>
      <c r="T761" t="s">
        <v>602</v>
      </c>
      <c r="U761" t="s">
        <v>481</v>
      </c>
      <c r="V761" t="s">
        <v>603</v>
      </c>
      <c r="W761" t="s">
        <v>326</v>
      </c>
      <c r="X761" s="40"/>
    </row>
    <row r="762" spans="1:25">
      <c r="C762" s="39" t="s">
        <v>18</v>
      </c>
      <c r="D762">
        <v>1</v>
      </c>
      <c r="S762">
        <v>148</v>
      </c>
      <c r="T762">
        <v>156</v>
      </c>
      <c r="U762">
        <v>164</v>
      </c>
      <c r="V762">
        <v>172</v>
      </c>
      <c r="W762">
        <v>180</v>
      </c>
    </row>
    <row r="763" spans="1:25">
      <c r="A763" s="40" t="s">
        <v>822</v>
      </c>
      <c r="B763" s="40" t="s">
        <v>806</v>
      </c>
      <c r="C763" s="82" t="s">
        <v>117</v>
      </c>
      <c r="D763">
        <v>1</v>
      </c>
      <c r="E763" s="25">
        <v>0.1</v>
      </c>
      <c r="F763">
        <v>1</v>
      </c>
      <c r="G763" s="25">
        <v>0.58915379570105675</v>
      </c>
      <c r="H763">
        <v>-1.6797763998544923</v>
      </c>
      <c r="I763">
        <v>2.2300750445006576</v>
      </c>
      <c r="J763">
        <v>5.9958152352778293E-2</v>
      </c>
      <c r="K763" s="25">
        <v>0.36505257936508201</v>
      </c>
      <c r="L763">
        <v>-1.0101890873015906</v>
      </c>
      <c r="M763">
        <v>1.3912900496031757</v>
      </c>
      <c r="N763">
        <v>2.795876583333333</v>
      </c>
      <c r="O763" s="25">
        <v>-1.8765351799049505E-3</v>
      </c>
      <c r="P763">
        <v>25</v>
      </c>
      <c r="Q763">
        <v>-1.1100000000000001E-3</v>
      </c>
      <c r="R763">
        <v>1.4</v>
      </c>
      <c r="S763" t="s">
        <v>760</v>
      </c>
      <c r="T763" s="40" t="s">
        <v>761</v>
      </c>
      <c r="U763" t="s">
        <v>762</v>
      </c>
      <c r="V763" s="40" t="s">
        <v>763</v>
      </c>
    </row>
    <row r="764" spans="1:25">
      <c r="C764" s="39" t="s">
        <v>18</v>
      </c>
      <c r="D764">
        <v>1</v>
      </c>
      <c r="S764">
        <v>145</v>
      </c>
      <c r="T764">
        <v>185</v>
      </c>
      <c r="U764">
        <v>120</v>
      </c>
      <c r="V764">
        <v>135</v>
      </c>
    </row>
    <row r="765" spans="1:25">
      <c r="A765" s="40" t="s">
        <v>823</v>
      </c>
      <c r="B765" s="40" t="s">
        <v>806</v>
      </c>
      <c r="C765" s="82" t="s">
        <v>117</v>
      </c>
      <c r="D765">
        <v>1</v>
      </c>
      <c r="E765" s="25">
        <v>0.05</v>
      </c>
      <c r="F765">
        <v>0.5</v>
      </c>
      <c r="G765" s="25">
        <v>8.0651901145775255</v>
      </c>
      <c r="H765">
        <v>-11.539143789200201</v>
      </c>
      <c r="I765">
        <v>6.8248428790889744</v>
      </c>
      <c r="J765">
        <v>0.11581439643337194</v>
      </c>
      <c r="K765" s="25">
        <v>9.4302442234115045</v>
      </c>
      <c r="L765">
        <v>-11.632739837157967</v>
      </c>
      <c r="M765">
        <v>5.6934834825998033</v>
      </c>
      <c r="N765">
        <v>2.4093528329231519</v>
      </c>
      <c r="O765" s="25">
        <v>-1.9361089631683172E-3</v>
      </c>
      <c r="P765">
        <v>25</v>
      </c>
      <c r="Q765">
        <v>-1.1999999999999999E-3</v>
      </c>
      <c r="R765">
        <v>17</v>
      </c>
      <c r="S765" s="25" t="s">
        <v>224</v>
      </c>
      <c r="T765" t="s">
        <v>580</v>
      </c>
      <c r="U765" t="s">
        <v>225</v>
      </c>
      <c r="V765" t="s">
        <v>226</v>
      </c>
      <c r="W765" s="25"/>
    </row>
    <row r="766" spans="1:25">
      <c r="C766" s="39" t="s">
        <v>18</v>
      </c>
      <c r="D766">
        <v>1</v>
      </c>
      <c r="S766" s="25">
        <v>51.7</v>
      </c>
      <c r="T766">
        <v>56.8</v>
      </c>
      <c r="U766">
        <v>62</v>
      </c>
      <c r="V766">
        <v>67.2</v>
      </c>
      <c r="W766" s="25"/>
    </row>
    <row r="767" spans="1:25">
      <c r="A767" s="40" t="s">
        <v>824</v>
      </c>
      <c r="B767" s="40" t="s">
        <v>806</v>
      </c>
      <c r="C767" s="82" t="s">
        <v>117</v>
      </c>
      <c r="D767">
        <v>1</v>
      </c>
      <c r="E767" s="25">
        <v>0.1</v>
      </c>
      <c r="F767">
        <v>1.5</v>
      </c>
      <c r="G767" s="25">
        <v>0.49741340966502445</v>
      </c>
      <c r="H767">
        <v>-1.8496051242877936</v>
      </c>
      <c r="I767">
        <v>3.1693422882106166</v>
      </c>
      <c r="J767">
        <v>9.5980226912151911E-2</v>
      </c>
      <c r="K767" s="25">
        <v>0.21790516052120837</v>
      </c>
      <c r="L767">
        <v>-0.83988445441387194</v>
      </c>
      <c r="M767">
        <v>1.5073503568989397</v>
      </c>
      <c r="N767">
        <v>2.2159705369937241</v>
      </c>
      <c r="O767" s="25">
        <v>-1.6243742535049506E-3</v>
      </c>
      <c r="P767">
        <v>25</v>
      </c>
      <c r="Q767">
        <v>-1.1000000000000001E-3</v>
      </c>
      <c r="R767">
        <v>5</v>
      </c>
      <c r="S767" t="s">
        <v>308</v>
      </c>
      <c r="T767" t="s">
        <v>600</v>
      </c>
      <c r="U767" t="s">
        <v>316</v>
      </c>
      <c r="V767" t="s">
        <v>602</v>
      </c>
      <c r="W767" t="s">
        <v>481</v>
      </c>
    </row>
    <row r="768" spans="1:25">
      <c r="C768" s="39" t="s">
        <v>18</v>
      </c>
      <c r="D768">
        <v>1</v>
      </c>
      <c r="S768">
        <v>130</v>
      </c>
      <c r="T768">
        <v>139</v>
      </c>
      <c r="U768">
        <v>148</v>
      </c>
      <c r="V768">
        <v>156</v>
      </c>
      <c r="W768">
        <v>164</v>
      </c>
    </row>
    <row r="769" spans="1:89">
      <c r="A769" s="40" t="s">
        <v>825</v>
      </c>
      <c r="B769" s="40" t="s">
        <v>808</v>
      </c>
      <c r="C769" s="82" t="s">
        <v>117</v>
      </c>
      <c r="D769">
        <v>1</v>
      </c>
      <c r="E769" s="25">
        <v>0.1</v>
      </c>
      <c r="F769">
        <v>1.5</v>
      </c>
      <c r="G769" s="25">
        <v>0.12444913146785917</v>
      </c>
      <c r="H769">
        <v>-0.85203918992754424</v>
      </c>
      <c r="I769">
        <v>3.1216522435465297</v>
      </c>
      <c r="J769">
        <v>6.4607590131545156E-3</v>
      </c>
      <c r="K769" s="25">
        <v>0.10559282199925779</v>
      </c>
      <c r="L769">
        <v>-0.4089765594202926</v>
      </c>
      <c r="M769">
        <v>0.85807609405425689</v>
      </c>
      <c r="N769">
        <v>2.5452457033667781</v>
      </c>
      <c r="O769" s="25">
        <v>-2.1338425829746837E-3</v>
      </c>
      <c r="P769">
        <v>25</v>
      </c>
      <c r="Q769">
        <v>-1.1999999999999999E-3</v>
      </c>
      <c r="R769">
        <v>3</v>
      </c>
      <c r="S769" t="s">
        <v>308</v>
      </c>
      <c r="T769" t="s">
        <v>600</v>
      </c>
      <c r="U769" t="s">
        <v>316</v>
      </c>
      <c r="V769" t="s">
        <v>602</v>
      </c>
      <c r="W769" t="s">
        <v>481</v>
      </c>
      <c r="X769" t="s">
        <v>603</v>
      </c>
    </row>
    <row r="770" spans="1:89">
      <c r="C770" s="39" t="s">
        <v>18</v>
      </c>
      <c r="D770">
        <v>1</v>
      </c>
      <c r="S770">
        <v>130</v>
      </c>
      <c r="T770">
        <v>139</v>
      </c>
      <c r="U770">
        <v>148</v>
      </c>
      <c r="V770">
        <v>156</v>
      </c>
      <c r="W770">
        <v>164</v>
      </c>
      <c r="X770">
        <v>172</v>
      </c>
    </row>
    <row r="771" spans="1:89">
      <c r="A771" s="40" t="s">
        <v>826</v>
      </c>
      <c r="B771" s="40" t="s">
        <v>806</v>
      </c>
      <c r="C771" s="82" t="s">
        <v>117</v>
      </c>
      <c r="D771">
        <v>1</v>
      </c>
      <c r="E771" s="25">
        <v>0.1</v>
      </c>
      <c r="F771">
        <v>1.5</v>
      </c>
      <c r="G771" s="25">
        <v>0.40471932414397649</v>
      </c>
      <c r="H771">
        <v>-1.600296072726719</v>
      </c>
      <c r="I771">
        <v>3.1854817915329097</v>
      </c>
      <c r="J771">
        <v>6.3765300849832285E-2</v>
      </c>
      <c r="K771" s="25">
        <v>0.17865192705622027</v>
      </c>
      <c r="L771">
        <v>-0.64582721243664876</v>
      </c>
      <c r="M771">
        <v>1.0837166742145754</v>
      </c>
      <c r="N771">
        <v>2.2921532961758531</v>
      </c>
      <c r="O771" s="25">
        <v>-1.8644570162455443E-3</v>
      </c>
      <c r="P771">
        <v>25</v>
      </c>
      <c r="Q771">
        <v>-1.1000000000000001E-3</v>
      </c>
      <c r="R771">
        <v>5</v>
      </c>
      <c r="S771" t="s">
        <v>308</v>
      </c>
      <c r="T771" t="s">
        <v>600</v>
      </c>
      <c r="U771" t="s">
        <v>316</v>
      </c>
      <c r="V771" t="s">
        <v>602</v>
      </c>
      <c r="W771" t="s">
        <v>481</v>
      </c>
    </row>
    <row r="772" spans="1:89">
      <c r="C772" s="39" t="s">
        <v>18</v>
      </c>
      <c r="D772">
        <v>1</v>
      </c>
      <c r="S772">
        <v>130</v>
      </c>
      <c r="T772">
        <v>139</v>
      </c>
      <c r="U772">
        <v>148</v>
      </c>
      <c r="V772">
        <v>156</v>
      </c>
      <c r="W772">
        <v>164</v>
      </c>
    </row>
    <row r="773" spans="1:89">
      <c r="A773" s="40" t="s">
        <v>827</v>
      </c>
      <c r="B773" s="40" t="s">
        <v>808</v>
      </c>
      <c r="C773" s="82" t="s">
        <v>117</v>
      </c>
      <c r="D773">
        <v>1</v>
      </c>
      <c r="E773" s="25">
        <v>0.1</v>
      </c>
      <c r="F773">
        <v>1.5</v>
      </c>
      <c r="G773" s="25">
        <v>0.53993615262142303</v>
      </c>
      <c r="H773">
        <v>-1.7330905590780801</v>
      </c>
      <c r="I773">
        <v>3.5119953649434414</v>
      </c>
      <c r="J773">
        <v>-4.0044546786784041E-2</v>
      </c>
      <c r="K773" s="25">
        <v>0.147456252781972</v>
      </c>
      <c r="L773">
        <v>-0.52238997612360349</v>
      </c>
      <c r="M773">
        <v>0.8848790137146415</v>
      </c>
      <c r="N773">
        <v>2.4979629304369904</v>
      </c>
      <c r="O773" s="25">
        <v>-2.1797772968987338E-3</v>
      </c>
      <c r="P773">
        <v>25</v>
      </c>
      <c r="Q773">
        <v>-1.1999999999999999E-3</v>
      </c>
      <c r="R773">
        <v>3</v>
      </c>
      <c r="S773" t="s">
        <v>308</v>
      </c>
      <c r="T773" t="s">
        <v>600</v>
      </c>
      <c r="U773" t="s">
        <v>316</v>
      </c>
      <c r="V773" t="s">
        <v>602</v>
      </c>
      <c r="W773" t="s">
        <v>481</v>
      </c>
      <c r="X773" t="s">
        <v>603</v>
      </c>
    </row>
    <row r="774" spans="1:89">
      <c r="C774" s="39" t="s">
        <v>18</v>
      </c>
      <c r="D774">
        <v>1</v>
      </c>
      <c r="S774">
        <v>130</v>
      </c>
      <c r="T774">
        <v>139</v>
      </c>
      <c r="U774">
        <v>148</v>
      </c>
      <c r="V774">
        <v>156</v>
      </c>
      <c r="W774">
        <v>164</v>
      </c>
      <c r="X774">
        <v>172</v>
      </c>
    </row>
    <row r="775" spans="1:89">
      <c r="A775" s="40" t="s">
        <v>828</v>
      </c>
      <c r="B775" s="40" t="s">
        <v>806</v>
      </c>
      <c r="C775" s="82" t="s">
        <v>117</v>
      </c>
      <c r="D775">
        <v>1</v>
      </c>
      <c r="E775" s="25">
        <v>0.1</v>
      </c>
      <c r="F775">
        <v>1.5</v>
      </c>
      <c r="G775" s="25">
        <v>0.49409926604767496</v>
      </c>
      <c r="H775">
        <v>-1.8184353584699866</v>
      </c>
      <c r="I775">
        <v>3.1618250314485095</v>
      </c>
      <c r="J775">
        <v>9.4935064373801614E-2</v>
      </c>
      <c r="K775" s="25">
        <v>0.13496789281350632</v>
      </c>
      <c r="L775">
        <v>-0.50290887847702104</v>
      </c>
      <c r="M775">
        <v>1.0598430312683975</v>
      </c>
      <c r="N775">
        <v>2.2848745282651173</v>
      </c>
      <c r="O775" s="25">
        <v>-1.5485917703524756E-3</v>
      </c>
      <c r="P775">
        <v>25</v>
      </c>
      <c r="Q775">
        <v>-1E-3</v>
      </c>
      <c r="R775">
        <v>2.5</v>
      </c>
      <c r="S775" t="s">
        <v>308</v>
      </c>
      <c r="T775" t="s">
        <v>600</v>
      </c>
      <c r="U775" t="s">
        <v>316</v>
      </c>
      <c r="V775" t="s">
        <v>602</v>
      </c>
      <c r="W775" t="s">
        <v>481</v>
      </c>
    </row>
    <row r="776" spans="1:89">
      <c r="C776" s="39" t="s">
        <v>18</v>
      </c>
      <c r="D776">
        <v>1</v>
      </c>
      <c r="S776">
        <v>130</v>
      </c>
      <c r="T776">
        <v>139</v>
      </c>
      <c r="U776">
        <v>148</v>
      </c>
      <c r="V776">
        <v>156</v>
      </c>
      <c r="W776">
        <v>164</v>
      </c>
    </row>
    <row r="777" spans="1:89">
      <c r="A777" t="s">
        <v>829</v>
      </c>
      <c r="B777" t="s">
        <v>806</v>
      </c>
      <c r="C777" s="82" t="s">
        <v>117</v>
      </c>
      <c r="D777">
        <v>1</v>
      </c>
      <c r="E777" s="25">
        <v>0.1</v>
      </c>
      <c r="F777">
        <v>0.5</v>
      </c>
      <c r="G777" s="25">
        <v>0</v>
      </c>
      <c r="H777">
        <v>-1.9673999999683889</v>
      </c>
      <c r="I777">
        <v>3.0989999999944327</v>
      </c>
      <c r="J777">
        <v>0.15640000000032603</v>
      </c>
      <c r="K777" s="25">
        <v>0</v>
      </c>
      <c r="L777">
        <v>-0.66669999999217999</v>
      </c>
      <c r="M777">
        <v>1.8999999999987203</v>
      </c>
      <c r="N777">
        <v>3.1167000000000686</v>
      </c>
      <c r="O777" s="25">
        <v>-1.73333333333333E-3</v>
      </c>
      <c r="P777">
        <v>25</v>
      </c>
      <c r="Q777">
        <v>-4.0000000000000001E-3</v>
      </c>
      <c r="R777">
        <v>12</v>
      </c>
      <c r="S777" s="25" t="s">
        <v>724</v>
      </c>
      <c r="T777" t="s">
        <v>725</v>
      </c>
      <c r="U777" t="s">
        <v>713</v>
      </c>
      <c r="V777">
        <v>0</v>
      </c>
      <c r="W777">
        <v>0</v>
      </c>
      <c r="X777">
        <v>0</v>
      </c>
      <c r="Y777">
        <v>0</v>
      </c>
      <c r="Z777">
        <v>0</v>
      </c>
      <c r="AA777">
        <v>0</v>
      </c>
      <c r="AB777">
        <v>0</v>
      </c>
      <c r="AC777">
        <v>0</v>
      </c>
      <c r="AD777">
        <v>0</v>
      </c>
      <c r="AE777">
        <v>0</v>
      </c>
      <c r="AF777">
        <v>0</v>
      </c>
      <c r="AG777">
        <v>0</v>
      </c>
      <c r="AH777">
        <v>0</v>
      </c>
      <c r="AI777">
        <v>0</v>
      </c>
      <c r="AJ777">
        <v>0</v>
      </c>
      <c r="AK777">
        <v>0</v>
      </c>
      <c r="AL777">
        <v>0</v>
      </c>
      <c r="AM777">
        <v>0</v>
      </c>
      <c r="AN777">
        <v>0</v>
      </c>
      <c r="AO777">
        <v>0</v>
      </c>
      <c r="AP777">
        <v>0</v>
      </c>
      <c r="AQ777">
        <v>0</v>
      </c>
      <c r="AR777">
        <v>0</v>
      </c>
      <c r="AS777">
        <v>0</v>
      </c>
      <c r="AT777">
        <v>0</v>
      </c>
      <c r="AU777">
        <v>0</v>
      </c>
    </row>
    <row r="778" spans="1:89">
      <c r="C778" s="39" t="s">
        <v>18</v>
      </c>
      <c r="D778">
        <v>1</v>
      </c>
      <c r="S778" s="25">
        <v>39.799999999999997</v>
      </c>
      <c r="T778">
        <v>51.7</v>
      </c>
      <c r="U778">
        <v>67.2</v>
      </c>
      <c r="V778">
        <v>0</v>
      </c>
      <c r="W778">
        <v>0</v>
      </c>
      <c r="X778">
        <v>0</v>
      </c>
      <c r="Y778">
        <v>0</v>
      </c>
      <c r="Z778">
        <v>0</v>
      </c>
      <c r="AA778">
        <v>0</v>
      </c>
      <c r="AB778">
        <v>0</v>
      </c>
      <c r="AC778">
        <v>0</v>
      </c>
      <c r="AD778">
        <v>0</v>
      </c>
      <c r="AE778">
        <v>0</v>
      </c>
      <c r="AF778">
        <v>0</v>
      </c>
      <c r="AG778">
        <v>0</v>
      </c>
      <c r="AH778">
        <v>0</v>
      </c>
      <c r="AI778">
        <v>0</v>
      </c>
      <c r="AJ778">
        <v>0</v>
      </c>
      <c r="AK778">
        <v>0</v>
      </c>
      <c r="AL778">
        <v>0</v>
      </c>
      <c r="AM778">
        <v>0</v>
      </c>
      <c r="AN778">
        <v>0</v>
      </c>
      <c r="AO778">
        <v>0</v>
      </c>
      <c r="AP778">
        <v>0</v>
      </c>
      <c r="AQ778">
        <v>0</v>
      </c>
      <c r="AR778">
        <v>0</v>
      </c>
      <c r="AS778">
        <v>0</v>
      </c>
      <c r="AT778">
        <v>0</v>
      </c>
      <c r="AU778">
        <v>0</v>
      </c>
    </row>
    <row r="779" spans="1:89">
      <c r="A779" t="s">
        <v>830</v>
      </c>
      <c r="B779" t="s">
        <v>806</v>
      </c>
      <c r="C779" s="82" t="s">
        <v>117</v>
      </c>
      <c r="D779">
        <v>1</v>
      </c>
      <c r="E779" s="25">
        <v>0.1</v>
      </c>
      <c r="F779">
        <v>0.7</v>
      </c>
      <c r="G779" s="25">
        <v>0</v>
      </c>
      <c r="H779">
        <v>-1.5429000000295401</v>
      </c>
      <c r="I779">
        <v>3.1343000000051631</v>
      </c>
      <c r="J779">
        <v>9.1999999999699947E-2</v>
      </c>
      <c r="K779" s="25">
        <v>1.1355311355311173</v>
      </c>
      <c r="L779">
        <v>-2.657509157509121</v>
      </c>
      <c r="M779">
        <v>2.5309523809523595</v>
      </c>
      <c r="N779">
        <v>2.6910256410256435</v>
      </c>
      <c r="O779" s="25">
        <v>-1.91818181818181E-3</v>
      </c>
      <c r="P779">
        <v>25</v>
      </c>
      <c r="Q779">
        <v>-4.0000000000000001E-3</v>
      </c>
      <c r="R779">
        <v>8</v>
      </c>
      <c r="S779" s="25" t="s">
        <v>713</v>
      </c>
      <c r="T779" t="s">
        <v>714</v>
      </c>
      <c r="U779">
        <v>0</v>
      </c>
      <c r="V779">
        <v>0</v>
      </c>
      <c r="W779">
        <v>0</v>
      </c>
      <c r="X779">
        <v>0</v>
      </c>
      <c r="Y779">
        <v>0</v>
      </c>
      <c r="Z779">
        <v>0</v>
      </c>
      <c r="AA779">
        <v>0</v>
      </c>
      <c r="AB779">
        <v>0</v>
      </c>
      <c r="AC779">
        <v>0</v>
      </c>
      <c r="AD779">
        <v>0</v>
      </c>
      <c r="AE779">
        <v>0</v>
      </c>
      <c r="AF779">
        <v>0</v>
      </c>
      <c r="AG779">
        <v>0</v>
      </c>
      <c r="AH779">
        <v>0</v>
      </c>
      <c r="AI779">
        <v>0</v>
      </c>
      <c r="AJ779">
        <v>0</v>
      </c>
      <c r="AK779">
        <v>0</v>
      </c>
      <c r="AL779">
        <v>0</v>
      </c>
      <c r="AM779">
        <v>0</v>
      </c>
      <c r="AN779">
        <v>0</v>
      </c>
      <c r="AO779">
        <v>0</v>
      </c>
      <c r="AP779">
        <v>0</v>
      </c>
      <c r="AQ779">
        <v>0</v>
      </c>
      <c r="AR779">
        <v>0</v>
      </c>
      <c r="AS779">
        <v>0</v>
      </c>
      <c r="AT779">
        <v>0</v>
      </c>
      <c r="AU779">
        <v>0</v>
      </c>
    </row>
    <row r="780" spans="1:89">
      <c r="C780" s="39" t="s">
        <v>18</v>
      </c>
      <c r="D780">
        <v>1</v>
      </c>
      <c r="S780" s="25">
        <v>67.2</v>
      </c>
      <c r="T780">
        <v>87.4</v>
      </c>
      <c r="U780">
        <v>0</v>
      </c>
      <c r="V780">
        <v>0</v>
      </c>
      <c r="W780">
        <v>0</v>
      </c>
      <c r="X780">
        <v>0</v>
      </c>
      <c r="Y780">
        <v>0</v>
      </c>
      <c r="Z780">
        <v>0</v>
      </c>
      <c r="AA780">
        <v>0</v>
      </c>
      <c r="AB780">
        <v>0</v>
      </c>
      <c r="AC780">
        <v>0</v>
      </c>
      <c r="AD780">
        <v>0</v>
      </c>
      <c r="AE780">
        <v>0</v>
      </c>
      <c r="AF780">
        <v>0</v>
      </c>
      <c r="AG780">
        <v>0</v>
      </c>
      <c r="AH780">
        <v>0</v>
      </c>
      <c r="AI780">
        <v>0</v>
      </c>
      <c r="AJ780">
        <v>0</v>
      </c>
      <c r="AK780">
        <v>0</v>
      </c>
      <c r="AL780">
        <v>0</v>
      </c>
      <c r="AM780">
        <v>0</v>
      </c>
      <c r="AN780">
        <v>0</v>
      </c>
      <c r="AO780">
        <v>0</v>
      </c>
      <c r="AP780">
        <v>0</v>
      </c>
      <c r="AQ780">
        <v>0</v>
      </c>
      <c r="AR780">
        <v>0</v>
      </c>
      <c r="AS780">
        <v>0</v>
      </c>
      <c r="AT780">
        <v>0</v>
      </c>
      <c r="AU780">
        <v>0</v>
      </c>
    </row>
    <row r="781" spans="1:89">
      <c r="C781" s="39" t="s">
        <v>18</v>
      </c>
      <c r="D781">
        <v>1</v>
      </c>
      <c r="G781" s="22"/>
      <c r="H781" s="2"/>
      <c r="I781" s="2"/>
      <c r="J781" s="2"/>
      <c r="K781" s="22"/>
      <c r="L781" s="2"/>
      <c r="M781" s="3"/>
      <c r="N781" s="3"/>
      <c r="O781" s="26"/>
      <c r="P781" s="3"/>
      <c r="Q781" s="3"/>
      <c r="R781" s="3"/>
      <c r="S781" s="26"/>
      <c r="T781" s="3"/>
      <c r="U781" s="3"/>
      <c r="V781" s="3"/>
      <c r="W781" s="3"/>
      <c r="X781" s="3"/>
      <c r="Y781" s="3"/>
      <c r="Z781" s="3"/>
      <c r="AA781" s="3"/>
      <c r="AB781" s="3"/>
      <c r="AC781" s="3"/>
      <c r="AD781" s="3"/>
      <c r="AE781" s="3"/>
      <c r="AF781" s="3"/>
      <c r="AG781" s="3"/>
      <c r="AH781" s="3"/>
      <c r="AI781" s="3"/>
      <c r="AJ781" s="3"/>
      <c r="AK781" s="3"/>
      <c r="AL781" s="3"/>
      <c r="AM781" s="3"/>
      <c r="AN781" s="3"/>
      <c r="AO781" s="3"/>
      <c r="AP781" s="3"/>
      <c r="AQ781" s="3"/>
      <c r="AR781" s="3"/>
      <c r="AS781" s="3"/>
      <c r="AT781" s="3"/>
      <c r="AU781" s="3"/>
      <c r="AV781" s="3"/>
      <c r="AW781" s="3"/>
      <c r="AX781" s="3"/>
      <c r="AY781" s="3"/>
      <c r="AZ781" s="3"/>
      <c r="BA781" s="3"/>
      <c r="BB781" s="3"/>
      <c r="BC781" s="3"/>
      <c r="BD781" s="3"/>
      <c r="BE781" s="3"/>
      <c r="BF781" s="3"/>
      <c r="BG781" s="3"/>
      <c r="BH781" s="3"/>
      <c r="BI781" s="3"/>
      <c r="BJ781" s="3"/>
      <c r="BK781" s="3"/>
      <c r="BL781" s="3"/>
      <c r="BM781" s="3"/>
      <c r="BN781" s="3"/>
      <c r="BO781" s="3"/>
      <c r="BP781" s="3"/>
      <c r="BQ781" s="3"/>
      <c r="BR781" s="3"/>
      <c r="BS781" s="3"/>
      <c r="BT781" s="3"/>
      <c r="BU781" s="3"/>
      <c r="BV781" s="3"/>
      <c r="BW781" s="3"/>
      <c r="BX781" s="3"/>
      <c r="BY781" s="3"/>
      <c r="BZ781" s="3"/>
      <c r="CA781" s="3"/>
      <c r="CB781" s="3"/>
      <c r="CC781" s="3"/>
      <c r="CD781" s="3"/>
      <c r="CE781" s="3"/>
      <c r="CF781" s="3"/>
      <c r="CG781" s="3"/>
      <c r="CH781" s="3"/>
      <c r="CI781" s="3"/>
      <c r="CJ781" s="3"/>
      <c r="CK781" s="3"/>
    </row>
    <row r="782" spans="1:89">
      <c r="C782" s="39" t="s">
        <v>18</v>
      </c>
      <c r="D782">
        <v>1</v>
      </c>
      <c r="G782" s="23"/>
      <c r="H782" s="5"/>
      <c r="I782" s="5"/>
      <c r="J782" s="5"/>
      <c r="K782" s="23"/>
      <c r="L782" s="5"/>
      <c r="M782" s="7"/>
      <c r="N782" s="7"/>
      <c r="O782" s="27"/>
      <c r="P782" s="7"/>
      <c r="Q782" s="7"/>
      <c r="R782" s="7"/>
      <c r="S782" s="29"/>
      <c r="T782" s="1"/>
      <c r="U782" s="1"/>
      <c r="V782" s="1"/>
      <c r="W782" s="1"/>
      <c r="X782" s="1"/>
      <c r="Y782" s="1"/>
      <c r="Z782" s="1"/>
      <c r="AA782" s="1"/>
      <c r="AB782" s="1"/>
      <c r="AC782" s="1"/>
      <c r="AD782" s="1"/>
      <c r="AE782" s="1"/>
      <c r="AF782" s="1"/>
      <c r="AG782" s="1"/>
      <c r="AH782" s="1"/>
      <c r="AI782" s="1"/>
      <c r="AJ782" s="1"/>
      <c r="AK782" s="1"/>
      <c r="AL782" s="1"/>
      <c r="AM782" s="1"/>
      <c r="AN782" s="1"/>
      <c r="AO782" s="1"/>
      <c r="AW782" s="3"/>
      <c r="AX782" s="3"/>
      <c r="AY782" s="3"/>
      <c r="AZ782" s="3"/>
      <c r="BA782" s="3"/>
      <c r="BB782" s="3"/>
      <c r="BC782" s="3"/>
      <c r="BD782" s="3"/>
      <c r="BE782" s="3"/>
      <c r="BF782" s="3"/>
      <c r="BG782" s="3"/>
      <c r="BH782" s="3"/>
      <c r="BI782" s="3"/>
      <c r="BJ782" s="3"/>
      <c r="BK782" s="3"/>
      <c r="BL782" s="3"/>
      <c r="BM782" s="3"/>
      <c r="BN782" s="3"/>
      <c r="BO782" s="3"/>
      <c r="BP782" s="3"/>
      <c r="BQ782" s="3"/>
      <c r="BR782" s="3"/>
      <c r="BS782" s="3"/>
      <c r="BT782" s="3"/>
      <c r="BU782" s="3"/>
      <c r="BV782" s="3"/>
      <c r="BW782" s="3"/>
      <c r="BX782" s="3"/>
      <c r="BY782" s="3"/>
      <c r="BZ782" s="3"/>
      <c r="CA782" s="3"/>
      <c r="CB782" s="3"/>
      <c r="CC782" s="3"/>
      <c r="CD782" s="3"/>
      <c r="CE782" s="3"/>
      <c r="CF782" s="3"/>
      <c r="CG782" s="3"/>
      <c r="CH782" s="3"/>
      <c r="CI782" s="3"/>
      <c r="CJ782" s="3"/>
      <c r="CK782" s="3"/>
    </row>
    <row r="783" spans="1:89">
      <c r="A783" s="42" t="s">
        <v>831</v>
      </c>
      <c r="B783" s="42"/>
      <c r="C783" s="39" t="s">
        <v>18</v>
      </c>
      <c r="D783">
        <v>1</v>
      </c>
      <c r="G783" s="22"/>
      <c r="H783" s="2"/>
      <c r="I783" s="2"/>
      <c r="J783" s="2"/>
      <c r="K783" s="22"/>
      <c r="L783" s="2"/>
      <c r="M783" s="3"/>
      <c r="N783" s="3"/>
      <c r="O783" s="26"/>
      <c r="P783" s="3"/>
      <c r="Q783" s="3"/>
      <c r="R783" s="3"/>
      <c r="S783" s="26"/>
      <c r="T783" s="3"/>
      <c r="U783" s="3"/>
      <c r="V783" s="3"/>
      <c r="W783" s="3"/>
      <c r="X783" s="3"/>
      <c r="Y783" s="3"/>
      <c r="Z783" s="3"/>
      <c r="AA783" s="3"/>
      <c r="AB783" s="3"/>
      <c r="AC783" s="3"/>
      <c r="AD783" s="3"/>
      <c r="AE783" s="3"/>
      <c r="AF783" s="3"/>
      <c r="AG783" s="3"/>
      <c r="AH783" s="3"/>
      <c r="AI783" s="3"/>
      <c r="AJ783" s="3"/>
      <c r="AK783" s="3"/>
      <c r="AL783" s="3"/>
      <c r="AM783" s="3"/>
      <c r="AN783" s="3"/>
      <c r="AO783" s="3"/>
      <c r="AP783" s="3"/>
      <c r="AQ783" s="3"/>
      <c r="AR783" s="3"/>
      <c r="AS783" s="3"/>
      <c r="AT783" s="3"/>
      <c r="AU783" s="3"/>
      <c r="AV783" s="3"/>
      <c r="AW783" s="3"/>
      <c r="AX783" s="3"/>
      <c r="AY783" s="3"/>
      <c r="AZ783" s="3"/>
      <c r="BA783" s="3"/>
      <c r="BB783" s="3"/>
      <c r="BC783" s="3"/>
      <c r="BD783" s="3"/>
      <c r="BE783" s="3"/>
      <c r="BF783" s="3"/>
      <c r="BG783" s="3"/>
      <c r="BH783" s="3"/>
      <c r="BI783" s="3"/>
      <c r="BJ783" s="3"/>
      <c r="BK783" s="3"/>
      <c r="BL783" s="3"/>
      <c r="BM783" s="3"/>
      <c r="BN783" s="3"/>
      <c r="BO783" s="3"/>
      <c r="BP783" s="3"/>
      <c r="BQ783" s="3"/>
      <c r="BR783" s="3"/>
      <c r="BS783" s="3"/>
      <c r="BT783" s="3"/>
      <c r="BU783" s="3"/>
      <c r="BV783" s="3"/>
      <c r="BW783" s="3"/>
      <c r="BX783" s="3"/>
      <c r="BY783" s="3"/>
      <c r="BZ783" s="3"/>
      <c r="CA783" s="3"/>
      <c r="CB783" s="3"/>
      <c r="CC783" s="3"/>
      <c r="CD783" s="3"/>
      <c r="CE783" s="3"/>
      <c r="CF783" s="3"/>
      <c r="CG783" s="3"/>
      <c r="CH783" s="3"/>
      <c r="CI783" s="3"/>
      <c r="CJ783" s="3"/>
      <c r="CK783" s="3"/>
    </row>
    <row r="784" spans="1:89">
      <c r="C784" s="39" t="s">
        <v>18</v>
      </c>
      <c r="D784">
        <v>1</v>
      </c>
      <c r="G784" s="23"/>
      <c r="H784" s="5"/>
      <c r="I784" s="5"/>
      <c r="J784" s="5"/>
      <c r="K784" s="23"/>
      <c r="L784" s="5"/>
      <c r="M784" s="7"/>
      <c r="N784" s="7"/>
      <c r="O784" s="27"/>
      <c r="P784" s="7"/>
      <c r="Q784" s="7"/>
      <c r="R784" s="7"/>
      <c r="S784" s="29"/>
      <c r="T784" s="1"/>
      <c r="U784" s="1"/>
      <c r="V784" s="1"/>
      <c r="W784" s="1"/>
      <c r="X784" s="1"/>
      <c r="Y784" s="1"/>
      <c r="Z784" s="1"/>
      <c r="AA784" s="1"/>
      <c r="AB784" s="1"/>
      <c r="AC784" s="1"/>
      <c r="AD784" s="1"/>
      <c r="AE784" s="1"/>
      <c r="AF784" s="1"/>
      <c r="AG784" s="1"/>
      <c r="AH784" s="1"/>
      <c r="AI784" s="1"/>
      <c r="AJ784" s="1"/>
      <c r="AK784" s="1"/>
      <c r="AL784" s="1"/>
      <c r="AM784" s="1"/>
      <c r="AN784" s="1"/>
      <c r="AO784" s="1"/>
      <c r="AW784" s="3"/>
      <c r="AX784" s="3"/>
      <c r="AY784" s="3"/>
      <c r="AZ784" s="3"/>
      <c r="BA784" s="3"/>
      <c r="BB784" s="3"/>
      <c r="BC784" s="3"/>
      <c r="BD784" s="3"/>
      <c r="BE784" s="3"/>
      <c r="BF784" s="3"/>
      <c r="BG784" s="3"/>
      <c r="BH784" s="3"/>
      <c r="BI784" s="3"/>
      <c r="BJ784" s="3"/>
      <c r="BK784" s="3"/>
      <c r="BL784" s="3"/>
      <c r="BM784" s="3"/>
      <c r="BN784" s="3"/>
      <c r="BO784" s="3"/>
      <c r="BP784" s="3"/>
      <c r="BQ784" s="3"/>
      <c r="BR784" s="3"/>
      <c r="BS784" s="3"/>
      <c r="BT784" s="3"/>
      <c r="BU784" s="3"/>
      <c r="BV784" s="3"/>
      <c r="BW784" s="3"/>
      <c r="BX784" s="3"/>
      <c r="BY784" s="3"/>
      <c r="BZ784" s="3"/>
      <c r="CA784" s="3"/>
      <c r="CB784" s="3"/>
      <c r="CC784" s="3"/>
      <c r="CD784" s="3"/>
      <c r="CE784" s="3"/>
      <c r="CF784" s="3"/>
      <c r="CG784" s="3"/>
      <c r="CH784" s="3"/>
      <c r="CI784" s="3"/>
      <c r="CJ784" s="3"/>
      <c r="CK784" s="3"/>
    </row>
    <row r="785" spans="1:89">
      <c r="A785" s="40" t="s">
        <v>832</v>
      </c>
      <c r="B785" s="40" t="s">
        <v>833</v>
      </c>
      <c r="C785" s="82" t="s">
        <v>117</v>
      </c>
      <c r="D785">
        <v>1</v>
      </c>
      <c r="E785" s="25">
        <v>0.3</v>
      </c>
      <c r="F785">
        <v>3</v>
      </c>
      <c r="G785" s="25">
        <v>1.5771483980859414E-2</v>
      </c>
      <c r="H785">
        <v>-0.181103683935156</v>
      </c>
      <c r="I785">
        <v>1.1460192302394514</v>
      </c>
      <c r="J785">
        <v>1.9312969414845615E-2</v>
      </c>
      <c r="K785" s="25">
        <v>1.5621258243093294E-2</v>
      </c>
      <c r="L785">
        <v>-0.11351681920855987</v>
      </c>
      <c r="M785">
        <v>0.52638852892402699</v>
      </c>
      <c r="N785">
        <v>2.5715070320414397</v>
      </c>
      <c r="O785" s="25">
        <v>-2.2329831035009903E-3</v>
      </c>
      <c r="P785">
        <v>25</v>
      </c>
      <c r="Q785">
        <v>-1.2700000000000001E-3</v>
      </c>
      <c r="R785">
        <v>1.9</v>
      </c>
      <c r="S785" t="s">
        <v>610</v>
      </c>
      <c r="T785" t="s">
        <v>611</v>
      </c>
      <c r="U785" t="s">
        <v>486</v>
      </c>
      <c r="V785" t="s">
        <v>661</v>
      </c>
      <c r="W785" t="s">
        <v>490</v>
      </c>
    </row>
    <row r="786" spans="1:89">
      <c r="C786" s="39" t="s">
        <v>18</v>
      </c>
      <c r="D786">
        <v>1</v>
      </c>
      <c r="S786">
        <v>360</v>
      </c>
      <c r="T786">
        <v>380</v>
      </c>
      <c r="U786">
        <v>400</v>
      </c>
      <c r="V786">
        <v>420</v>
      </c>
      <c r="W786">
        <v>440</v>
      </c>
    </row>
    <row r="787" spans="1:89">
      <c r="C787" s="39" t="s">
        <v>18</v>
      </c>
      <c r="D787">
        <v>1</v>
      </c>
      <c r="G787" s="22"/>
      <c r="H787" s="2"/>
      <c r="I787" s="2"/>
      <c r="J787" s="2"/>
      <c r="K787" s="22"/>
      <c r="L787" s="2"/>
      <c r="M787" s="3"/>
      <c r="N787" s="3"/>
      <c r="O787" s="26"/>
      <c r="P787" s="3"/>
      <c r="Q787" s="3"/>
      <c r="R787" s="3"/>
      <c r="S787" s="26"/>
      <c r="T787" s="3"/>
      <c r="U787" s="3"/>
      <c r="V787" s="3"/>
      <c r="W787" s="3"/>
      <c r="X787" s="3"/>
      <c r="Y787" s="3"/>
      <c r="Z787" s="3"/>
      <c r="AA787" s="3"/>
      <c r="AB787" s="3"/>
      <c r="AC787" s="3"/>
      <c r="AD787" s="3"/>
      <c r="AE787" s="3"/>
      <c r="AF787" s="3"/>
      <c r="AG787" s="3"/>
      <c r="AH787" s="3"/>
      <c r="AI787" s="3"/>
      <c r="AJ787" s="3"/>
      <c r="AK787" s="3"/>
      <c r="AL787" s="3"/>
      <c r="AM787" s="3"/>
      <c r="AN787" s="3"/>
      <c r="AO787" s="3"/>
      <c r="AP787" s="3"/>
      <c r="AQ787" s="3"/>
      <c r="AR787" s="3"/>
      <c r="AS787" s="3"/>
      <c r="AT787" s="3"/>
      <c r="AU787" s="3"/>
      <c r="AV787" s="3"/>
      <c r="AW787" s="3"/>
      <c r="AX787" s="3"/>
      <c r="AY787" s="3"/>
      <c r="AZ787" s="3"/>
      <c r="BA787" s="3"/>
      <c r="BB787" s="3"/>
      <c r="BC787" s="3"/>
      <c r="BD787" s="3"/>
      <c r="BE787" s="3"/>
      <c r="BF787" s="3"/>
      <c r="BG787" s="3"/>
      <c r="BH787" s="3"/>
      <c r="BI787" s="3"/>
      <c r="BJ787" s="3"/>
      <c r="BK787" s="3"/>
      <c r="BL787" s="3"/>
      <c r="BM787" s="3"/>
      <c r="BN787" s="3"/>
      <c r="BO787" s="3"/>
      <c r="BP787" s="3"/>
      <c r="BQ787" s="3"/>
      <c r="BR787" s="3"/>
      <c r="BS787" s="3"/>
      <c r="BT787" s="3"/>
      <c r="BU787" s="3"/>
      <c r="BV787" s="3"/>
      <c r="BW787" s="3"/>
      <c r="BX787" s="3"/>
      <c r="BY787" s="3"/>
      <c r="BZ787" s="3"/>
      <c r="CA787" s="3"/>
      <c r="CB787" s="3"/>
      <c r="CC787" s="3"/>
      <c r="CD787" s="3"/>
      <c r="CE787" s="3"/>
      <c r="CF787" s="3"/>
      <c r="CG787" s="3"/>
      <c r="CH787" s="3"/>
      <c r="CI787" s="3"/>
      <c r="CJ787" s="3"/>
      <c r="CK787" s="3"/>
    </row>
    <row r="788" spans="1:89">
      <c r="C788" s="39" t="s">
        <v>18</v>
      </c>
      <c r="D788">
        <v>1</v>
      </c>
      <c r="G788" s="23"/>
      <c r="H788" s="5"/>
      <c r="I788" s="5"/>
      <c r="J788" s="5"/>
      <c r="K788" s="23"/>
      <c r="L788" s="5"/>
      <c r="M788" s="7"/>
      <c r="N788" s="7"/>
      <c r="O788" s="27"/>
      <c r="P788" s="7"/>
      <c r="Q788" s="7"/>
      <c r="R788" s="7"/>
      <c r="S788" s="29"/>
      <c r="T788" s="1"/>
      <c r="U788" s="1"/>
      <c r="V788" s="1"/>
      <c r="W788" s="1"/>
      <c r="X788" s="1"/>
      <c r="Y788" s="1"/>
      <c r="Z788" s="1"/>
      <c r="AA788" s="1"/>
      <c r="AB788" s="1"/>
      <c r="AC788" s="1"/>
      <c r="AD788" s="1"/>
      <c r="AE788" s="1"/>
      <c r="AF788" s="1"/>
      <c r="AG788" s="1"/>
      <c r="AH788" s="1"/>
      <c r="AI788" s="1"/>
      <c r="AJ788" s="1"/>
      <c r="AK788" s="1"/>
      <c r="AL788" s="1"/>
      <c r="AM788" s="1"/>
      <c r="AN788" s="1"/>
      <c r="AO788" s="1"/>
      <c r="AW788" s="3"/>
      <c r="AX788" s="3"/>
      <c r="AY788" s="3"/>
      <c r="AZ788" s="3"/>
      <c r="BA788" s="3"/>
      <c r="BB788" s="3"/>
      <c r="BC788" s="3"/>
      <c r="BD788" s="3"/>
      <c r="BE788" s="3"/>
      <c r="BF788" s="3"/>
      <c r="BG788" s="3"/>
      <c r="BH788" s="3"/>
      <c r="BI788" s="3"/>
      <c r="BJ788" s="3"/>
      <c r="BK788" s="3"/>
      <c r="BL788" s="3"/>
      <c r="BM788" s="3"/>
      <c r="BN788" s="3"/>
      <c r="BO788" s="3"/>
      <c r="BP788" s="3"/>
      <c r="BQ788" s="3"/>
      <c r="BR788" s="3"/>
      <c r="BS788" s="3"/>
      <c r="BT788" s="3"/>
      <c r="BU788" s="3"/>
      <c r="BV788" s="3"/>
      <c r="BW788" s="3"/>
      <c r="BX788" s="3"/>
      <c r="BY788" s="3"/>
      <c r="BZ788" s="3"/>
      <c r="CA788" s="3"/>
      <c r="CB788" s="3"/>
      <c r="CC788" s="3"/>
      <c r="CD788" s="3"/>
      <c r="CE788" s="3"/>
      <c r="CF788" s="3"/>
      <c r="CG788" s="3"/>
      <c r="CH788" s="3"/>
      <c r="CI788" s="3"/>
      <c r="CJ788" s="3"/>
      <c r="CK788" s="3"/>
    </row>
    <row r="789" spans="1:89">
      <c r="A789" s="42" t="s">
        <v>834</v>
      </c>
      <c r="B789" s="42"/>
      <c r="C789" s="39" t="s">
        <v>18</v>
      </c>
      <c r="D789">
        <v>1</v>
      </c>
      <c r="G789" s="22"/>
      <c r="H789" s="2"/>
      <c r="I789" s="2"/>
      <c r="J789" s="2"/>
      <c r="K789" s="22"/>
      <c r="L789" s="2"/>
      <c r="M789" s="3"/>
      <c r="N789" s="3"/>
      <c r="O789" s="26"/>
      <c r="P789" s="3"/>
      <c r="Q789" s="3"/>
      <c r="R789" s="3"/>
      <c r="S789" s="26"/>
      <c r="T789" s="3"/>
      <c r="U789" s="3"/>
      <c r="V789" s="3"/>
      <c r="W789" s="3"/>
      <c r="X789" s="3"/>
      <c r="Y789" s="3"/>
      <c r="Z789" s="3"/>
      <c r="AA789" s="3"/>
      <c r="AB789" s="3"/>
      <c r="AC789" s="3"/>
      <c r="AD789" s="3"/>
      <c r="AE789" s="3"/>
      <c r="AF789" s="3"/>
      <c r="AG789" s="3"/>
      <c r="AH789" s="3"/>
      <c r="AI789" s="3"/>
      <c r="AJ789" s="3"/>
      <c r="AK789" s="3"/>
      <c r="AL789" s="3"/>
      <c r="AM789" s="3"/>
      <c r="AN789" s="3"/>
      <c r="AO789" s="3"/>
      <c r="AP789" s="3"/>
      <c r="AQ789" s="3"/>
      <c r="AR789" s="3"/>
      <c r="AS789" s="3"/>
      <c r="AT789" s="3"/>
      <c r="AU789" s="3"/>
      <c r="AV789" s="3"/>
      <c r="AW789" s="3"/>
      <c r="AX789" s="3"/>
      <c r="AY789" s="3"/>
      <c r="AZ789" s="3"/>
      <c r="BA789" s="3"/>
      <c r="BB789" s="3"/>
      <c r="BC789" s="3"/>
      <c r="BD789" s="3"/>
      <c r="BE789" s="3"/>
      <c r="BF789" s="3"/>
      <c r="BG789" s="3"/>
      <c r="BH789" s="3"/>
      <c r="BI789" s="3"/>
      <c r="BJ789" s="3"/>
      <c r="BK789" s="3"/>
      <c r="BL789" s="3"/>
      <c r="BM789" s="3"/>
      <c r="BN789" s="3"/>
      <c r="BO789" s="3"/>
      <c r="BP789" s="3"/>
      <c r="BQ789" s="3"/>
      <c r="BR789" s="3"/>
      <c r="BS789" s="3"/>
      <c r="BT789" s="3"/>
      <c r="BU789" s="3"/>
      <c r="BV789" s="3"/>
      <c r="BW789" s="3"/>
      <c r="BX789" s="3"/>
      <c r="BY789" s="3"/>
      <c r="BZ789" s="3"/>
      <c r="CA789" s="3"/>
      <c r="CB789" s="3"/>
      <c r="CC789" s="3"/>
      <c r="CD789" s="3"/>
      <c r="CE789" s="3"/>
      <c r="CF789" s="3"/>
      <c r="CG789" s="3"/>
      <c r="CH789" s="3"/>
      <c r="CI789" s="3"/>
      <c r="CJ789" s="3"/>
      <c r="CK789" s="3"/>
    </row>
    <row r="790" spans="1:89">
      <c r="C790" s="39" t="s">
        <v>18</v>
      </c>
      <c r="D790">
        <v>1</v>
      </c>
      <c r="G790" s="23"/>
      <c r="H790" s="5"/>
      <c r="I790" s="5"/>
      <c r="J790" s="5"/>
      <c r="K790" s="23"/>
      <c r="L790" s="5"/>
      <c r="M790" s="7"/>
      <c r="N790" s="7"/>
      <c r="O790" s="27"/>
      <c r="P790" s="7"/>
      <c r="Q790" s="7"/>
      <c r="R790" s="7"/>
      <c r="S790" s="29"/>
      <c r="T790" s="1"/>
      <c r="U790" s="1"/>
      <c r="V790" s="1"/>
      <c r="W790" s="1"/>
      <c r="X790" s="1"/>
      <c r="Y790" s="1"/>
      <c r="Z790" s="1"/>
      <c r="AA790" s="1"/>
      <c r="AB790" s="1"/>
      <c r="AC790" s="1"/>
      <c r="AD790" s="1"/>
      <c r="AE790" s="1"/>
      <c r="AF790" s="1"/>
      <c r="AG790" s="1"/>
      <c r="AH790" s="1"/>
      <c r="AI790" s="1"/>
      <c r="AJ790" s="1"/>
      <c r="AK790" s="1"/>
      <c r="AL790" s="1"/>
      <c r="AM790" s="1"/>
      <c r="AN790" s="1"/>
      <c r="AO790" s="1"/>
      <c r="AW790" s="3"/>
      <c r="AX790" s="3"/>
      <c r="AY790" s="3"/>
      <c r="AZ790" s="3"/>
      <c r="BA790" s="3"/>
      <c r="BB790" s="3"/>
      <c r="BC790" s="3"/>
      <c r="BD790" s="3"/>
      <c r="BE790" s="3"/>
      <c r="BF790" s="3"/>
      <c r="BG790" s="3"/>
      <c r="BH790" s="3"/>
      <c r="BI790" s="3"/>
      <c r="BJ790" s="3"/>
      <c r="BK790" s="3"/>
      <c r="BL790" s="3"/>
      <c r="BM790" s="3"/>
      <c r="BN790" s="3"/>
      <c r="BO790" s="3"/>
      <c r="BP790" s="3"/>
      <c r="BQ790" s="3"/>
      <c r="BR790" s="3"/>
      <c r="BS790" s="3"/>
      <c r="BT790" s="3"/>
      <c r="BU790" s="3"/>
      <c r="BV790" s="3"/>
      <c r="BW790" s="3"/>
      <c r="BX790" s="3"/>
      <c r="BY790" s="3"/>
      <c r="BZ790" s="3"/>
      <c r="CA790" s="3"/>
      <c r="CB790" s="3"/>
      <c r="CC790" s="3"/>
      <c r="CD790" s="3"/>
      <c r="CE790" s="3"/>
      <c r="CF790" s="3"/>
      <c r="CG790" s="3"/>
      <c r="CH790" s="3"/>
      <c r="CI790" s="3"/>
      <c r="CJ790" s="3"/>
      <c r="CK790" s="3"/>
    </row>
    <row r="791" spans="1:89">
      <c r="A791" s="40" t="s">
        <v>835</v>
      </c>
      <c r="B791" t="s">
        <v>836</v>
      </c>
      <c r="C791" s="82" t="s">
        <v>117</v>
      </c>
      <c r="D791">
        <v>1</v>
      </c>
      <c r="E791" s="25">
        <v>2.5000000000000001E-2</v>
      </c>
      <c r="F791">
        <v>0.25</v>
      </c>
      <c r="G791" s="25">
        <v>-13.986071620660413</v>
      </c>
      <c r="H791">
        <v>-2.2963925650225323</v>
      </c>
      <c r="I791">
        <v>7.8494064144108489</v>
      </c>
      <c r="J791">
        <v>-1.5529823215985367E-2</v>
      </c>
      <c r="K791" s="25">
        <v>22.02668423364079</v>
      </c>
      <c r="L791">
        <v>-12.298316820377694</v>
      </c>
      <c r="M791">
        <v>4.9629870180061468</v>
      </c>
      <c r="N791">
        <v>1.7857876056214299</v>
      </c>
      <c r="O791" s="25">
        <v>-7.0330547290613872E-3</v>
      </c>
      <c r="P791">
        <v>25</v>
      </c>
      <c r="Q791">
        <v>-1.6000000000000001E-3</v>
      </c>
      <c r="R791">
        <v>21</v>
      </c>
      <c r="S791" s="25" t="s">
        <v>729</v>
      </c>
      <c r="T791" t="s">
        <v>181</v>
      </c>
      <c r="U791" s="25" t="s">
        <v>182</v>
      </c>
      <c r="V791" t="s">
        <v>183</v>
      </c>
      <c r="W791" t="s">
        <v>184</v>
      </c>
    </row>
    <row r="792" spans="1:89">
      <c r="C792" s="39" t="s">
        <v>18</v>
      </c>
      <c r="D792">
        <v>1</v>
      </c>
      <c r="S792" s="25">
        <v>26</v>
      </c>
      <c r="T792">
        <v>22</v>
      </c>
      <c r="U792" s="25">
        <v>24</v>
      </c>
      <c r="V792">
        <v>26</v>
      </c>
      <c r="W792">
        <v>28</v>
      </c>
    </row>
    <row r="793" spans="1:89">
      <c r="A793" s="40" t="s">
        <v>837</v>
      </c>
      <c r="B793" s="40" t="s">
        <v>838</v>
      </c>
      <c r="C793" s="82" t="s">
        <v>117</v>
      </c>
      <c r="D793">
        <v>1</v>
      </c>
      <c r="E793" s="25">
        <v>2.5000000000000001E-2</v>
      </c>
      <c r="F793">
        <v>0.24</v>
      </c>
      <c r="G793" s="25">
        <v>2.3993955498580997</v>
      </c>
      <c r="H793">
        <v>-5.3612695960747025</v>
      </c>
      <c r="I793">
        <v>7.8432821595841125</v>
      </c>
      <c r="J793">
        <v>4.3744035247761555E-4</v>
      </c>
      <c r="K793" s="25">
        <v>11.978837792642373</v>
      </c>
      <c r="L793">
        <v>-9.3447868729097934</v>
      </c>
      <c r="M793">
        <v>4.1881337842809465</v>
      </c>
      <c r="N793">
        <v>2.5239491620066898</v>
      </c>
      <c r="O793" s="25">
        <v>-1.8090965601898735E-3</v>
      </c>
      <c r="P793">
        <v>25</v>
      </c>
      <c r="Q793">
        <v>-1.6000000000000001E-3</v>
      </c>
      <c r="R793">
        <v>15</v>
      </c>
      <c r="S793" s="25" t="s">
        <v>729</v>
      </c>
      <c r="T793" s="25" t="s">
        <v>472</v>
      </c>
      <c r="U793" t="s">
        <v>731</v>
      </c>
      <c r="V793" t="s">
        <v>237</v>
      </c>
    </row>
    <row r="794" spans="1:89">
      <c r="C794" s="39" t="s">
        <v>18</v>
      </c>
      <c r="D794">
        <v>1</v>
      </c>
      <c r="S794" s="25">
        <v>61</v>
      </c>
      <c r="T794" s="25">
        <v>56</v>
      </c>
      <c r="U794">
        <v>60</v>
      </c>
      <c r="V794">
        <v>64</v>
      </c>
    </row>
    <row r="795" spans="1:89">
      <c r="A795" t="s">
        <v>839</v>
      </c>
      <c r="B795" t="s">
        <v>836</v>
      </c>
      <c r="C795" s="82" t="s">
        <v>117</v>
      </c>
      <c r="D795">
        <v>1</v>
      </c>
      <c r="E795" s="25">
        <v>0.05</v>
      </c>
      <c r="F795">
        <v>0.25</v>
      </c>
      <c r="G795" s="25">
        <v>-13.948464000000239</v>
      </c>
      <c r="H795">
        <v>-3.7757523999998686</v>
      </c>
      <c r="I795">
        <v>7.8156132599999779</v>
      </c>
      <c r="J795">
        <v>-4.0311493999998921E-2</v>
      </c>
      <c r="K795" s="25">
        <v>5.6494693333329904</v>
      </c>
      <c r="L795">
        <v>-4.2758883999998263</v>
      </c>
      <c r="M795">
        <v>4.2945820266666406</v>
      </c>
      <c r="N795">
        <v>1.8329532260000012</v>
      </c>
      <c r="O795" s="25">
        <v>-9.5397849636711281E-3</v>
      </c>
      <c r="P795">
        <v>25</v>
      </c>
      <c r="Q795">
        <v>-1E-3</v>
      </c>
      <c r="R795">
        <v>23</v>
      </c>
      <c r="S795" s="25" t="s">
        <v>301</v>
      </c>
      <c r="T795" t="s">
        <v>218</v>
      </c>
      <c r="U795" t="s">
        <v>304</v>
      </c>
    </row>
    <row r="796" spans="1:89">
      <c r="C796" s="39" t="s">
        <v>18</v>
      </c>
      <c r="D796">
        <v>1</v>
      </c>
      <c r="S796" s="25">
        <v>26.8</v>
      </c>
      <c r="T796">
        <v>30.6</v>
      </c>
      <c r="U796">
        <v>35.200000000000003</v>
      </c>
    </row>
    <row r="797" spans="1:89">
      <c r="A797" t="s">
        <v>840</v>
      </c>
      <c r="B797" t="s">
        <v>836</v>
      </c>
      <c r="C797" s="82" t="s">
        <v>117</v>
      </c>
      <c r="D797">
        <v>1</v>
      </c>
      <c r="E797" s="25">
        <v>0.1</v>
      </c>
      <c r="F797">
        <v>1</v>
      </c>
      <c r="G797" s="25">
        <v>-0.27994269809516503</v>
      </c>
      <c r="H797">
        <v>-0.36342691385727555</v>
      </c>
      <c r="I797">
        <v>3.0839711466524515</v>
      </c>
      <c r="J797">
        <v>-2.2867561200011197E-2</v>
      </c>
      <c r="K797" s="25">
        <v>0.4536521437254884</v>
      </c>
      <c r="L797">
        <v>-1.0223129019705861</v>
      </c>
      <c r="M797">
        <v>1.3143418338245094</v>
      </c>
      <c r="N797">
        <v>1.8157633529905881</v>
      </c>
      <c r="O797" s="25">
        <v>-9.1967827208163239E-3</v>
      </c>
      <c r="P797">
        <v>25</v>
      </c>
      <c r="Q797">
        <v>-1.8E-3</v>
      </c>
      <c r="R797">
        <v>7.8</v>
      </c>
      <c r="S797" t="s">
        <v>226</v>
      </c>
      <c r="T797" t="s">
        <v>594</v>
      </c>
      <c r="U797" t="s">
        <v>227</v>
      </c>
      <c r="V797" t="s">
        <v>228</v>
      </c>
      <c r="W797" t="s">
        <v>595</v>
      </c>
    </row>
    <row r="798" spans="1:89">
      <c r="C798" s="39" t="s">
        <v>18</v>
      </c>
      <c r="D798">
        <v>1</v>
      </c>
      <c r="S798">
        <v>67.2</v>
      </c>
      <c r="T798">
        <v>73.900000000000006</v>
      </c>
      <c r="U798">
        <v>80.599999999999994</v>
      </c>
      <c r="V798">
        <v>87.4</v>
      </c>
      <c r="W798">
        <v>93.9</v>
      </c>
    </row>
    <row r="799" spans="1:89">
      <c r="A799" t="s">
        <v>841</v>
      </c>
      <c r="B799" s="40" t="s">
        <v>838</v>
      </c>
      <c r="C799" s="82" t="s">
        <v>117</v>
      </c>
      <c r="D799">
        <v>1</v>
      </c>
      <c r="E799" s="25">
        <v>0.1</v>
      </c>
      <c r="F799">
        <v>1</v>
      </c>
      <c r="G799" s="25">
        <v>0.72089102810281758</v>
      </c>
      <c r="H799">
        <v>-2.1336803404517473</v>
      </c>
      <c r="I799">
        <v>3.5158890514976915</v>
      </c>
      <c r="J799">
        <v>-9.3529148761428704E-5</v>
      </c>
      <c r="K799" s="25">
        <v>0.40229102889703083</v>
      </c>
      <c r="L799">
        <v>-1.1129990260887308</v>
      </c>
      <c r="M799">
        <v>1.4552844943996779</v>
      </c>
      <c r="N799">
        <v>2.7097445797920221</v>
      </c>
      <c r="O799" s="25">
        <v>-2.2155353673245612E-3</v>
      </c>
      <c r="P799">
        <v>25</v>
      </c>
      <c r="Q799">
        <v>-2.3999999999999998E-3</v>
      </c>
      <c r="R799">
        <v>8.5</v>
      </c>
      <c r="S799" s="25" t="s">
        <v>228</v>
      </c>
      <c r="T799" t="s">
        <v>595</v>
      </c>
      <c r="U799" t="s">
        <v>229</v>
      </c>
      <c r="V799" t="s">
        <v>596</v>
      </c>
    </row>
    <row r="800" spans="1:89">
      <c r="C800" s="39" t="s">
        <v>18</v>
      </c>
      <c r="D800">
        <v>1</v>
      </c>
      <c r="S800" s="25">
        <v>87.4</v>
      </c>
      <c r="T800">
        <v>93.9</v>
      </c>
      <c r="U800">
        <v>100</v>
      </c>
      <c r="V800">
        <v>107</v>
      </c>
    </row>
    <row r="801" spans="1:25">
      <c r="A801" s="40" t="s">
        <v>842</v>
      </c>
      <c r="B801" s="40" t="s">
        <v>836</v>
      </c>
      <c r="C801" s="82" t="s">
        <v>117</v>
      </c>
      <c r="D801">
        <v>1</v>
      </c>
      <c r="E801" s="25">
        <v>0.3</v>
      </c>
      <c r="F801">
        <v>3</v>
      </c>
      <c r="G801" s="25">
        <v>9.8156595518220785E-4</v>
      </c>
      <c r="H801">
        <v>-0.2488583311310931</v>
      </c>
      <c r="I801">
        <v>1.2965724585070035</v>
      </c>
      <c r="J801">
        <v>-4.86956939310925E-2</v>
      </c>
      <c r="K801" s="25">
        <v>1.5245260193587485E-2</v>
      </c>
      <c r="L801">
        <v>-9.9112361161524776E-2</v>
      </c>
      <c r="M801">
        <v>0.58671306212946206</v>
      </c>
      <c r="N801">
        <v>1.8971540388384753</v>
      </c>
      <c r="O801" s="25">
        <v>-8.4588080346835424E-3</v>
      </c>
      <c r="P801">
        <v>25</v>
      </c>
      <c r="Q801">
        <v>-1.74E-3</v>
      </c>
      <c r="R801">
        <v>2.1</v>
      </c>
      <c r="S801" t="s">
        <v>596</v>
      </c>
      <c r="T801" t="s">
        <v>307</v>
      </c>
      <c r="U801" t="s">
        <v>598</v>
      </c>
      <c r="V801" t="s">
        <v>308</v>
      </c>
      <c r="W801" t="s">
        <v>600</v>
      </c>
      <c r="X801" t="s">
        <v>316</v>
      </c>
      <c r="Y801" t="s">
        <v>602</v>
      </c>
    </row>
    <row r="802" spans="1:25">
      <c r="C802" s="39" t="s">
        <v>18</v>
      </c>
      <c r="D802">
        <v>1</v>
      </c>
      <c r="S802">
        <v>107</v>
      </c>
      <c r="T802">
        <v>114</v>
      </c>
      <c r="U802">
        <v>122</v>
      </c>
      <c r="V802">
        <v>130</v>
      </c>
      <c r="W802">
        <v>139</v>
      </c>
      <c r="X802">
        <v>148</v>
      </c>
      <c r="Y802">
        <v>156</v>
      </c>
    </row>
    <row r="803" spans="1:25">
      <c r="A803" s="40" t="s">
        <v>843</v>
      </c>
      <c r="B803" s="40" t="s">
        <v>838</v>
      </c>
      <c r="C803" s="82" t="s">
        <v>117</v>
      </c>
      <c r="D803">
        <v>1</v>
      </c>
      <c r="E803" s="25">
        <v>0.3</v>
      </c>
      <c r="F803">
        <v>3</v>
      </c>
      <c r="G803" s="25">
        <v>2.0047998313470372E-2</v>
      </c>
      <c r="H803">
        <v>-0.21256621573082238</v>
      </c>
      <c r="I803">
        <v>1.184280751398175</v>
      </c>
      <c r="J803">
        <v>8.2374656191769313E-3</v>
      </c>
      <c r="K803" s="25">
        <v>1.663231544477433E-2</v>
      </c>
      <c r="L803">
        <v>-0.1167255176129251</v>
      </c>
      <c r="M803">
        <v>0.52652796166963411</v>
      </c>
      <c r="N803">
        <v>2.5735652404985165</v>
      </c>
      <c r="O803" s="25">
        <v>-1.7102516375524755E-3</v>
      </c>
      <c r="P803">
        <v>25</v>
      </c>
      <c r="Q803">
        <v>-1.2700000000000001E-3</v>
      </c>
      <c r="R803">
        <v>1.9</v>
      </c>
      <c r="S803" t="s">
        <v>604</v>
      </c>
      <c r="T803" t="s">
        <v>483</v>
      </c>
      <c r="U803" t="s">
        <v>605</v>
      </c>
      <c r="V803" t="s">
        <v>328</v>
      </c>
      <c r="W803" t="s">
        <v>484</v>
      </c>
    </row>
    <row r="804" spans="1:25">
      <c r="C804" s="39" t="s">
        <v>18</v>
      </c>
      <c r="D804">
        <v>1</v>
      </c>
      <c r="S804">
        <v>220</v>
      </c>
      <c r="T804">
        <v>240</v>
      </c>
      <c r="U804">
        <v>260</v>
      </c>
      <c r="V804">
        <v>280</v>
      </c>
      <c r="W804">
        <v>300</v>
      </c>
    </row>
    <row r="805" spans="1:25">
      <c r="A805" s="40" t="s">
        <v>844</v>
      </c>
      <c r="B805" s="40" t="s">
        <v>838</v>
      </c>
      <c r="C805" s="82" t="s">
        <v>117</v>
      </c>
      <c r="D805">
        <v>1</v>
      </c>
      <c r="E805" s="25">
        <v>0.1</v>
      </c>
      <c r="F805">
        <v>3</v>
      </c>
      <c r="G805" s="25">
        <v>3.7286620707400568E-2</v>
      </c>
      <c r="H805">
        <v>-0.33459709144440364</v>
      </c>
      <c r="I805">
        <v>1.2781431043814073</v>
      </c>
      <c r="J805">
        <v>1.916736635559585E-2</v>
      </c>
      <c r="K805" s="25">
        <v>1.7478750756200794E-2</v>
      </c>
      <c r="L805">
        <v>-0.1305700045372048</v>
      </c>
      <c r="M805">
        <v>0.54817725831820885</v>
      </c>
      <c r="N805">
        <v>2.7149139954627945</v>
      </c>
      <c r="O805" s="25">
        <v>-2.3024329874683541E-3</v>
      </c>
      <c r="P805">
        <v>25</v>
      </c>
      <c r="Q805">
        <v>-1.2999999999999999E-3</v>
      </c>
      <c r="R805">
        <v>0.7</v>
      </c>
      <c r="S805" t="s">
        <v>729</v>
      </c>
      <c r="T805" s="40" t="s">
        <v>724</v>
      </c>
      <c r="U805" t="s">
        <v>725</v>
      </c>
      <c r="V805" s="40"/>
    </row>
    <row r="806" spans="1:25">
      <c r="C806" s="39" t="s">
        <v>18</v>
      </c>
      <c r="D806">
        <v>1</v>
      </c>
      <c r="S806">
        <v>225</v>
      </c>
      <c r="T806">
        <v>200</v>
      </c>
      <c r="U806">
        <v>310</v>
      </c>
    </row>
    <row r="807" spans="1:25">
      <c r="A807" t="s">
        <v>845</v>
      </c>
      <c r="B807" t="s">
        <v>836</v>
      </c>
      <c r="C807" s="82" t="s">
        <v>117</v>
      </c>
      <c r="D807">
        <v>1</v>
      </c>
      <c r="E807" s="25">
        <v>0.1</v>
      </c>
      <c r="F807">
        <v>0.35</v>
      </c>
      <c r="G807" s="25">
        <v>0</v>
      </c>
      <c r="H807">
        <v>-1.7222000000158211</v>
      </c>
      <c r="I807">
        <v>3.5692000000027138</v>
      </c>
      <c r="J807">
        <v>-3.8300000000154467E-2</v>
      </c>
      <c r="K807" s="25">
        <v>0</v>
      </c>
      <c r="L807">
        <v>-0.53329999995653532</v>
      </c>
      <c r="M807">
        <v>1.1199999999923513</v>
      </c>
      <c r="N807">
        <v>1.8733000000004474</v>
      </c>
      <c r="O807" s="25">
        <v>-6.7036086265432103E-3</v>
      </c>
      <c r="P807">
        <v>25</v>
      </c>
      <c r="Q807">
        <v>-2E-3</v>
      </c>
      <c r="R807">
        <v>12.5</v>
      </c>
      <c r="S807" t="s">
        <v>222</v>
      </c>
      <c r="T807" t="s">
        <v>579</v>
      </c>
      <c r="U807" t="s">
        <v>224</v>
      </c>
      <c r="V807" t="s">
        <v>580</v>
      </c>
      <c r="W807" t="s">
        <v>225</v>
      </c>
      <c r="X807" t="s">
        <v>226</v>
      </c>
    </row>
    <row r="808" spans="1:25">
      <c r="C808" s="39" t="s">
        <v>18</v>
      </c>
      <c r="D808">
        <v>1</v>
      </c>
      <c r="S808">
        <v>39.799999999999997</v>
      </c>
      <c r="T808">
        <v>45.7</v>
      </c>
      <c r="U808">
        <v>51.7</v>
      </c>
      <c r="V808">
        <v>56.8</v>
      </c>
      <c r="W808">
        <v>62</v>
      </c>
      <c r="X808">
        <v>67.2</v>
      </c>
    </row>
    <row r="809" spans="1:25">
      <c r="A809" t="s">
        <v>846</v>
      </c>
      <c r="B809" t="s">
        <v>836</v>
      </c>
      <c r="C809" s="82" t="s">
        <v>117</v>
      </c>
      <c r="D809">
        <v>1</v>
      </c>
      <c r="E809" s="25">
        <v>0.05</v>
      </c>
      <c r="F809">
        <v>0.35</v>
      </c>
      <c r="G809" s="25">
        <v>-1.6637348436434507</v>
      </c>
      <c r="H809">
        <v>-9.53116064226525E-3</v>
      </c>
      <c r="I809">
        <v>3.075002769440716</v>
      </c>
      <c r="J809">
        <v>-3.7507707043600569E-3</v>
      </c>
      <c r="K809" s="25">
        <v>1.5959190041269935</v>
      </c>
      <c r="L809">
        <v>-1.9280319472698522</v>
      </c>
      <c r="M809">
        <v>1.5936890218198445</v>
      </c>
      <c r="N809">
        <v>1.9099677286016665</v>
      </c>
      <c r="O809" s="25">
        <v>-9.5810365455102041E-3</v>
      </c>
      <c r="P809">
        <v>25</v>
      </c>
      <c r="Q809">
        <v>-1E-3</v>
      </c>
      <c r="R809">
        <v>12.5</v>
      </c>
      <c r="S809" t="s">
        <v>225</v>
      </c>
      <c r="T809" t="s">
        <v>226</v>
      </c>
      <c r="U809" t="s">
        <v>594</v>
      </c>
      <c r="V809" t="s">
        <v>227</v>
      </c>
      <c r="W809" t="s">
        <v>228</v>
      </c>
    </row>
    <row r="810" spans="1:25">
      <c r="C810" s="39" t="s">
        <v>18</v>
      </c>
      <c r="D810">
        <v>1</v>
      </c>
      <c r="S810">
        <v>62</v>
      </c>
      <c r="T810">
        <v>67.2</v>
      </c>
      <c r="U810">
        <v>73.900000000000006</v>
      </c>
      <c r="V810">
        <v>80.599999999999994</v>
      </c>
      <c r="W810">
        <v>87.4</v>
      </c>
    </row>
    <row r="811" spans="1:25">
      <c r="A811" t="s">
        <v>847</v>
      </c>
      <c r="B811" t="s">
        <v>836</v>
      </c>
      <c r="C811" s="82" t="s">
        <v>117</v>
      </c>
      <c r="D811">
        <v>1</v>
      </c>
      <c r="E811" s="25">
        <v>0.15</v>
      </c>
      <c r="F811">
        <v>1</v>
      </c>
      <c r="G811" s="25">
        <v>-0.24541805519465376</v>
      </c>
      <c r="H811">
        <v>-0.29690114582531624</v>
      </c>
      <c r="I811">
        <v>3.0691737794459977</v>
      </c>
      <c r="J811">
        <v>-2.731813332602763E-2</v>
      </c>
      <c r="K811" s="25">
        <v>0.19172419095016105</v>
      </c>
      <c r="L811">
        <v>-0.4891816244148634</v>
      </c>
      <c r="M811">
        <v>0.9838957833244153</v>
      </c>
      <c r="N811">
        <v>1.8873410501402876</v>
      </c>
      <c r="O811" s="25">
        <v>-8.1534338740822786E-3</v>
      </c>
      <c r="P811">
        <v>25</v>
      </c>
      <c r="Q811">
        <v>-2.0999999999999999E-3</v>
      </c>
      <c r="R811">
        <v>7.5</v>
      </c>
      <c r="S811" t="s">
        <v>579</v>
      </c>
      <c r="T811" t="s">
        <v>224</v>
      </c>
      <c r="U811" t="s">
        <v>580</v>
      </c>
      <c r="V811" t="s">
        <v>225</v>
      </c>
      <c r="W811" t="s">
        <v>226</v>
      </c>
      <c r="X811" t="s">
        <v>594</v>
      </c>
    </row>
    <row r="812" spans="1:25">
      <c r="C812" s="39" t="s">
        <v>18</v>
      </c>
      <c r="D812">
        <v>1</v>
      </c>
      <c r="S812">
        <v>45.7</v>
      </c>
      <c r="T812">
        <v>51.7</v>
      </c>
      <c r="U812">
        <v>56.8</v>
      </c>
      <c r="V812">
        <v>62</v>
      </c>
      <c r="W812">
        <v>67.2</v>
      </c>
      <c r="X812">
        <v>73.900000000000006</v>
      </c>
    </row>
    <row r="813" spans="1:25">
      <c r="A813" s="40" t="s">
        <v>848</v>
      </c>
      <c r="B813" s="40" t="s">
        <v>836</v>
      </c>
      <c r="C813" s="82" t="s">
        <v>117</v>
      </c>
      <c r="D813">
        <v>1</v>
      </c>
      <c r="E813" s="25">
        <v>0.15</v>
      </c>
      <c r="F813">
        <v>1.5</v>
      </c>
      <c r="G813" s="25">
        <v>-0.15460733887137099</v>
      </c>
      <c r="H813">
        <v>-0.43311722031023742</v>
      </c>
      <c r="I813">
        <v>3.1193467002146074</v>
      </c>
      <c r="J813">
        <v>-3.2085695932999175E-2</v>
      </c>
      <c r="K813" s="25">
        <v>0.10666695210924393</v>
      </c>
      <c r="L813">
        <v>-0.36159576615348615</v>
      </c>
      <c r="M813">
        <v>0.93690165886480659</v>
      </c>
      <c r="N813">
        <v>1.8918065551794359</v>
      </c>
      <c r="O813" s="25">
        <v>-8.1534338740822786E-3</v>
      </c>
      <c r="P813">
        <v>25</v>
      </c>
      <c r="Q813">
        <v>-2.0999999999999999E-3</v>
      </c>
      <c r="R813">
        <v>7.5</v>
      </c>
      <c r="S813" t="s">
        <v>594</v>
      </c>
      <c r="T813" t="s">
        <v>227</v>
      </c>
      <c r="U813" t="s">
        <v>228</v>
      </c>
      <c r="V813" t="s">
        <v>595</v>
      </c>
      <c r="W813" t="s">
        <v>229</v>
      </c>
    </row>
    <row r="814" spans="1:25">
      <c r="C814" s="39" t="s">
        <v>18</v>
      </c>
      <c r="D814">
        <v>1</v>
      </c>
      <c r="S814">
        <v>73.900000000000006</v>
      </c>
      <c r="T814">
        <v>80.599999999999994</v>
      </c>
      <c r="U814">
        <v>87.4</v>
      </c>
      <c r="V814">
        <v>93.9</v>
      </c>
      <c r="W814">
        <v>100</v>
      </c>
    </row>
    <row r="815" spans="1:25">
      <c r="A815" s="40" t="s">
        <v>849</v>
      </c>
      <c r="B815" s="40" t="s">
        <v>838</v>
      </c>
      <c r="C815" s="82" t="s">
        <v>117</v>
      </c>
      <c r="D815">
        <v>1</v>
      </c>
      <c r="E815" s="25">
        <v>0.1</v>
      </c>
      <c r="F815">
        <v>1.5</v>
      </c>
      <c r="G815" s="25">
        <v>0.20664829524446846</v>
      </c>
      <c r="H815">
        <v>-1.0771187815403798</v>
      </c>
      <c r="I815">
        <v>3.1966403886397234</v>
      </c>
      <c r="J815">
        <v>4.2628690561875293E-3</v>
      </c>
      <c r="K815" s="25">
        <v>0.10133381244062344</v>
      </c>
      <c r="L815">
        <v>-0.41316958379958929</v>
      </c>
      <c r="M815">
        <v>0.92464712152601192</v>
      </c>
      <c r="N815">
        <v>2.6626420942729543</v>
      </c>
      <c r="O815" s="25">
        <v>-2.1292809911392409E-3</v>
      </c>
      <c r="P815">
        <v>25</v>
      </c>
      <c r="Q815">
        <v>-1.6000000000000001E-3</v>
      </c>
      <c r="R815">
        <v>5.5</v>
      </c>
      <c r="S815" t="s">
        <v>595</v>
      </c>
      <c r="T815" t="s">
        <v>229</v>
      </c>
      <c r="U815" t="s">
        <v>596</v>
      </c>
      <c r="V815" t="s">
        <v>307</v>
      </c>
      <c r="W815" t="s">
        <v>598</v>
      </c>
    </row>
    <row r="816" spans="1:25">
      <c r="C816" s="39" t="s">
        <v>18</v>
      </c>
      <c r="D816">
        <v>1</v>
      </c>
      <c r="S816">
        <v>93.9</v>
      </c>
      <c r="T816">
        <v>100</v>
      </c>
      <c r="U816">
        <v>107</v>
      </c>
      <c r="V816">
        <v>114</v>
      </c>
      <c r="W816">
        <v>122</v>
      </c>
    </row>
    <row r="817" spans="1:89">
      <c r="A817" s="40" t="s">
        <v>850</v>
      </c>
      <c r="B817" s="40" t="s">
        <v>838</v>
      </c>
      <c r="C817" s="82" t="s">
        <v>117</v>
      </c>
      <c r="D817">
        <v>1</v>
      </c>
      <c r="E817" s="25">
        <v>0.05</v>
      </c>
      <c r="F817">
        <v>0.3</v>
      </c>
      <c r="G817" s="25">
        <v>11.428078933333325</v>
      </c>
      <c r="H817">
        <v>-12.51179872</v>
      </c>
      <c r="I817">
        <v>7.4846182266666696</v>
      </c>
      <c r="J817">
        <v>1.2118285599999473E-2</v>
      </c>
      <c r="K817" s="25">
        <v>7.6728378004973568</v>
      </c>
      <c r="L817">
        <v>-7.4918817352859914</v>
      </c>
      <c r="M817">
        <v>3.3342837800497396</v>
      </c>
      <c r="N817">
        <v>2.7048176015473882</v>
      </c>
      <c r="O817" s="25">
        <v>-2.6037290534653471E-3</v>
      </c>
      <c r="P817">
        <v>25</v>
      </c>
      <c r="Q817">
        <v>-1.1000000000000001E-3</v>
      </c>
      <c r="R817">
        <v>15</v>
      </c>
      <c r="S817" s="25" t="s">
        <v>301</v>
      </c>
      <c r="T817" t="s">
        <v>218</v>
      </c>
      <c r="U817" t="s">
        <v>304</v>
      </c>
      <c r="V817" t="s">
        <v>222</v>
      </c>
    </row>
    <row r="818" spans="1:89">
      <c r="C818" s="39" t="s">
        <v>18</v>
      </c>
      <c r="D818">
        <v>1</v>
      </c>
      <c r="S818" s="25">
        <v>26.8</v>
      </c>
      <c r="T818">
        <v>30.6</v>
      </c>
      <c r="U818">
        <v>35.200000000000003</v>
      </c>
      <c r="V818">
        <v>39.799999999999997</v>
      </c>
    </row>
    <row r="819" spans="1:89">
      <c r="A819" s="40" t="s">
        <v>851</v>
      </c>
      <c r="B819" s="40" t="s">
        <v>838</v>
      </c>
      <c r="C819" s="82" t="s">
        <v>117</v>
      </c>
      <c r="D819">
        <v>1</v>
      </c>
      <c r="E819" s="25">
        <v>0.1</v>
      </c>
      <c r="F819">
        <v>1.5</v>
      </c>
      <c r="G819" s="25">
        <v>0.30379691333651981</v>
      </c>
      <c r="H819">
        <v>-1.4480721810559032</v>
      </c>
      <c r="I819">
        <v>3.2598736036912888</v>
      </c>
      <c r="J819">
        <v>2.340778822809414E-2</v>
      </c>
      <c r="K819" s="25">
        <v>0.22776273114232728</v>
      </c>
      <c r="L819">
        <v>-0.71563015181449485</v>
      </c>
      <c r="M819">
        <v>1.1124363108501827</v>
      </c>
      <c r="N819">
        <v>2.5885466577019844</v>
      </c>
      <c r="O819" s="25">
        <v>-2.0275728096202533E-3</v>
      </c>
      <c r="P819">
        <v>25</v>
      </c>
      <c r="Q819">
        <v>-1.1999999999999999E-3</v>
      </c>
      <c r="R819">
        <v>4</v>
      </c>
      <c r="S819" t="s">
        <v>227</v>
      </c>
      <c r="T819" t="s">
        <v>228</v>
      </c>
      <c r="U819" t="s">
        <v>595</v>
      </c>
      <c r="V819" t="s">
        <v>229</v>
      </c>
      <c r="W819" t="s">
        <v>596</v>
      </c>
      <c r="X819" t="s">
        <v>307</v>
      </c>
    </row>
    <row r="820" spans="1:89">
      <c r="C820" s="39" t="s">
        <v>18</v>
      </c>
      <c r="D820">
        <v>1</v>
      </c>
      <c r="S820">
        <v>80.599999999999994</v>
      </c>
      <c r="T820">
        <v>87.4</v>
      </c>
      <c r="U820">
        <v>93.9</v>
      </c>
      <c r="V820">
        <v>100</v>
      </c>
      <c r="W820">
        <v>107</v>
      </c>
      <c r="X820">
        <v>114</v>
      </c>
    </row>
    <row r="821" spans="1:89">
      <c r="A821" s="40" t="s">
        <v>852</v>
      </c>
      <c r="B821" s="40" t="s">
        <v>838</v>
      </c>
      <c r="C821" s="82" t="s">
        <v>117</v>
      </c>
      <c r="D821">
        <v>1</v>
      </c>
      <c r="E821" s="25">
        <v>0.1</v>
      </c>
      <c r="F821">
        <v>1.5</v>
      </c>
      <c r="G821" s="25">
        <v>0.30660061751871487</v>
      </c>
      <c r="H821">
        <v>-1.4606081374534217</v>
      </c>
      <c r="I821">
        <v>3.2622297524196568</v>
      </c>
      <c r="J821">
        <v>2.3998582015050063E-2</v>
      </c>
      <c r="K821" s="25">
        <v>0.22776273114232728</v>
      </c>
      <c r="L821">
        <v>-0.71563015181449485</v>
      </c>
      <c r="M821">
        <v>1.1124363108501827</v>
      </c>
      <c r="N821">
        <v>2.5885466577019844</v>
      </c>
      <c r="O821" s="25">
        <v>-2.1557296654746839E-3</v>
      </c>
      <c r="P821">
        <v>25</v>
      </c>
      <c r="Q821">
        <v>-1.1999999999999999E-3</v>
      </c>
      <c r="R821">
        <v>4</v>
      </c>
      <c r="S821" t="s">
        <v>227</v>
      </c>
      <c r="T821" t="s">
        <v>228</v>
      </c>
      <c r="U821" t="s">
        <v>595</v>
      </c>
      <c r="V821" t="s">
        <v>229</v>
      </c>
    </row>
    <row r="822" spans="1:89">
      <c r="C822" s="39" t="s">
        <v>18</v>
      </c>
      <c r="D822">
        <v>1</v>
      </c>
      <c r="S822">
        <v>80.599999999999994</v>
      </c>
      <c r="T822">
        <v>87.4</v>
      </c>
      <c r="U822">
        <v>93.9</v>
      </c>
      <c r="V822">
        <v>100</v>
      </c>
    </row>
    <row r="823" spans="1:89">
      <c r="A823" s="40" t="s">
        <v>853</v>
      </c>
      <c r="B823" s="40" t="s">
        <v>838</v>
      </c>
      <c r="C823" s="82" t="s">
        <v>117</v>
      </c>
      <c r="D823">
        <v>1</v>
      </c>
      <c r="E823" s="25">
        <v>0.1</v>
      </c>
      <c r="F823">
        <v>1.5</v>
      </c>
      <c r="G823" s="25">
        <v>0.30005512002309392</v>
      </c>
      <c r="H823">
        <v>-1.3586025189052817</v>
      </c>
      <c r="I823">
        <v>3.2574814209035079</v>
      </c>
      <c r="J823">
        <v>1.3445447978679637E-2</v>
      </c>
      <c r="K823" s="25">
        <v>0.11247652725420897</v>
      </c>
      <c r="L823">
        <v>-0.38631336622800649</v>
      </c>
      <c r="M823">
        <v>0.77427007648752377</v>
      </c>
      <c r="N823">
        <v>2.6215064294862742</v>
      </c>
      <c r="O823" s="25">
        <v>-2.0866764609901002E-3</v>
      </c>
      <c r="P823">
        <v>25</v>
      </c>
      <c r="Q823">
        <v>-1.1999999999999999E-3</v>
      </c>
      <c r="R823">
        <v>3.3</v>
      </c>
      <c r="S823" t="s">
        <v>227</v>
      </c>
      <c r="T823" t="s">
        <v>228</v>
      </c>
      <c r="U823" t="s">
        <v>595</v>
      </c>
      <c r="V823" t="s">
        <v>229</v>
      </c>
      <c r="W823" t="s">
        <v>596</v>
      </c>
      <c r="X823" t="s">
        <v>307</v>
      </c>
    </row>
    <row r="824" spans="1:89">
      <c r="C824" s="39" t="s">
        <v>18</v>
      </c>
      <c r="D824">
        <v>1</v>
      </c>
      <c r="S824">
        <v>80.599999999999994</v>
      </c>
      <c r="T824">
        <v>87.4</v>
      </c>
      <c r="U824">
        <v>93.9</v>
      </c>
      <c r="V824">
        <v>100</v>
      </c>
      <c r="W824">
        <v>107</v>
      </c>
      <c r="X824">
        <v>114</v>
      </c>
    </row>
    <row r="825" spans="1:89">
      <c r="A825" s="40" t="s">
        <v>854</v>
      </c>
      <c r="B825" s="40" t="s">
        <v>838</v>
      </c>
      <c r="C825" s="82" t="s">
        <v>117</v>
      </c>
      <c r="D825">
        <v>1</v>
      </c>
      <c r="E825" s="25">
        <v>0.1</v>
      </c>
      <c r="F825">
        <v>1.5</v>
      </c>
      <c r="G825" s="25">
        <v>0.31072496861894539</v>
      </c>
      <c r="H825">
        <v>-1.3771250950957665</v>
      </c>
      <c r="I825">
        <v>3.2608323005494242</v>
      </c>
      <c r="J825">
        <v>1.4084185927396797E-2</v>
      </c>
      <c r="K825" s="25">
        <v>5.0052453505733403E-2</v>
      </c>
      <c r="L825">
        <v>-0.32021616527562086</v>
      </c>
      <c r="M825">
        <v>0.83286400841181851</v>
      </c>
      <c r="N825">
        <v>2.5955780783580691</v>
      </c>
      <c r="O825" s="25">
        <v>-2.0530625116831685E-3</v>
      </c>
      <c r="P825">
        <v>25</v>
      </c>
      <c r="Q825">
        <v>-1.1999999999999999E-3</v>
      </c>
      <c r="R825">
        <v>3.3</v>
      </c>
      <c r="S825" t="s">
        <v>227</v>
      </c>
      <c r="T825" t="s">
        <v>228</v>
      </c>
      <c r="U825" t="s">
        <v>595</v>
      </c>
      <c r="V825" t="s">
        <v>229</v>
      </c>
    </row>
    <row r="826" spans="1:89">
      <c r="C826" s="39" t="s">
        <v>18</v>
      </c>
      <c r="D826">
        <v>1</v>
      </c>
      <c r="S826">
        <v>80.599999999999994</v>
      </c>
      <c r="T826">
        <v>87.4</v>
      </c>
      <c r="U826">
        <v>93.9</v>
      </c>
      <c r="V826">
        <v>100</v>
      </c>
    </row>
    <row r="827" spans="1:89">
      <c r="A827" t="s">
        <v>855</v>
      </c>
      <c r="B827" t="s">
        <v>836</v>
      </c>
      <c r="C827" s="82" t="s">
        <v>117</v>
      </c>
      <c r="D827">
        <v>1</v>
      </c>
      <c r="E827" s="25">
        <v>0.1</v>
      </c>
      <c r="F827">
        <v>0.35</v>
      </c>
      <c r="G827" s="25">
        <v>0</v>
      </c>
      <c r="H827">
        <v>-0.7866999999960812</v>
      </c>
      <c r="I827">
        <v>3.3539999999992771</v>
      </c>
      <c r="J827">
        <v>-7.7499999999955743E-2</v>
      </c>
      <c r="K827" s="25">
        <v>0</v>
      </c>
      <c r="L827">
        <v>-0.53329999995653532</v>
      </c>
      <c r="M827">
        <v>1.1199999999923513</v>
      </c>
      <c r="N827">
        <v>1.8733000000004474</v>
      </c>
      <c r="O827" s="25">
        <v>-1.09090909090909E-2</v>
      </c>
      <c r="P827">
        <v>25</v>
      </c>
      <c r="Q827">
        <v>-1.8E-3</v>
      </c>
      <c r="R827">
        <v>15</v>
      </c>
      <c r="S827" s="25" t="s">
        <v>721</v>
      </c>
      <c r="T827" t="s">
        <v>218</v>
      </c>
      <c r="U827" t="s">
        <v>304</v>
      </c>
      <c r="V827" t="s">
        <v>222</v>
      </c>
      <c r="W827" t="s">
        <v>579</v>
      </c>
      <c r="X827">
        <v>0</v>
      </c>
      <c r="Y827">
        <v>0</v>
      </c>
      <c r="Z827">
        <v>0</v>
      </c>
      <c r="AA827">
        <v>0</v>
      </c>
      <c r="AB827">
        <v>0</v>
      </c>
      <c r="AC827">
        <v>0</v>
      </c>
      <c r="AD827">
        <v>0</v>
      </c>
      <c r="AE827">
        <v>0</v>
      </c>
      <c r="AF827">
        <v>0</v>
      </c>
      <c r="AG827">
        <v>0</v>
      </c>
      <c r="AH827">
        <v>0</v>
      </c>
      <c r="AI827">
        <v>0</v>
      </c>
      <c r="AJ827">
        <v>0</v>
      </c>
      <c r="AK827">
        <v>0</v>
      </c>
      <c r="AL827">
        <v>0</v>
      </c>
      <c r="AM827">
        <v>0</v>
      </c>
      <c r="AN827">
        <v>0</v>
      </c>
      <c r="AO827">
        <v>0</v>
      </c>
      <c r="AP827">
        <v>0</v>
      </c>
      <c r="AQ827">
        <v>0</v>
      </c>
      <c r="AR827">
        <v>0</v>
      </c>
      <c r="AS827">
        <v>0</v>
      </c>
      <c r="AT827">
        <v>0</v>
      </c>
      <c r="AU827">
        <v>0</v>
      </c>
    </row>
    <row r="828" spans="1:89">
      <c r="C828" s="39" t="s">
        <v>18</v>
      </c>
      <c r="D828">
        <v>1</v>
      </c>
      <c r="S828" s="25">
        <v>23.5</v>
      </c>
      <c r="T828">
        <v>30.6</v>
      </c>
      <c r="U828">
        <v>35.200000000000003</v>
      </c>
      <c r="V828">
        <v>39.799999999999997</v>
      </c>
      <c r="W828">
        <v>45.7</v>
      </c>
      <c r="X828">
        <v>0</v>
      </c>
      <c r="Y828">
        <v>0</v>
      </c>
      <c r="Z828">
        <v>0</v>
      </c>
      <c r="AA828">
        <v>0</v>
      </c>
      <c r="AB828">
        <v>0</v>
      </c>
      <c r="AC828">
        <v>0</v>
      </c>
      <c r="AD828">
        <v>0</v>
      </c>
      <c r="AE828">
        <v>0</v>
      </c>
      <c r="AF828">
        <v>0</v>
      </c>
      <c r="AG828">
        <v>0</v>
      </c>
      <c r="AH828">
        <v>0</v>
      </c>
      <c r="AI828">
        <v>0</v>
      </c>
      <c r="AJ828">
        <v>0</v>
      </c>
      <c r="AK828">
        <v>0</v>
      </c>
      <c r="AL828">
        <v>0</v>
      </c>
      <c r="AM828">
        <v>0</v>
      </c>
      <c r="AN828">
        <v>0</v>
      </c>
      <c r="AO828">
        <v>0</v>
      </c>
      <c r="AP828">
        <v>0</v>
      </c>
      <c r="AQ828">
        <v>0</v>
      </c>
      <c r="AR828">
        <v>0</v>
      </c>
      <c r="AS828">
        <v>0</v>
      </c>
      <c r="AT828">
        <v>0</v>
      </c>
      <c r="AU828">
        <v>0</v>
      </c>
    </row>
    <row r="829" spans="1:89">
      <c r="C829" s="39" t="s">
        <v>18</v>
      </c>
      <c r="D829">
        <v>1</v>
      </c>
      <c r="G829" s="22"/>
      <c r="H829" s="2"/>
      <c r="I829" s="2"/>
      <c r="J829" s="2"/>
      <c r="K829" s="22"/>
      <c r="L829" s="2"/>
      <c r="M829" s="3"/>
      <c r="N829" s="3"/>
      <c r="O829" s="26"/>
      <c r="P829" s="3"/>
      <c r="Q829" s="3"/>
      <c r="R829" s="3"/>
      <c r="S829" s="26"/>
      <c r="T829" s="3"/>
      <c r="U829" s="3"/>
      <c r="V829" s="3"/>
      <c r="W829" s="3"/>
      <c r="X829" s="3"/>
      <c r="Y829" s="3"/>
      <c r="Z829" s="3"/>
      <c r="AA829" s="3"/>
      <c r="AB829" s="3"/>
      <c r="AC829" s="3"/>
      <c r="AD829" s="3"/>
      <c r="AE829" s="3"/>
      <c r="AF829" s="3"/>
      <c r="AG829" s="3"/>
      <c r="AH829" s="3"/>
      <c r="AI829" s="3"/>
      <c r="AJ829" s="3"/>
      <c r="AK829" s="3"/>
      <c r="AL829" s="3"/>
      <c r="AM829" s="3"/>
      <c r="AN829" s="3"/>
      <c r="AO829" s="3"/>
      <c r="AP829" s="3"/>
      <c r="AQ829" s="3"/>
      <c r="AR829" s="3"/>
      <c r="AS829" s="3"/>
      <c r="AT829" s="3"/>
      <c r="AU829" s="3"/>
      <c r="AV829" s="3"/>
      <c r="AW829" s="3"/>
      <c r="AX829" s="3"/>
      <c r="AY829" s="3"/>
      <c r="AZ829" s="3"/>
      <c r="BA829" s="3"/>
      <c r="BB829" s="3"/>
      <c r="BC829" s="3"/>
      <c r="BD829" s="3"/>
      <c r="BE829" s="3"/>
      <c r="BF829" s="3"/>
      <c r="BG829" s="3"/>
      <c r="BH829" s="3"/>
      <c r="BI829" s="3"/>
      <c r="BJ829" s="3"/>
      <c r="BK829" s="3"/>
      <c r="BL829" s="3"/>
      <c r="BM829" s="3"/>
      <c r="BN829" s="3"/>
      <c r="BO829" s="3"/>
      <c r="BP829" s="3"/>
      <c r="BQ829" s="3"/>
      <c r="BR829" s="3"/>
      <c r="BS829" s="3"/>
      <c r="BT829" s="3"/>
      <c r="BU829" s="3"/>
      <c r="BV829" s="3"/>
      <c r="BW829" s="3"/>
      <c r="BX829" s="3"/>
      <c r="BY829" s="3"/>
      <c r="BZ829" s="3"/>
      <c r="CA829" s="3"/>
      <c r="CB829" s="3"/>
      <c r="CC829" s="3"/>
      <c r="CD829" s="3"/>
      <c r="CE829" s="3"/>
      <c r="CF829" s="3"/>
      <c r="CG829" s="3"/>
      <c r="CH829" s="3"/>
      <c r="CI829" s="3"/>
      <c r="CJ829" s="3"/>
      <c r="CK829" s="3"/>
    </row>
    <row r="830" spans="1:89">
      <c r="C830" s="39" t="s">
        <v>18</v>
      </c>
      <c r="D830">
        <v>1</v>
      </c>
      <c r="G830" s="23"/>
      <c r="H830" s="5"/>
      <c r="I830" s="5"/>
      <c r="J830" s="5"/>
      <c r="K830" s="23"/>
      <c r="L830" s="5"/>
      <c r="M830" s="7"/>
      <c r="N830" s="7"/>
      <c r="O830" s="27"/>
      <c r="P830" s="7"/>
      <c r="Q830" s="7"/>
      <c r="R830" s="7"/>
      <c r="S830" s="29"/>
      <c r="T830" s="1"/>
      <c r="U830" s="1"/>
      <c r="V830" s="1"/>
      <c r="W830" s="1"/>
      <c r="X830" s="1"/>
      <c r="Y830" s="1"/>
      <c r="Z830" s="1"/>
      <c r="AA830" s="1"/>
      <c r="AB830" s="1"/>
      <c r="AC830" s="1"/>
      <c r="AD830" s="1"/>
      <c r="AE830" s="1"/>
      <c r="AF830" s="1"/>
      <c r="AG830" s="1"/>
      <c r="AH830" s="1"/>
      <c r="AI830" s="1"/>
      <c r="AJ830" s="1"/>
      <c r="AK830" s="1"/>
      <c r="AL830" s="1"/>
      <c r="AM830" s="1"/>
      <c r="AN830" s="1"/>
      <c r="AO830" s="1"/>
      <c r="AW830" s="3"/>
      <c r="AX830" s="3"/>
      <c r="AY830" s="3"/>
      <c r="AZ830" s="3"/>
      <c r="BA830" s="3"/>
      <c r="BB830" s="3"/>
      <c r="BC830" s="3"/>
      <c r="BD830" s="3"/>
      <c r="BE830" s="3"/>
      <c r="BF830" s="3"/>
      <c r="BG830" s="3"/>
      <c r="BH830" s="3"/>
      <c r="BI830" s="3"/>
      <c r="BJ830" s="3"/>
      <c r="BK830" s="3"/>
      <c r="BL830" s="3"/>
      <c r="BM830" s="3"/>
      <c r="BN830" s="3"/>
      <c r="BO830" s="3"/>
      <c r="BP830" s="3"/>
      <c r="BQ830" s="3"/>
      <c r="BR830" s="3"/>
      <c r="BS830" s="3"/>
      <c r="BT830" s="3"/>
      <c r="BU830" s="3"/>
      <c r="BV830" s="3"/>
      <c r="BW830" s="3"/>
      <c r="BX830" s="3"/>
      <c r="BY830" s="3"/>
      <c r="BZ830" s="3"/>
      <c r="CA830" s="3"/>
      <c r="CB830" s="3"/>
      <c r="CC830" s="3"/>
      <c r="CD830" s="3"/>
      <c r="CE830" s="3"/>
      <c r="CF830" s="3"/>
      <c r="CG830" s="3"/>
      <c r="CH830" s="3"/>
      <c r="CI830" s="3"/>
      <c r="CJ830" s="3"/>
      <c r="CK830" s="3"/>
    </row>
    <row r="831" spans="1:89">
      <c r="A831" s="42" t="s">
        <v>856</v>
      </c>
      <c r="B831" s="42"/>
      <c r="C831" s="39" t="s">
        <v>18</v>
      </c>
      <c r="D831">
        <v>1</v>
      </c>
      <c r="G831" s="22"/>
      <c r="H831" s="2"/>
      <c r="I831" s="2"/>
      <c r="J831" s="2"/>
      <c r="K831" s="22"/>
      <c r="L831" s="2"/>
      <c r="M831" s="3"/>
      <c r="N831" s="3"/>
      <c r="O831" s="26"/>
      <c r="P831" s="3"/>
      <c r="Q831" s="3"/>
      <c r="R831" s="3"/>
      <c r="S831" s="26"/>
      <c r="T831" s="3"/>
      <c r="U831" s="3"/>
      <c r="V831" s="3"/>
      <c r="W831" s="3"/>
      <c r="X831" s="3"/>
      <c r="Y831" s="3"/>
      <c r="Z831" s="3"/>
      <c r="AA831" s="3"/>
      <c r="AB831" s="3"/>
      <c r="AC831" s="3"/>
      <c r="AD831" s="3"/>
      <c r="AE831" s="3"/>
      <c r="AF831" s="3"/>
      <c r="AG831" s="3"/>
      <c r="AH831" s="3"/>
      <c r="AI831" s="3"/>
      <c r="AJ831" s="3"/>
      <c r="AK831" s="3"/>
      <c r="AL831" s="3"/>
      <c r="AM831" s="3"/>
      <c r="AN831" s="3"/>
      <c r="AO831" s="3"/>
      <c r="AP831" s="3"/>
      <c r="AQ831" s="3"/>
      <c r="AR831" s="3"/>
      <c r="AS831" s="3"/>
      <c r="AT831" s="3"/>
      <c r="AU831" s="3"/>
      <c r="AV831" s="3"/>
      <c r="AW831" s="3"/>
      <c r="AX831" s="3"/>
      <c r="AY831" s="3"/>
      <c r="AZ831" s="3"/>
      <c r="BA831" s="3"/>
      <c r="BB831" s="3"/>
      <c r="BC831" s="3"/>
      <c r="BD831" s="3"/>
      <c r="BE831" s="3"/>
      <c r="BF831" s="3"/>
      <c r="BG831" s="3"/>
      <c r="BH831" s="3"/>
      <c r="BI831" s="3"/>
      <c r="BJ831" s="3"/>
      <c r="BK831" s="3"/>
      <c r="BL831" s="3"/>
      <c r="BM831" s="3"/>
      <c r="BN831" s="3"/>
      <c r="BO831" s="3"/>
      <c r="BP831" s="3"/>
      <c r="BQ831" s="3"/>
      <c r="BR831" s="3"/>
      <c r="BS831" s="3"/>
      <c r="BT831" s="3"/>
      <c r="BU831" s="3"/>
      <c r="BV831" s="3"/>
      <c r="BW831" s="3"/>
      <c r="BX831" s="3"/>
      <c r="BY831" s="3"/>
      <c r="BZ831" s="3"/>
      <c r="CA831" s="3"/>
      <c r="CB831" s="3"/>
      <c r="CC831" s="3"/>
      <c r="CD831" s="3"/>
      <c r="CE831" s="3"/>
      <c r="CF831" s="3"/>
      <c r="CG831" s="3"/>
      <c r="CH831" s="3"/>
      <c r="CI831" s="3"/>
      <c r="CJ831" s="3"/>
      <c r="CK831" s="3"/>
    </row>
    <row r="832" spans="1:89">
      <c r="C832" s="39" t="s">
        <v>18</v>
      </c>
      <c r="D832">
        <v>1</v>
      </c>
      <c r="G832" s="23"/>
      <c r="H832" s="5"/>
      <c r="I832" s="5"/>
      <c r="J832" s="5"/>
      <c r="K832" s="23"/>
      <c r="L832" s="5"/>
      <c r="M832" s="7"/>
      <c r="N832" s="7"/>
      <c r="O832" s="27"/>
      <c r="P832" s="7"/>
      <c r="Q832" s="7"/>
      <c r="R832" s="7"/>
      <c r="S832" s="29"/>
      <c r="T832" s="1"/>
      <c r="U832" s="1"/>
      <c r="V832" s="1"/>
      <c r="W832" s="1"/>
      <c r="X832" s="1"/>
      <c r="Y832" s="1"/>
      <c r="Z832" s="1"/>
      <c r="AA832" s="1"/>
      <c r="AB832" s="1"/>
      <c r="AC832" s="1"/>
      <c r="AD832" s="1"/>
      <c r="AE832" s="1"/>
      <c r="AF832" s="1"/>
      <c r="AG832" s="1"/>
      <c r="AH832" s="1"/>
      <c r="AI832" s="1"/>
      <c r="AJ832" s="1"/>
      <c r="AK832" s="1"/>
      <c r="AL832" s="1"/>
      <c r="AM832" s="1"/>
      <c r="AN832" s="1"/>
      <c r="AO832" s="1"/>
      <c r="AW832" s="3"/>
      <c r="AX832" s="3"/>
      <c r="AY832" s="3"/>
      <c r="AZ832" s="3"/>
      <c r="BA832" s="3"/>
      <c r="BB832" s="3"/>
      <c r="BC832" s="3"/>
      <c r="BD832" s="3"/>
      <c r="BE832" s="3"/>
      <c r="BF832" s="3"/>
      <c r="BG832" s="3"/>
      <c r="BH832" s="3"/>
      <c r="BI832" s="3"/>
      <c r="BJ832" s="3"/>
      <c r="BK832" s="3"/>
      <c r="BL832" s="3"/>
      <c r="BM832" s="3"/>
      <c r="BN832" s="3"/>
      <c r="BO832" s="3"/>
      <c r="BP832" s="3"/>
      <c r="BQ832" s="3"/>
      <c r="BR832" s="3"/>
      <c r="BS832" s="3"/>
      <c r="BT832" s="3"/>
      <c r="BU832" s="3"/>
      <c r="BV832" s="3"/>
      <c r="BW832" s="3"/>
      <c r="BX832" s="3"/>
      <c r="BY832" s="3"/>
      <c r="BZ832" s="3"/>
      <c r="CA832" s="3"/>
      <c r="CB832" s="3"/>
      <c r="CC832" s="3"/>
      <c r="CD832" s="3"/>
      <c r="CE832" s="3"/>
      <c r="CF832" s="3"/>
      <c r="CG832" s="3"/>
      <c r="CH832" s="3"/>
      <c r="CI832" s="3"/>
      <c r="CJ832" s="3"/>
      <c r="CK832" s="3"/>
    </row>
    <row r="833" spans="1:47">
      <c r="A833" s="40" t="s">
        <v>857</v>
      </c>
      <c r="B833" t="s">
        <v>858</v>
      </c>
      <c r="C833" s="82" t="s">
        <v>117</v>
      </c>
      <c r="D833">
        <v>1</v>
      </c>
      <c r="E833" s="25">
        <v>2.5000000000000001E-2</v>
      </c>
      <c r="F833">
        <v>0.24</v>
      </c>
      <c r="G833" s="25">
        <v>-2.5920082463766212</v>
      </c>
      <c r="H833">
        <v>-3.3152445665218049</v>
      </c>
      <c r="I833">
        <v>7.7039338789768177</v>
      </c>
      <c r="J833">
        <v>-6.4594789248696768E-3</v>
      </c>
      <c r="K833" s="25">
        <v>30.012806571920734</v>
      </c>
      <c r="L833">
        <v>-16.271247585457118</v>
      </c>
      <c r="M833">
        <v>5.188720765304887</v>
      </c>
      <c r="N833">
        <v>1.7601404042989248</v>
      </c>
      <c r="O833" s="25">
        <v>-6.1844544812658239E-3</v>
      </c>
      <c r="P833">
        <v>25</v>
      </c>
      <c r="Q833">
        <v>-1.6000000000000001E-3</v>
      </c>
      <c r="R833">
        <v>12</v>
      </c>
      <c r="S833" s="25" t="s">
        <v>729</v>
      </c>
      <c r="T833" t="s">
        <v>185</v>
      </c>
      <c r="U833" s="40" t="s">
        <v>186</v>
      </c>
      <c r="V833" s="40" t="s">
        <v>280</v>
      </c>
      <c r="W833" s="40" t="s">
        <v>281</v>
      </c>
      <c r="X833" s="40"/>
    </row>
    <row r="834" spans="1:47">
      <c r="C834" s="39" t="s">
        <v>18</v>
      </c>
      <c r="D834">
        <v>1</v>
      </c>
      <c r="S834" s="25">
        <v>34</v>
      </c>
      <c r="T834">
        <v>30</v>
      </c>
      <c r="U834">
        <v>32</v>
      </c>
      <c r="V834">
        <v>34</v>
      </c>
      <c r="W834">
        <v>36</v>
      </c>
    </row>
    <row r="835" spans="1:47">
      <c r="A835" s="40" t="s">
        <v>859</v>
      </c>
      <c r="B835" s="40" t="s">
        <v>860</v>
      </c>
      <c r="C835" s="82" t="s">
        <v>117</v>
      </c>
      <c r="D835">
        <v>1</v>
      </c>
      <c r="E835" s="25">
        <v>2.5000000000000001E-2</v>
      </c>
      <c r="F835">
        <v>0.24</v>
      </c>
      <c r="G835" s="25">
        <v>4.2694548654877114</v>
      </c>
      <c r="H835">
        <v>-7.0625689303161447</v>
      </c>
      <c r="I835">
        <v>8.0534814434240971</v>
      </c>
      <c r="J835">
        <v>-7.7643519607537709E-4</v>
      </c>
      <c r="K835" s="25">
        <v>21.153849049501577</v>
      </c>
      <c r="L835">
        <v>-11.133653303218651</v>
      </c>
      <c r="M835">
        <v>4.0725017805383121</v>
      </c>
      <c r="N835">
        <v>2.5500231936758895</v>
      </c>
      <c r="O835" s="25">
        <v>-2.0437365597151909E-3</v>
      </c>
      <c r="P835">
        <v>25</v>
      </c>
      <c r="Q835">
        <v>-1.6000000000000001E-3</v>
      </c>
      <c r="R835">
        <v>18</v>
      </c>
      <c r="S835" s="25" t="s">
        <v>729</v>
      </c>
      <c r="T835" t="s">
        <v>184</v>
      </c>
      <c r="U835" t="s">
        <v>185</v>
      </c>
      <c r="V835" t="s">
        <v>186</v>
      </c>
    </row>
    <row r="836" spans="1:47">
      <c r="C836" s="39" t="s">
        <v>18</v>
      </c>
      <c r="D836">
        <v>1</v>
      </c>
      <c r="S836" s="25">
        <v>30.2</v>
      </c>
      <c r="T836">
        <v>26</v>
      </c>
      <c r="U836">
        <v>29</v>
      </c>
      <c r="V836">
        <v>32</v>
      </c>
    </row>
    <row r="837" spans="1:47">
      <c r="A837" s="40" t="s">
        <v>861</v>
      </c>
      <c r="B837" s="40" t="s">
        <v>858</v>
      </c>
      <c r="C837" s="82" t="s">
        <v>117</v>
      </c>
      <c r="D837">
        <v>1</v>
      </c>
      <c r="E837" s="25">
        <v>0.1</v>
      </c>
      <c r="F837">
        <v>1</v>
      </c>
      <c r="G837" s="25">
        <v>-0.11111474399674215</v>
      </c>
      <c r="H837">
        <v>-0.27775203487993688</v>
      </c>
      <c r="I837">
        <v>3.0105832153154255</v>
      </c>
      <c r="J837">
        <v>-1.4915456438746685E-2</v>
      </c>
      <c r="K837" s="25">
        <v>0.79886994758339636</v>
      </c>
      <c r="L837">
        <v>-1.799897579022153</v>
      </c>
      <c r="M837">
        <v>1.9486512858633553</v>
      </c>
      <c r="N837">
        <v>1.6742079543754012</v>
      </c>
      <c r="O837" s="25">
        <v>-6.0018369413377196E-3</v>
      </c>
      <c r="P837">
        <v>25</v>
      </c>
      <c r="Q837">
        <v>-1.8E-3</v>
      </c>
      <c r="R837">
        <v>5</v>
      </c>
      <c r="S837" t="s">
        <v>228</v>
      </c>
      <c r="T837" s="40" t="s">
        <v>595</v>
      </c>
      <c r="U837" t="s">
        <v>229</v>
      </c>
      <c r="V837" t="s">
        <v>596</v>
      </c>
      <c r="W837" t="s">
        <v>307</v>
      </c>
      <c r="X837" t="s">
        <v>598</v>
      </c>
    </row>
    <row r="838" spans="1:47">
      <c r="C838" s="39" t="s">
        <v>18</v>
      </c>
      <c r="D838">
        <v>1</v>
      </c>
      <c r="S838">
        <v>87.4</v>
      </c>
      <c r="T838">
        <v>93.9</v>
      </c>
      <c r="U838">
        <v>100</v>
      </c>
      <c r="V838">
        <v>107</v>
      </c>
      <c r="W838">
        <v>114</v>
      </c>
      <c r="X838">
        <v>122</v>
      </c>
    </row>
    <row r="839" spans="1:47">
      <c r="A839" s="40" t="s">
        <v>862</v>
      </c>
      <c r="B839" s="40" t="s">
        <v>858</v>
      </c>
      <c r="C839" s="82" t="s">
        <v>117</v>
      </c>
      <c r="D839">
        <v>1</v>
      </c>
      <c r="E839" s="25">
        <v>0.3</v>
      </c>
      <c r="F839">
        <v>3</v>
      </c>
      <c r="G839" s="25">
        <v>-1.9897771315125864E-2</v>
      </c>
      <c r="H839">
        <v>-7.5300673559244774E-2</v>
      </c>
      <c r="I839">
        <v>1.1013290421836148</v>
      </c>
      <c r="J839">
        <v>-6.1305978092439095E-3</v>
      </c>
      <c r="K839" s="25">
        <v>2.0468309126983771E-2</v>
      </c>
      <c r="L839">
        <v>-0.13834170853174438</v>
      </c>
      <c r="M839">
        <v>0.67501657997618869</v>
      </c>
      <c r="N839">
        <v>1.8428568194285719</v>
      </c>
      <c r="O839" s="25">
        <v>-6.432124043073268E-3</v>
      </c>
      <c r="P839">
        <v>25</v>
      </c>
      <c r="Q839">
        <v>-1.74E-3</v>
      </c>
      <c r="R839">
        <v>2.1</v>
      </c>
      <c r="S839" t="s">
        <v>603</v>
      </c>
      <c r="T839" t="s">
        <v>774</v>
      </c>
      <c r="U839" t="s">
        <v>482</v>
      </c>
      <c r="V839" t="s">
        <v>604</v>
      </c>
    </row>
    <row r="840" spans="1:47">
      <c r="C840" s="39" t="s">
        <v>18</v>
      </c>
      <c r="D840">
        <v>1</v>
      </c>
      <c r="S840">
        <v>172</v>
      </c>
      <c r="T840">
        <v>180</v>
      </c>
      <c r="U840">
        <v>200</v>
      </c>
      <c r="V840">
        <v>220</v>
      </c>
    </row>
    <row r="841" spans="1:47">
      <c r="A841" s="40" t="s">
        <v>863</v>
      </c>
      <c r="B841" s="40" t="s">
        <v>860</v>
      </c>
      <c r="C841" s="82" t="s">
        <v>117</v>
      </c>
      <c r="D841">
        <v>1</v>
      </c>
      <c r="E841" s="25">
        <v>0.3</v>
      </c>
      <c r="F841">
        <v>3</v>
      </c>
      <c r="G841" s="25">
        <v>2.4405837005545352E-2</v>
      </c>
      <c r="H841">
        <v>-0.24849831648327214</v>
      </c>
      <c r="I841">
        <v>1.2128668196109995</v>
      </c>
      <c r="J841">
        <v>1.1225659366726953E-2</v>
      </c>
      <c r="K841" s="25">
        <v>1.4121516496195577E-2</v>
      </c>
      <c r="L841">
        <v>-9.853998567717355E-2</v>
      </c>
      <c r="M841">
        <v>0.47555857700815163</v>
      </c>
      <c r="N841">
        <v>2.6088598921728261</v>
      </c>
      <c r="O841" s="25">
        <v>-1.8281569754217818E-3</v>
      </c>
      <c r="P841">
        <v>25</v>
      </c>
      <c r="Q841">
        <v>-1.2700000000000001E-3</v>
      </c>
      <c r="R841">
        <v>1.9</v>
      </c>
      <c r="S841" t="s">
        <v>602</v>
      </c>
      <c r="T841" t="s">
        <v>481</v>
      </c>
      <c r="U841" t="s">
        <v>603</v>
      </c>
      <c r="V841" t="s">
        <v>774</v>
      </c>
      <c r="W841" t="s">
        <v>482</v>
      </c>
      <c r="X841" t="s">
        <v>604</v>
      </c>
    </row>
    <row r="842" spans="1:47">
      <c r="C842" s="39" t="s">
        <v>18</v>
      </c>
      <c r="D842">
        <v>1</v>
      </c>
      <c r="S842">
        <v>156</v>
      </c>
      <c r="T842">
        <v>164</v>
      </c>
      <c r="U842">
        <v>172</v>
      </c>
      <c r="V842">
        <v>180</v>
      </c>
      <c r="W842">
        <v>200</v>
      </c>
      <c r="X842">
        <v>220</v>
      </c>
    </row>
    <row r="843" spans="1:47">
      <c r="A843" t="s">
        <v>864</v>
      </c>
      <c r="B843" t="s">
        <v>858</v>
      </c>
      <c r="C843" s="82" t="s">
        <v>117</v>
      </c>
      <c r="D843">
        <v>1</v>
      </c>
      <c r="E843" s="25">
        <v>0.05</v>
      </c>
      <c r="F843">
        <v>0.35</v>
      </c>
      <c r="G843" s="25">
        <v>-0.87541364451417614</v>
      </c>
      <c r="H843">
        <v>-0.37409286167630351</v>
      </c>
      <c r="I843">
        <v>3.1066818281297031</v>
      </c>
      <c r="J843">
        <v>-3.9789042815035619E-3</v>
      </c>
      <c r="K843" s="25">
        <v>1.8221208465608552</v>
      </c>
      <c r="L843">
        <v>-2.3752097989418055</v>
      </c>
      <c r="M843">
        <v>1.982272632275133</v>
      </c>
      <c r="N843">
        <v>1.8690443477777776</v>
      </c>
      <c r="O843" s="25">
        <v>-6.2533876956752475E-3</v>
      </c>
      <c r="P843">
        <v>25</v>
      </c>
      <c r="Q843">
        <v>-2E-3</v>
      </c>
      <c r="R843">
        <v>11.5</v>
      </c>
      <c r="S843" t="s">
        <v>594</v>
      </c>
      <c r="T843" t="s">
        <v>227</v>
      </c>
      <c r="U843" t="s">
        <v>228</v>
      </c>
      <c r="V843" t="s">
        <v>595</v>
      </c>
    </row>
    <row r="844" spans="1:47">
      <c r="C844" s="39" t="s">
        <v>18</v>
      </c>
      <c r="D844">
        <v>1</v>
      </c>
      <c r="S844">
        <v>73.900000000000006</v>
      </c>
      <c r="T844">
        <v>80.599999999999994</v>
      </c>
      <c r="U844">
        <v>87.4</v>
      </c>
      <c r="V844">
        <v>93.9</v>
      </c>
    </row>
    <row r="845" spans="1:47">
      <c r="A845" t="s">
        <v>865</v>
      </c>
      <c r="B845" t="s">
        <v>858</v>
      </c>
      <c r="C845" s="82" t="s">
        <v>117</v>
      </c>
      <c r="D845">
        <v>1</v>
      </c>
      <c r="E845" s="25">
        <v>0.15</v>
      </c>
      <c r="F845">
        <v>1</v>
      </c>
      <c r="G845" s="25">
        <v>-0.13442253197783097</v>
      </c>
      <c r="H845">
        <v>-0.18110594863958646</v>
      </c>
      <c r="I845">
        <v>2.9555256243854138</v>
      </c>
      <c r="J845">
        <v>-6.4851237679963494E-3</v>
      </c>
      <c r="K845" s="25">
        <v>0.16819583749583447</v>
      </c>
      <c r="L845">
        <v>-0.45426760239759895</v>
      </c>
      <c r="M845">
        <v>1.0307456232933732</v>
      </c>
      <c r="N845">
        <v>1.8676754166083915</v>
      </c>
      <c r="O845" s="25">
        <v>-5.688988876582278E-3</v>
      </c>
      <c r="P845">
        <v>25</v>
      </c>
      <c r="Q845">
        <v>-1.8E-3</v>
      </c>
      <c r="R845">
        <v>6.5</v>
      </c>
      <c r="S845" s="25" t="s">
        <v>580</v>
      </c>
      <c r="T845" t="s">
        <v>225</v>
      </c>
      <c r="U845" t="s">
        <v>226</v>
      </c>
      <c r="V845" t="s">
        <v>594</v>
      </c>
      <c r="W845" t="s">
        <v>227</v>
      </c>
      <c r="X845" t="s">
        <v>228</v>
      </c>
      <c r="Y845">
        <v>0</v>
      </c>
      <c r="Z845">
        <v>0</v>
      </c>
      <c r="AA845">
        <v>0</v>
      </c>
      <c r="AB845">
        <v>0</v>
      </c>
      <c r="AC845">
        <v>0</v>
      </c>
      <c r="AD845">
        <v>0</v>
      </c>
      <c r="AE845">
        <v>0</v>
      </c>
      <c r="AF845">
        <v>0</v>
      </c>
      <c r="AG845">
        <v>0</v>
      </c>
      <c r="AH845">
        <v>0</v>
      </c>
      <c r="AI845">
        <v>0</v>
      </c>
      <c r="AJ845">
        <v>0</v>
      </c>
      <c r="AK845">
        <v>0</v>
      </c>
      <c r="AL845">
        <v>0</v>
      </c>
      <c r="AM845">
        <v>0</v>
      </c>
      <c r="AN845">
        <v>0</v>
      </c>
      <c r="AO845">
        <v>0</v>
      </c>
      <c r="AP845">
        <v>0</v>
      </c>
      <c r="AQ845">
        <v>0</v>
      </c>
      <c r="AR845">
        <v>0</v>
      </c>
      <c r="AS845">
        <v>0</v>
      </c>
      <c r="AT845">
        <v>0</v>
      </c>
      <c r="AU845">
        <v>0</v>
      </c>
    </row>
    <row r="846" spans="1:47">
      <c r="C846" s="39" t="s">
        <v>18</v>
      </c>
      <c r="D846">
        <v>1</v>
      </c>
      <c r="S846" s="25">
        <v>56.8</v>
      </c>
      <c r="T846">
        <v>62</v>
      </c>
      <c r="U846">
        <v>67.2</v>
      </c>
      <c r="V846">
        <v>73.900000000000006</v>
      </c>
      <c r="W846">
        <v>80.599999999999994</v>
      </c>
      <c r="X846">
        <v>87.4</v>
      </c>
      <c r="Y846">
        <v>0</v>
      </c>
      <c r="Z846">
        <v>0</v>
      </c>
      <c r="AA846">
        <v>0</v>
      </c>
      <c r="AB846">
        <v>0</v>
      </c>
      <c r="AC846">
        <v>0</v>
      </c>
      <c r="AD846">
        <v>0</v>
      </c>
      <c r="AE846">
        <v>0</v>
      </c>
      <c r="AF846">
        <v>0</v>
      </c>
      <c r="AG846">
        <v>0</v>
      </c>
      <c r="AH846">
        <v>0</v>
      </c>
      <c r="AI846">
        <v>0</v>
      </c>
      <c r="AJ846">
        <v>0</v>
      </c>
      <c r="AK846">
        <v>0</v>
      </c>
      <c r="AL846">
        <v>0</v>
      </c>
      <c r="AM846">
        <v>0</v>
      </c>
      <c r="AN846">
        <v>0</v>
      </c>
      <c r="AO846">
        <v>0</v>
      </c>
      <c r="AP846">
        <v>0</v>
      </c>
      <c r="AQ846">
        <v>0</v>
      </c>
      <c r="AR846">
        <v>0</v>
      </c>
      <c r="AS846">
        <v>0</v>
      </c>
      <c r="AT846">
        <v>0</v>
      </c>
      <c r="AU846">
        <v>0</v>
      </c>
    </row>
    <row r="847" spans="1:47">
      <c r="A847" s="40" t="s">
        <v>866</v>
      </c>
      <c r="B847" s="40" t="s">
        <v>858</v>
      </c>
      <c r="C847" s="82" t="s">
        <v>117</v>
      </c>
      <c r="D847">
        <v>1</v>
      </c>
      <c r="E847" s="25">
        <v>0.1</v>
      </c>
      <c r="F847">
        <v>1.5</v>
      </c>
      <c r="G847" s="25">
        <v>-8.2563482632742297E-2</v>
      </c>
      <c r="H847">
        <v>-0.25889452265722118</v>
      </c>
      <c r="I847">
        <v>2.9841777491485781</v>
      </c>
      <c r="J847">
        <v>-9.2077238586141946E-3</v>
      </c>
      <c r="K847" s="25">
        <v>0.1107404696209547</v>
      </c>
      <c r="L847">
        <v>-0.35565014778426945</v>
      </c>
      <c r="M847">
        <v>0.98221508876113917</v>
      </c>
      <c r="N847">
        <v>1.8750438644021754</v>
      </c>
      <c r="O847" s="25">
        <v>-5.688988876582278E-3</v>
      </c>
      <c r="P847">
        <v>25</v>
      </c>
      <c r="Q847">
        <v>-1.8E-3</v>
      </c>
      <c r="R847">
        <v>6.5</v>
      </c>
      <c r="S847" t="s">
        <v>228</v>
      </c>
      <c r="T847" t="s">
        <v>595</v>
      </c>
      <c r="U847" t="s">
        <v>229</v>
      </c>
      <c r="V847" s="40" t="s">
        <v>596</v>
      </c>
      <c r="W847" s="40" t="s">
        <v>307</v>
      </c>
    </row>
    <row r="848" spans="1:47">
      <c r="C848" s="39" t="s">
        <v>18</v>
      </c>
      <c r="D848">
        <v>1</v>
      </c>
      <c r="S848">
        <v>87.4</v>
      </c>
      <c r="T848">
        <v>93.9</v>
      </c>
      <c r="U848">
        <v>100</v>
      </c>
      <c r="V848">
        <v>107</v>
      </c>
      <c r="W848">
        <v>114</v>
      </c>
    </row>
    <row r="849" spans="1:89">
      <c r="A849" s="40" t="s">
        <v>867</v>
      </c>
      <c r="B849" s="40" t="s">
        <v>858</v>
      </c>
      <c r="C849" s="82" t="s">
        <v>117</v>
      </c>
      <c r="D849">
        <v>1</v>
      </c>
      <c r="E849" s="25">
        <v>0.05</v>
      </c>
      <c r="F849">
        <v>0.5</v>
      </c>
      <c r="G849" s="25">
        <v>-3.1910469271462145</v>
      </c>
      <c r="H849">
        <v>-3.5390791717335248</v>
      </c>
      <c r="I849">
        <v>6.4629194645142913</v>
      </c>
      <c r="J849">
        <v>-5.5245895304876225E-3</v>
      </c>
      <c r="K849" s="25">
        <v>3.3990732929100358</v>
      </c>
      <c r="L849">
        <v>-4.4561245574672004</v>
      </c>
      <c r="M849">
        <v>4.3434159126455452</v>
      </c>
      <c r="N849">
        <v>1.7581541214302732</v>
      </c>
      <c r="O849" s="25">
        <v>-7.0292656467326742E-3</v>
      </c>
      <c r="P849">
        <v>25</v>
      </c>
      <c r="Q849">
        <v>-2E-3</v>
      </c>
      <c r="R849">
        <v>13</v>
      </c>
      <c r="S849" s="25" t="s">
        <v>218</v>
      </c>
      <c r="T849" t="s">
        <v>304</v>
      </c>
      <c r="U849" t="s">
        <v>222</v>
      </c>
      <c r="V849" t="s">
        <v>579</v>
      </c>
    </row>
    <row r="850" spans="1:89">
      <c r="C850" s="39" t="s">
        <v>18</v>
      </c>
      <c r="D850">
        <v>1</v>
      </c>
      <c r="S850" s="25">
        <v>30.6</v>
      </c>
      <c r="T850">
        <v>35.200000000000003</v>
      </c>
      <c r="U850">
        <v>39.799999999999997</v>
      </c>
      <c r="V850">
        <v>45.7</v>
      </c>
    </row>
    <row r="851" spans="1:89">
      <c r="A851" s="40" t="s">
        <v>868</v>
      </c>
      <c r="B851" s="40" t="s">
        <v>858</v>
      </c>
      <c r="C851" s="82" t="s">
        <v>117</v>
      </c>
      <c r="D851">
        <v>1</v>
      </c>
      <c r="E851" s="25">
        <v>0.1</v>
      </c>
      <c r="F851">
        <v>1.5</v>
      </c>
      <c r="G851" s="25">
        <v>-0.17128940958008085</v>
      </c>
      <c r="H851">
        <v>-0.24145690653623458</v>
      </c>
      <c r="I851">
        <v>2.9936152640459692</v>
      </c>
      <c r="J851">
        <v>-1.0842837929654098E-2</v>
      </c>
      <c r="K851" s="25">
        <v>-3.2670767638224578E-3</v>
      </c>
      <c r="L851">
        <v>-0.15353712553748711</v>
      </c>
      <c r="M851">
        <v>0.79136142847187496</v>
      </c>
      <c r="N851">
        <v>1.9219718738294349</v>
      </c>
      <c r="O851" s="25">
        <v>-6.5037287151898738E-3</v>
      </c>
      <c r="P851">
        <v>25</v>
      </c>
      <c r="Q851">
        <v>-1.8E-3</v>
      </c>
      <c r="R851">
        <v>3</v>
      </c>
      <c r="S851" t="s">
        <v>227</v>
      </c>
      <c r="T851" t="s">
        <v>228</v>
      </c>
      <c r="U851" t="s">
        <v>595</v>
      </c>
      <c r="V851" t="s">
        <v>229</v>
      </c>
    </row>
    <row r="852" spans="1:89">
      <c r="C852" s="39" t="s">
        <v>18</v>
      </c>
      <c r="D852">
        <v>1</v>
      </c>
      <c r="S852">
        <v>80.599999999999994</v>
      </c>
      <c r="T852">
        <v>87.4</v>
      </c>
      <c r="U852">
        <v>93.9</v>
      </c>
      <c r="V852">
        <v>100</v>
      </c>
    </row>
    <row r="853" spans="1:89">
      <c r="A853" s="40" t="s">
        <v>869</v>
      </c>
      <c r="B853" s="40" t="s">
        <v>858</v>
      </c>
      <c r="C853" s="82" t="s">
        <v>117</v>
      </c>
      <c r="D853">
        <v>1</v>
      </c>
      <c r="E853" s="25">
        <v>0.1</v>
      </c>
      <c r="F853">
        <v>1.5</v>
      </c>
      <c r="G853" s="25">
        <v>-0.12656628943037654</v>
      </c>
      <c r="H853">
        <v>-0.58640168716356089</v>
      </c>
      <c r="I853">
        <v>3.1311940927031903</v>
      </c>
      <c r="J853">
        <v>-1.8657196109253038E-2</v>
      </c>
      <c r="K853" s="25">
        <v>2.831902845463798E-2</v>
      </c>
      <c r="L853">
        <v>-0.31926151604555048</v>
      </c>
      <c r="M853">
        <v>1.2256384049543458</v>
      </c>
      <c r="N853">
        <v>1.8089219156365668</v>
      </c>
      <c r="O853" s="25">
        <v>-7.4614599303797473E-3</v>
      </c>
      <c r="P853">
        <v>25</v>
      </c>
      <c r="Q853">
        <v>-1.8E-3</v>
      </c>
      <c r="R853">
        <v>3</v>
      </c>
      <c r="S853" s="40" t="s">
        <v>225</v>
      </c>
      <c r="T853" t="s">
        <v>226</v>
      </c>
      <c r="U853" t="s">
        <v>594</v>
      </c>
      <c r="V853" t="s">
        <v>227</v>
      </c>
    </row>
    <row r="854" spans="1:89">
      <c r="C854" s="39" t="s">
        <v>18</v>
      </c>
      <c r="D854">
        <v>1</v>
      </c>
      <c r="S854">
        <v>62</v>
      </c>
      <c r="T854">
        <v>67.2</v>
      </c>
      <c r="U854">
        <v>73.900000000000006</v>
      </c>
      <c r="V854">
        <v>80.599999999999994</v>
      </c>
    </row>
    <row r="855" spans="1:89">
      <c r="A855" t="s">
        <v>870</v>
      </c>
      <c r="B855" t="s">
        <v>858</v>
      </c>
      <c r="C855" s="82" t="s">
        <v>117</v>
      </c>
      <c r="D855">
        <v>1</v>
      </c>
      <c r="E855" s="25">
        <v>0.1</v>
      </c>
      <c r="F855">
        <v>0.5</v>
      </c>
      <c r="G855" s="25">
        <v>0</v>
      </c>
      <c r="H855">
        <v>-1.0766999999959226</v>
      </c>
      <c r="I855">
        <v>3.2484999999993263</v>
      </c>
      <c r="J855">
        <v>-5.0999999999629128E-3</v>
      </c>
      <c r="K855" s="25">
        <v>0</v>
      </c>
      <c r="L855">
        <v>-0.53329999995653532</v>
      </c>
      <c r="M855">
        <v>1.1199999999923513</v>
      </c>
      <c r="N855">
        <v>1.8733000000004474</v>
      </c>
      <c r="O855" s="25">
        <v>-7.8181818181818092E-3</v>
      </c>
      <c r="P855">
        <v>25</v>
      </c>
      <c r="Q855">
        <v>-1.8E-3</v>
      </c>
      <c r="R855">
        <v>15</v>
      </c>
      <c r="S855" s="25" t="s">
        <v>218</v>
      </c>
      <c r="T855" t="s">
        <v>304</v>
      </c>
      <c r="U855" t="s">
        <v>222</v>
      </c>
      <c r="V855" t="s">
        <v>579</v>
      </c>
      <c r="W855">
        <v>0</v>
      </c>
      <c r="X855">
        <v>0</v>
      </c>
      <c r="Y855">
        <v>0</v>
      </c>
      <c r="Z855">
        <v>0</v>
      </c>
      <c r="AA855">
        <v>0</v>
      </c>
      <c r="AB855">
        <v>0</v>
      </c>
      <c r="AC855">
        <v>0</v>
      </c>
      <c r="AD855">
        <v>0</v>
      </c>
      <c r="AE855">
        <v>0</v>
      </c>
      <c r="AF855">
        <v>0</v>
      </c>
      <c r="AG855">
        <v>0</v>
      </c>
      <c r="AH855">
        <v>0</v>
      </c>
      <c r="AI855">
        <v>0</v>
      </c>
      <c r="AJ855">
        <v>0</v>
      </c>
      <c r="AK855">
        <v>0</v>
      </c>
      <c r="AL855">
        <v>0</v>
      </c>
      <c r="AM855">
        <v>0</v>
      </c>
      <c r="AN855">
        <v>0</v>
      </c>
      <c r="AO855">
        <v>0</v>
      </c>
      <c r="AP855">
        <v>0</v>
      </c>
      <c r="AQ855">
        <v>0</v>
      </c>
      <c r="AR855">
        <v>0</v>
      </c>
      <c r="AS855">
        <v>0</v>
      </c>
      <c r="AT855">
        <v>0</v>
      </c>
      <c r="AU855">
        <v>0</v>
      </c>
    </row>
    <row r="856" spans="1:89">
      <c r="C856" s="39" t="s">
        <v>18</v>
      </c>
      <c r="D856">
        <v>1</v>
      </c>
      <c r="S856" s="25">
        <v>30.6</v>
      </c>
      <c r="T856">
        <v>35.200000000000003</v>
      </c>
      <c r="U856">
        <v>39.799999999999997</v>
      </c>
      <c r="V856">
        <v>45.7</v>
      </c>
      <c r="W856">
        <v>0</v>
      </c>
      <c r="X856">
        <v>0</v>
      </c>
      <c r="Y856">
        <v>0</v>
      </c>
      <c r="Z856">
        <v>0</v>
      </c>
      <c r="AA856">
        <v>0</v>
      </c>
      <c r="AB856">
        <v>0</v>
      </c>
      <c r="AC856">
        <v>0</v>
      </c>
      <c r="AD856">
        <v>0</v>
      </c>
      <c r="AE856">
        <v>0</v>
      </c>
      <c r="AF856">
        <v>0</v>
      </c>
      <c r="AG856">
        <v>0</v>
      </c>
      <c r="AH856">
        <v>0</v>
      </c>
      <c r="AI856">
        <v>0</v>
      </c>
      <c r="AJ856">
        <v>0</v>
      </c>
      <c r="AK856">
        <v>0</v>
      </c>
      <c r="AL856">
        <v>0</v>
      </c>
      <c r="AM856">
        <v>0</v>
      </c>
      <c r="AN856">
        <v>0</v>
      </c>
      <c r="AO856">
        <v>0</v>
      </c>
      <c r="AP856">
        <v>0</v>
      </c>
      <c r="AQ856">
        <v>0</v>
      </c>
      <c r="AR856">
        <v>0</v>
      </c>
      <c r="AS856">
        <v>0</v>
      </c>
      <c r="AT856">
        <v>0</v>
      </c>
      <c r="AU856">
        <v>0</v>
      </c>
    </row>
    <row r="857" spans="1:89">
      <c r="C857" s="39" t="s">
        <v>18</v>
      </c>
      <c r="D857">
        <v>1</v>
      </c>
      <c r="G857" s="22"/>
      <c r="H857" s="2"/>
      <c r="I857" s="2"/>
      <c r="J857" s="2"/>
      <c r="K857" s="22"/>
      <c r="L857" s="2"/>
      <c r="M857" s="3"/>
      <c r="N857" s="3"/>
      <c r="O857" s="26"/>
      <c r="P857" s="3"/>
      <c r="Q857" s="3"/>
      <c r="R857" s="3"/>
      <c r="S857" s="26"/>
      <c r="T857" s="3"/>
      <c r="U857" s="3"/>
      <c r="V857" s="3"/>
      <c r="W857" s="3"/>
      <c r="X857" s="3"/>
      <c r="Y857" s="3"/>
      <c r="Z857" s="3"/>
      <c r="AA857" s="3"/>
      <c r="AB857" s="3"/>
      <c r="AC857" s="3"/>
      <c r="AD857" s="3"/>
      <c r="AE857" s="3"/>
      <c r="AF857" s="3"/>
      <c r="AG857" s="3"/>
      <c r="AH857" s="3"/>
      <c r="AI857" s="3"/>
      <c r="AJ857" s="3"/>
      <c r="AK857" s="3"/>
      <c r="AL857" s="3"/>
      <c r="AM857" s="3"/>
      <c r="AN857" s="3"/>
      <c r="AO857" s="3"/>
      <c r="AP857" s="3"/>
      <c r="AQ857" s="3"/>
      <c r="AR857" s="3"/>
      <c r="AS857" s="3"/>
      <c r="AT857" s="3"/>
      <c r="AU857" s="3"/>
      <c r="AV857" s="3"/>
      <c r="AW857" s="3"/>
      <c r="AX857" s="3"/>
      <c r="AY857" s="3"/>
      <c r="AZ857" s="3"/>
      <c r="BA857" s="3"/>
      <c r="BB857" s="3"/>
      <c r="BC857" s="3"/>
      <c r="BD857" s="3"/>
      <c r="BE857" s="3"/>
      <c r="BF857" s="3"/>
      <c r="BG857" s="3"/>
      <c r="BH857" s="3"/>
      <c r="BI857" s="3"/>
      <c r="BJ857" s="3"/>
      <c r="BK857" s="3"/>
      <c r="BL857" s="3"/>
      <c r="BM857" s="3"/>
      <c r="BN857" s="3"/>
      <c r="BO857" s="3"/>
      <c r="BP857" s="3"/>
      <c r="BQ857" s="3"/>
      <c r="BR857" s="3"/>
      <c r="BS857" s="3"/>
      <c r="BT857" s="3"/>
      <c r="BU857" s="3"/>
      <c r="BV857" s="3"/>
      <c r="BW857" s="3"/>
      <c r="BX857" s="3"/>
      <c r="BY857" s="3"/>
      <c r="BZ857" s="3"/>
      <c r="CA857" s="3"/>
      <c r="CB857" s="3"/>
      <c r="CC857" s="3"/>
      <c r="CD857" s="3"/>
      <c r="CE857" s="3"/>
      <c r="CF857" s="3"/>
      <c r="CG857" s="3"/>
      <c r="CH857" s="3"/>
      <c r="CI857" s="3"/>
      <c r="CJ857" s="3"/>
      <c r="CK857" s="3"/>
    </row>
    <row r="858" spans="1:89">
      <c r="C858" s="39" t="s">
        <v>18</v>
      </c>
      <c r="D858">
        <v>1</v>
      </c>
      <c r="G858" s="23"/>
      <c r="H858" s="5"/>
      <c r="I858" s="5"/>
      <c r="J858" s="5"/>
      <c r="K858" s="23"/>
      <c r="L858" s="5"/>
      <c r="M858" s="7"/>
      <c r="N858" s="7"/>
      <c r="O858" s="27"/>
      <c r="P858" s="7"/>
      <c r="Q858" s="7"/>
      <c r="R858" s="7"/>
      <c r="S858" s="29"/>
      <c r="T858" s="1"/>
      <c r="U858" s="1"/>
      <c r="V858" s="1"/>
      <c r="W858" s="1"/>
      <c r="X858" s="1"/>
      <c r="Y858" s="1"/>
      <c r="Z858" s="1"/>
      <c r="AA858" s="1"/>
      <c r="AB858" s="1"/>
      <c r="AC858" s="1"/>
      <c r="AD858" s="1"/>
      <c r="AE858" s="1"/>
      <c r="AF858" s="1"/>
      <c r="AG858" s="1"/>
      <c r="AH858" s="1"/>
      <c r="AI858" s="1"/>
      <c r="AJ858" s="1"/>
      <c r="AK858" s="1"/>
      <c r="AL858" s="1"/>
      <c r="AM858" s="1"/>
      <c r="AN858" s="1"/>
      <c r="AO858" s="1"/>
      <c r="AW858" s="3"/>
      <c r="AX858" s="3"/>
      <c r="AY858" s="3"/>
      <c r="AZ858" s="3"/>
      <c r="BA858" s="3"/>
      <c r="BB858" s="3"/>
      <c r="BC858" s="3"/>
      <c r="BD858" s="3"/>
      <c r="BE858" s="3"/>
      <c r="BF858" s="3"/>
      <c r="BG858" s="3"/>
      <c r="BH858" s="3"/>
      <c r="BI858" s="3"/>
      <c r="BJ858" s="3"/>
      <c r="BK858" s="3"/>
      <c r="BL858" s="3"/>
      <c r="BM858" s="3"/>
      <c r="BN858" s="3"/>
      <c r="BO858" s="3"/>
      <c r="BP858" s="3"/>
      <c r="BQ858" s="3"/>
      <c r="BR858" s="3"/>
      <c r="BS858" s="3"/>
      <c r="BT858" s="3"/>
      <c r="BU858" s="3"/>
      <c r="BV858" s="3"/>
      <c r="BW858" s="3"/>
      <c r="BX858" s="3"/>
      <c r="BY858" s="3"/>
      <c r="BZ858" s="3"/>
      <c r="CA858" s="3"/>
      <c r="CB858" s="3"/>
      <c r="CC858" s="3"/>
      <c r="CD858" s="3"/>
      <c r="CE858" s="3"/>
      <c r="CF858" s="3"/>
      <c r="CG858" s="3"/>
      <c r="CH858" s="3"/>
      <c r="CI858" s="3"/>
      <c r="CJ858" s="3"/>
      <c r="CK858" s="3"/>
    </row>
    <row r="859" spans="1:89">
      <c r="A859" s="42" t="s">
        <v>872</v>
      </c>
      <c r="B859" s="42"/>
      <c r="C859" s="39" t="s">
        <v>18</v>
      </c>
      <c r="D859">
        <v>1</v>
      </c>
      <c r="G859" s="22"/>
      <c r="H859" s="2"/>
      <c r="I859" s="2"/>
      <c r="J859" s="2"/>
      <c r="K859" s="22"/>
      <c r="L859" s="2"/>
      <c r="M859" s="3"/>
      <c r="N859" s="3"/>
      <c r="O859" s="26"/>
      <c r="P859" s="3"/>
      <c r="Q859" s="3"/>
      <c r="R859" s="3"/>
      <c r="S859" s="26"/>
      <c r="T859" s="3"/>
      <c r="U859" s="3"/>
      <c r="V859" s="3"/>
      <c r="W859" s="3"/>
      <c r="X859" s="3"/>
      <c r="Y859" s="3"/>
      <c r="Z859" s="3"/>
      <c r="AA859" s="3"/>
      <c r="AB859" s="3"/>
      <c r="AC859" s="3"/>
      <c r="AD859" s="3"/>
      <c r="AE859" s="3"/>
      <c r="AF859" s="3"/>
      <c r="AG859" s="3"/>
      <c r="AH859" s="3"/>
      <c r="AI859" s="3"/>
      <c r="AJ859" s="3"/>
      <c r="AK859" s="3"/>
      <c r="AL859" s="3"/>
      <c r="AM859" s="3"/>
      <c r="AN859" s="3"/>
      <c r="AO859" s="3"/>
      <c r="AP859" s="3"/>
      <c r="AQ859" s="3"/>
      <c r="AR859" s="3"/>
      <c r="AS859" s="3"/>
      <c r="AT859" s="3"/>
      <c r="AU859" s="3"/>
      <c r="AV859" s="3"/>
      <c r="AW859" s="3"/>
      <c r="AX859" s="3"/>
      <c r="AY859" s="3"/>
      <c r="AZ859" s="3"/>
      <c r="BA859" s="3"/>
      <c r="BB859" s="3"/>
      <c r="BC859" s="3"/>
      <c r="BD859" s="3"/>
      <c r="BE859" s="3"/>
      <c r="BF859" s="3"/>
      <c r="BG859" s="3"/>
      <c r="BH859" s="3"/>
      <c r="BI859" s="3"/>
      <c r="BJ859" s="3"/>
      <c r="BK859" s="3"/>
      <c r="BL859" s="3"/>
      <c r="BM859" s="3"/>
      <c r="BN859" s="3"/>
      <c r="BO859" s="3"/>
      <c r="BP859" s="3"/>
      <c r="BQ859" s="3"/>
      <c r="BR859" s="3"/>
      <c r="BS859" s="3"/>
      <c r="BT859" s="3"/>
      <c r="BU859" s="3"/>
      <c r="BV859" s="3"/>
      <c r="BW859" s="3"/>
      <c r="BX859" s="3"/>
      <c r="BY859" s="3"/>
      <c r="BZ859" s="3"/>
      <c r="CA859" s="3"/>
      <c r="CB859" s="3"/>
      <c r="CC859" s="3"/>
      <c r="CD859" s="3"/>
      <c r="CE859" s="3"/>
      <c r="CF859" s="3"/>
      <c r="CG859" s="3"/>
      <c r="CH859" s="3"/>
      <c r="CI859" s="3"/>
      <c r="CJ859" s="3"/>
      <c r="CK859" s="3"/>
    </row>
    <row r="860" spans="1:89">
      <c r="C860" s="39" t="s">
        <v>18</v>
      </c>
      <c r="D860">
        <v>1</v>
      </c>
      <c r="G860" s="23"/>
      <c r="H860" s="5"/>
      <c r="I860" s="5"/>
      <c r="J860" s="5"/>
      <c r="K860" s="23"/>
      <c r="L860" s="5"/>
      <c r="M860" s="7"/>
      <c r="N860" s="7"/>
      <c r="O860" s="27"/>
      <c r="P860" s="7"/>
      <c r="Q860" s="7"/>
      <c r="R860" s="7"/>
      <c r="S860" s="29"/>
      <c r="T860" s="1"/>
      <c r="U860" s="1"/>
      <c r="V860" s="1"/>
      <c r="W860" s="1"/>
      <c r="X860" s="1"/>
      <c r="Y860" s="1"/>
      <c r="Z860" s="1"/>
      <c r="AA860" s="1"/>
      <c r="AB860" s="1"/>
      <c r="AC860" s="1"/>
      <c r="AD860" s="1"/>
      <c r="AE860" s="1"/>
      <c r="AF860" s="1"/>
      <c r="AG860" s="1"/>
      <c r="AH860" s="1"/>
      <c r="AI860" s="1"/>
      <c r="AJ860" s="1"/>
      <c r="AK860" s="1"/>
      <c r="AL860" s="1"/>
      <c r="AM860" s="1"/>
      <c r="AN860" s="1"/>
      <c r="AO860" s="1"/>
      <c r="AW860" s="3"/>
      <c r="AX860" s="3"/>
      <c r="AY860" s="3"/>
      <c r="AZ860" s="3"/>
      <c r="BA860" s="3"/>
      <c r="BB860" s="3"/>
      <c r="BC860" s="3"/>
      <c r="BD860" s="3"/>
      <c r="BE860" s="3"/>
      <c r="BF860" s="3"/>
      <c r="BG860" s="3"/>
      <c r="BH860" s="3"/>
      <c r="BI860" s="3"/>
      <c r="BJ860" s="3"/>
      <c r="BK860" s="3"/>
      <c r="BL860" s="3"/>
      <c r="BM860" s="3"/>
      <c r="BN860" s="3"/>
      <c r="BO860" s="3"/>
      <c r="BP860" s="3"/>
      <c r="BQ860" s="3"/>
      <c r="BR860" s="3"/>
      <c r="BS860" s="3"/>
      <c r="BT860" s="3"/>
      <c r="BU860" s="3"/>
      <c r="BV860" s="3"/>
      <c r="BW860" s="3"/>
      <c r="BX860" s="3"/>
      <c r="BY860" s="3"/>
      <c r="BZ860" s="3"/>
      <c r="CA860" s="3"/>
      <c r="CB860" s="3"/>
      <c r="CC860" s="3"/>
      <c r="CD860" s="3"/>
      <c r="CE860" s="3"/>
      <c r="CF860" s="3"/>
      <c r="CG860" s="3"/>
      <c r="CH860" s="3"/>
      <c r="CI860" s="3"/>
      <c r="CJ860" s="3"/>
      <c r="CK860" s="3"/>
    </row>
    <row r="861" spans="1:89">
      <c r="A861" s="40" t="s">
        <v>873</v>
      </c>
      <c r="B861" t="s">
        <v>871</v>
      </c>
      <c r="C861" s="82" t="s">
        <v>117</v>
      </c>
      <c r="D861">
        <v>1</v>
      </c>
      <c r="E861" s="25">
        <v>2.5000000000000001E-2</v>
      </c>
      <c r="F861">
        <v>0.25</v>
      </c>
      <c r="G861" s="25">
        <v>2.3150747755134615</v>
      </c>
      <c r="H861">
        <v>-5.8530256776878975</v>
      </c>
      <c r="I861">
        <v>7.9542450008129242</v>
      </c>
      <c r="J861">
        <v>-5.2275654151357209E-3</v>
      </c>
      <c r="K861" s="25">
        <v>26.448998682476709</v>
      </c>
      <c r="L861">
        <v>-15.298824571804911</v>
      </c>
      <c r="M861">
        <v>5.1178774736495285</v>
      </c>
      <c r="N861">
        <v>1.760778062911726</v>
      </c>
      <c r="O861" s="25">
        <v>-6.4941907851582279E-3</v>
      </c>
      <c r="P861">
        <v>25</v>
      </c>
      <c r="Q861">
        <v>-1.6000000000000001E-3</v>
      </c>
      <c r="R861">
        <v>11</v>
      </c>
      <c r="S861" s="25" t="s">
        <v>729</v>
      </c>
      <c r="T861" s="40" t="s">
        <v>182</v>
      </c>
      <c r="U861" s="40" t="s">
        <v>183</v>
      </c>
      <c r="V861" s="40" t="s">
        <v>184</v>
      </c>
      <c r="W861" s="40" t="s">
        <v>185</v>
      </c>
    </row>
    <row r="862" spans="1:89">
      <c r="C862" s="39" t="s">
        <v>18</v>
      </c>
      <c r="D862">
        <v>1</v>
      </c>
      <c r="S862" s="25">
        <v>27.2</v>
      </c>
      <c r="T862">
        <v>24</v>
      </c>
      <c r="U862">
        <v>26</v>
      </c>
      <c r="V862">
        <v>28</v>
      </c>
      <c r="W862">
        <v>30</v>
      </c>
    </row>
    <row r="863" spans="1:89">
      <c r="A863" t="s">
        <v>874</v>
      </c>
      <c r="B863" t="s">
        <v>871</v>
      </c>
      <c r="C863" s="82" t="s">
        <v>117</v>
      </c>
      <c r="D863">
        <v>1</v>
      </c>
      <c r="E863" s="25">
        <v>0.05</v>
      </c>
      <c r="F863">
        <v>0.35</v>
      </c>
      <c r="G863" s="25">
        <v>0</v>
      </c>
      <c r="H863">
        <v>-3.9314000000163407</v>
      </c>
      <c r="I863">
        <v>7.4594000000028879</v>
      </c>
      <c r="J863">
        <v>-3.0500000000169836E-2</v>
      </c>
      <c r="K863" s="25">
        <v>0</v>
      </c>
      <c r="L863">
        <v>-1.886599999991541</v>
      </c>
      <c r="M863">
        <v>3.3637999999986263</v>
      </c>
      <c r="N863">
        <v>1.7379000000000744</v>
      </c>
      <c r="O863" s="25">
        <v>-5.6147297451193063E-3</v>
      </c>
      <c r="P863">
        <v>25</v>
      </c>
      <c r="Q863">
        <v>-1.8E-3</v>
      </c>
      <c r="R863">
        <v>15</v>
      </c>
      <c r="S863" s="25" t="s">
        <v>720</v>
      </c>
      <c r="T863" t="s">
        <v>721</v>
      </c>
      <c r="U863">
        <v>0</v>
      </c>
      <c r="V863">
        <v>0</v>
      </c>
      <c r="W863">
        <v>0</v>
      </c>
      <c r="X863">
        <v>0</v>
      </c>
      <c r="Y863">
        <v>0</v>
      </c>
      <c r="Z863">
        <v>0</v>
      </c>
      <c r="AA863">
        <v>0</v>
      </c>
      <c r="AB863">
        <v>0</v>
      </c>
      <c r="AC863">
        <v>0</v>
      </c>
      <c r="AD863">
        <v>0</v>
      </c>
      <c r="AE863">
        <v>0</v>
      </c>
      <c r="AF863">
        <v>0</v>
      </c>
      <c r="AG863">
        <v>0</v>
      </c>
      <c r="AH863">
        <v>0</v>
      </c>
      <c r="AI863">
        <v>0</v>
      </c>
      <c r="AJ863">
        <v>0</v>
      </c>
      <c r="AK863">
        <v>0</v>
      </c>
      <c r="AL863">
        <v>0</v>
      </c>
      <c r="AM863">
        <v>0</v>
      </c>
      <c r="AN863">
        <v>0</v>
      </c>
      <c r="AO863">
        <v>0</v>
      </c>
      <c r="AP863">
        <v>0</v>
      </c>
      <c r="AQ863">
        <v>0</v>
      </c>
      <c r="AR863">
        <v>0</v>
      </c>
      <c r="AS863">
        <v>0</v>
      </c>
      <c r="AT863">
        <v>0</v>
      </c>
      <c r="AU863">
        <v>0</v>
      </c>
    </row>
    <row r="864" spans="1:89">
      <c r="C864" s="39" t="s">
        <v>18</v>
      </c>
      <c r="D864">
        <v>1</v>
      </c>
      <c r="S864" s="25">
        <v>18.100000000000001</v>
      </c>
      <c r="T864">
        <v>23.5</v>
      </c>
      <c r="U864">
        <v>0</v>
      </c>
      <c r="V864">
        <v>0</v>
      </c>
      <c r="W864">
        <v>0</v>
      </c>
      <c r="X864">
        <v>0</v>
      </c>
      <c r="Y864">
        <v>0</v>
      </c>
      <c r="Z864">
        <v>0</v>
      </c>
      <c r="AA864">
        <v>0</v>
      </c>
      <c r="AB864">
        <v>0</v>
      </c>
      <c r="AC864">
        <v>0</v>
      </c>
      <c r="AD864">
        <v>0</v>
      </c>
      <c r="AE864">
        <v>0</v>
      </c>
      <c r="AF864">
        <v>0</v>
      </c>
      <c r="AG864">
        <v>0</v>
      </c>
      <c r="AH864">
        <v>0</v>
      </c>
      <c r="AI864">
        <v>0</v>
      </c>
      <c r="AJ864">
        <v>0</v>
      </c>
      <c r="AK864">
        <v>0</v>
      </c>
      <c r="AL864">
        <v>0</v>
      </c>
      <c r="AM864">
        <v>0</v>
      </c>
      <c r="AN864">
        <v>0</v>
      </c>
      <c r="AO864">
        <v>0</v>
      </c>
      <c r="AP864">
        <v>0</v>
      </c>
      <c r="AQ864">
        <v>0</v>
      </c>
      <c r="AR864">
        <v>0</v>
      </c>
      <c r="AS864">
        <v>0</v>
      </c>
      <c r="AT864">
        <v>0</v>
      </c>
      <c r="AU864">
        <v>0</v>
      </c>
    </row>
    <row r="865" spans="1:25">
      <c r="A865" s="40" t="s">
        <v>875</v>
      </c>
      <c r="B865" s="40" t="s">
        <v>871</v>
      </c>
      <c r="C865" s="82" t="s">
        <v>117</v>
      </c>
      <c r="D865">
        <v>1</v>
      </c>
      <c r="E865" s="25">
        <v>0.1</v>
      </c>
      <c r="F865">
        <v>1</v>
      </c>
      <c r="G865" s="25">
        <v>-0.11111474399674215</v>
      </c>
      <c r="H865">
        <v>-0.27775203487993688</v>
      </c>
      <c r="I865">
        <v>3.0105832153154255</v>
      </c>
      <c r="J865">
        <v>-1.4915456438746685E-2</v>
      </c>
      <c r="K865" s="25">
        <v>0.79886994758339636</v>
      </c>
      <c r="L865">
        <v>-1.799897579022153</v>
      </c>
      <c r="M865">
        <v>1.9486512858633553</v>
      </c>
      <c r="N865">
        <v>1.6742079543754012</v>
      </c>
      <c r="O865" s="25">
        <v>-6.0018369413377196E-3</v>
      </c>
      <c r="P865">
        <v>25</v>
      </c>
      <c r="Q865">
        <v>-1.8E-3</v>
      </c>
      <c r="R865">
        <v>5</v>
      </c>
      <c r="S865" s="40" t="s">
        <v>226</v>
      </c>
      <c r="T865" t="s">
        <v>594</v>
      </c>
      <c r="U865" s="40" t="s">
        <v>227</v>
      </c>
      <c r="V865" s="40" t="s">
        <v>228</v>
      </c>
    </row>
    <row r="866" spans="1:25">
      <c r="C866" s="39" t="s">
        <v>18</v>
      </c>
      <c r="D866">
        <v>1</v>
      </c>
      <c r="S866">
        <v>67.2</v>
      </c>
      <c r="T866">
        <v>73.900000000000006</v>
      </c>
      <c r="U866">
        <v>80.599999999999994</v>
      </c>
      <c r="V866">
        <v>87.4</v>
      </c>
    </row>
    <row r="867" spans="1:25">
      <c r="A867" s="40" t="s">
        <v>876</v>
      </c>
      <c r="B867" s="40" t="s">
        <v>871</v>
      </c>
      <c r="C867" s="82" t="s">
        <v>117</v>
      </c>
      <c r="D867">
        <v>1</v>
      </c>
      <c r="E867" s="25">
        <v>0.3</v>
      </c>
      <c r="F867">
        <v>3</v>
      </c>
      <c r="G867" s="25">
        <v>-1.8446687254901662E-2</v>
      </c>
      <c r="H867">
        <v>-8.2767105470589478E-2</v>
      </c>
      <c r="I867">
        <v>1.1052201913960793</v>
      </c>
      <c r="J867">
        <v>-4.0063986705878851E-3</v>
      </c>
      <c r="K867" s="25">
        <v>2.4180026859532112E-2</v>
      </c>
      <c r="L867">
        <v>-0.16565656567742626</v>
      </c>
      <c r="M867">
        <v>0.68608819719078773</v>
      </c>
      <c r="N867">
        <v>1.8553883416271062</v>
      </c>
      <c r="O867" s="25">
        <v>-6.3216282896792078E-3</v>
      </c>
      <c r="P867">
        <v>25</v>
      </c>
      <c r="Q867">
        <v>-1.74E-3</v>
      </c>
      <c r="R867">
        <v>2.1</v>
      </c>
      <c r="S867" s="25" t="s">
        <v>308</v>
      </c>
      <c r="T867" t="s">
        <v>600</v>
      </c>
      <c r="U867" t="s">
        <v>316</v>
      </c>
      <c r="V867" t="s">
        <v>602</v>
      </c>
      <c r="W867" t="s">
        <v>481</v>
      </c>
      <c r="X867" t="s">
        <v>603</v>
      </c>
      <c r="Y867" t="s">
        <v>774</v>
      </c>
    </row>
    <row r="868" spans="1:25">
      <c r="C868" s="39" t="s">
        <v>18</v>
      </c>
      <c r="D868">
        <v>1</v>
      </c>
      <c r="S868" s="25">
        <v>130</v>
      </c>
      <c r="T868">
        <v>139</v>
      </c>
      <c r="U868">
        <v>148</v>
      </c>
      <c r="V868">
        <v>156</v>
      </c>
      <c r="W868">
        <v>164</v>
      </c>
      <c r="X868">
        <v>172</v>
      </c>
      <c r="Y868">
        <v>180</v>
      </c>
    </row>
    <row r="869" spans="1:25">
      <c r="A869" s="40" t="s">
        <v>877</v>
      </c>
      <c r="B869" s="40" t="s">
        <v>878</v>
      </c>
      <c r="C869" s="82" t="s">
        <v>117</v>
      </c>
      <c r="D869">
        <v>1</v>
      </c>
      <c r="E869" s="25">
        <v>0.3</v>
      </c>
      <c r="F869">
        <v>3</v>
      </c>
      <c r="G869" s="25">
        <v>2.1924201151572089E-2</v>
      </c>
      <c r="H869">
        <v>-0.22501040390943217</v>
      </c>
      <c r="I869">
        <v>1.1580097357672912</v>
      </c>
      <c r="J869">
        <v>4.5076465290569107E-2</v>
      </c>
      <c r="K869" s="25">
        <v>1.5343252061907724E-2</v>
      </c>
      <c r="L869">
        <v>-0.10939955987144623</v>
      </c>
      <c r="M869">
        <v>0.50465315718098458</v>
      </c>
      <c r="N869">
        <v>2.589403150628554</v>
      </c>
      <c r="O869" s="25">
        <v>-1.4128084149306931E-3</v>
      </c>
      <c r="P869">
        <v>25</v>
      </c>
      <c r="Q869">
        <v>-1.2700000000000001E-3</v>
      </c>
      <c r="R869">
        <v>1.9</v>
      </c>
      <c r="S869" t="s">
        <v>222</v>
      </c>
      <c r="T869" t="s">
        <v>579</v>
      </c>
      <c r="U869" t="s">
        <v>224</v>
      </c>
      <c r="V869" t="s">
        <v>580</v>
      </c>
    </row>
    <row r="870" spans="1:25">
      <c r="C870" s="39" t="s">
        <v>18</v>
      </c>
      <c r="D870">
        <v>1</v>
      </c>
      <c r="S870">
        <v>39.799999999999997</v>
      </c>
      <c r="T870">
        <v>45.7</v>
      </c>
      <c r="U870">
        <v>51.7</v>
      </c>
      <c r="V870">
        <v>56.8</v>
      </c>
    </row>
    <row r="871" spans="1:25">
      <c r="A871" s="40" t="s">
        <v>879</v>
      </c>
      <c r="B871" s="40" t="s">
        <v>871</v>
      </c>
      <c r="C871" s="82" t="s">
        <v>117</v>
      </c>
      <c r="D871">
        <v>1</v>
      </c>
      <c r="E871" s="25">
        <v>0.1</v>
      </c>
      <c r="F871">
        <v>1.75</v>
      </c>
      <c r="G871" s="25">
        <v>-5.1294465090466257E-2</v>
      </c>
      <c r="H871">
        <v>-0.20027138459318103</v>
      </c>
      <c r="I871">
        <v>2.9487875459695827</v>
      </c>
      <c r="J871">
        <v>-5.3431462859354767E-3</v>
      </c>
      <c r="K871" s="25">
        <v>8.8345219899529884E-2</v>
      </c>
      <c r="L871">
        <v>-0.36202181711229869</v>
      </c>
      <c r="M871">
        <v>0.99645027336736292</v>
      </c>
      <c r="N871">
        <v>1.7918022756144871</v>
      </c>
      <c r="O871" s="25">
        <v>-5.5535887572277232E-3</v>
      </c>
      <c r="P871">
        <v>25</v>
      </c>
      <c r="Q871">
        <v>-1.6999999999999999E-3</v>
      </c>
      <c r="R871">
        <v>0.8</v>
      </c>
      <c r="S871" t="s">
        <v>760</v>
      </c>
      <c r="T871" s="40" t="s">
        <v>761</v>
      </c>
      <c r="U871" t="s">
        <v>762</v>
      </c>
      <c r="V871" s="40" t="s">
        <v>763</v>
      </c>
    </row>
    <row r="872" spans="1:25">
      <c r="C872" s="39" t="s">
        <v>18</v>
      </c>
      <c r="D872">
        <v>1</v>
      </c>
      <c r="S872">
        <v>60</v>
      </c>
      <c r="T872">
        <v>80</v>
      </c>
      <c r="U872">
        <v>50</v>
      </c>
      <c r="V872">
        <v>65</v>
      </c>
    </row>
    <row r="873" spans="1:25">
      <c r="A873" s="40" t="s">
        <v>880</v>
      </c>
      <c r="B873" s="40" t="s">
        <v>871</v>
      </c>
      <c r="C873" s="82" t="s">
        <v>117</v>
      </c>
      <c r="D873">
        <v>1</v>
      </c>
      <c r="E873" s="25">
        <v>0.1</v>
      </c>
      <c r="F873">
        <v>3</v>
      </c>
      <c r="G873" s="25">
        <v>-1.1714736349297547E-2</v>
      </c>
      <c r="H873">
        <v>-0.13082197042956586</v>
      </c>
      <c r="I873">
        <v>1.1460984817091318</v>
      </c>
      <c r="J873">
        <v>-3.5617749302684631E-3</v>
      </c>
      <c r="K873" s="25">
        <v>1.8592251463167883E-2</v>
      </c>
      <c r="L873">
        <v>-0.12873767544400741</v>
      </c>
      <c r="M873">
        <v>0.62283959941984723</v>
      </c>
      <c r="N873">
        <v>1.7873058245609921</v>
      </c>
      <c r="O873" s="25">
        <v>-7.3110885059493669E-3</v>
      </c>
      <c r="P873">
        <v>25</v>
      </c>
      <c r="Q873">
        <v>-1.8699999999999999E-3</v>
      </c>
      <c r="R873">
        <v>0.7</v>
      </c>
      <c r="S873" t="s">
        <v>729</v>
      </c>
      <c r="T873" s="40" t="s">
        <v>716</v>
      </c>
      <c r="U873" t="s">
        <v>717</v>
      </c>
      <c r="V873" s="40"/>
    </row>
    <row r="874" spans="1:25">
      <c r="C874" s="39" t="s">
        <v>18</v>
      </c>
      <c r="D874">
        <v>1</v>
      </c>
      <c r="S874">
        <v>140</v>
      </c>
      <c r="T874">
        <v>125</v>
      </c>
      <c r="U874">
        <v>160</v>
      </c>
    </row>
    <row r="875" spans="1:25">
      <c r="A875" t="s">
        <v>881</v>
      </c>
      <c r="B875" t="s">
        <v>871</v>
      </c>
      <c r="C875" s="82" t="s">
        <v>117</v>
      </c>
      <c r="D875">
        <v>1</v>
      </c>
      <c r="E875" s="25">
        <v>0.1</v>
      </c>
      <c r="F875">
        <v>0.35</v>
      </c>
      <c r="G875" s="25">
        <v>-1.4196587976634938</v>
      </c>
      <c r="H875">
        <v>0.33621446433015956</v>
      </c>
      <c r="I875">
        <v>2.9256240303734615</v>
      </c>
      <c r="J875">
        <v>-4.2868115613337657E-3</v>
      </c>
      <c r="K875" s="25">
        <v>2.0950359788360182</v>
      </c>
      <c r="L875">
        <v>-2.7834497883598228</v>
      </c>
      <c r="M875">
        <v>2.0184462883597956</v>
      </c>
      <c r="N875">
        <v>1.8946917305555551</v>
      </c>
      <c r="O875" s="25">
        <v>-6.2262355334653467E-3</v>
      </c>
      <c r="P875">
        <v>25</v>
      </c>
      <c r="Q875">
        <v>-2E-3</v>
      </c>
      <c r="R875">
        <v>11.5</v>
      </c>
      <c r="S875" t="s">
        <v>225</v>
      </c>
      <c r="T875" t="s">
        <v>226</v>
      </c>
      <c r="U875" t="s">
        <v>594</v>
      </c>
      <c r="V875" s="40" t="s">
        <v>227</v>
      </c>
    </row>
    <row r="876" spans="1:25">
      <c r="C876" s="39" t="s">
        <v>18</v>
      </c>
      <c r="D876">
        <v>1</v>
      </c>
      <c r="S876">
        <v>62</v>
      </c>
      <c r="T876">
        <v>67.2</v>
      </c>
      <c r="U876">
        <v>73.900000000000006</v>
      </c>
      <c r="V876">
        <v>80.599999999999994</v>
      </c>
    </row>
    <row r="877" spans="1:25">
      <c r="A877" t="s">
        <v>882</v>
      </c>
      <c r="B877" t="s">
        <v>871</v>
      </c>
      <c r="C877" s="82" t="s">
        <v>117</v>
      </c>
      <c r="D877">
        <v>1</v>
      </c>
      <c r="E877" s="25">
        <v>0.15</v>
      </c>
      <c r="F877">
        <v>1</v>
      </c>
      <c r="G877" s="25">
        <v>-0.13442253197783097</v>
      </c>
      <c r="H877">
        <v>-0.18110594863958646</v>
      </c>
      <c r="I877">
        <v>2.9555256243854138</v>
      </c>
      <c r="J877">
        <v>-6.4851237679963494E-3</v>
      </c>
      <c r="K877" s="25">
        <v>0.16819583749583447</v>
      </c>
      <c r="L877">
        <v>-0.45426760239759895</v>
      </c>
      <c r="M877">
        <v>1.0307456232933732</v>
      </c>
      <c r="N877">
        <v>1.8676754166083915</v>
      </c>
      <c r="O877" s="25">
        <v>-5.688988876582278E-3</v>
      </c>
      <c r="P877">
        <v>25</v>
      </c>
      <c r="Q877">
        <v>-1.8E-3</v>
      </c>
      <c r="R877">
        <v>6.5</v>
      </c>
      <c r="S877" t="s">
        <v>579</v>
      </c>
      <c r="T877" t="s">
        <v>224</v>
      </c>
      <c r="U877" t="s">
        <v>580</v>
      </c>
      <c r="V877" t="s">
        <v>225</v>
      </c>
      <c r="W877" t="s">
        <v>226</v>
      </c>
      <c r="X877" t="s">
        <v>594</v>
      </c>
    </row>
    <row r="878" spans="1:25">
      <c r="C878" s="39" t="s">
        <v>18</v>
      </c>
      <c r="D878">
        <v>1</v>
      </c>
      <c r="S878">
        <v>45.7</v>
      </c>
      <c r="T878">
        <v>51.7</v>
      </c>
      <c r="U878">
        <v>56.8</v>
      </c>
      <c r="V878">
        <v>62</v>
      </c>
      <c r="W878">
        <v>67.2</v>
      </c>
      <c r="X878">
        <v>73.900000000000006</v>
      </c>
    </row>
    <row r="879" spans="1:25">
      <c r="A879" s="40" t="s">
        <v>883</v>
      </c>
      <c r="B879" s="40" t="s">
        <v>871</v>
      </c>
      <c r="C879" s="82" t="s">
        <v>117</v>
      </c>
      <c r="D879">
        <v>1</v>
      </c>
      <c r="E879" s="25">
        <v>0.1</v>
      </c>
      <c r="F879">
        <v>1.5</v>
      </c>
      <c r="G879" s="25">
        <v>-8.2563482632742297E-2</v>
      </c>
      <c r="H879">
        <v>-0.25889452265722118</v>
      </c>
      <c r="I879">
        <v>2.9841777491485781</v>
      </c>
      <c r="J879">
        <v>-9.2077238586141946E-3</v>
      </c>
      <c r="K879" s="25">
        <v>0.1107404696209547</v>
      </c>
      <c r="L879">
        <v>-0.35565014778426945</v>
      </c>
      <c r="M879">
        <v>0.98221508876113917</v>
      </c>
      <c r="N879">
        <v>1.8750438644021754</v>
      </c>
      <c r="O879" s="25">
        <v>-5.688988876582278E-3</v>
      </c>
      <c r="P879">
        <v>25</v>
      </c>
      <c r="Q879">
        <v>-1.8E-3</v>
      </c>
      <c r="R879">
        <v>6.5</v>
      </c>
      <c r="S879" t="s">
        <v>226</v>
      </c>
      <c r="T879" t="s">
        <v>594</v>
      </c>
      <c r="U879" t="s">
        <v>227</v>
      </c>
      <c r="V879" t="s">
        <v>228</v>
      </c>
    </row>
    <row r="880" spans="1:25">
      <c r="C880" s="39" t="s">
        <v>18</v>
      </c>
      <c r="D880">
        <v>1</v>
      </c>
      <c r="S880">
        <v>67.2</v>
      </c>
      <c r="T880">
        <v>73.900000000000006</v>
      </c>
      <c r="U880">
        <v>80.599999999999994</v>
      </c>
      <c r="V880">
        <v>87.4</v>
      </c>
    </row>
    <row r="881" spans="1:89">
      <c r="A881" s="40" t="s">
        <v>884</v>
      </c>
      <c r="B881" s="40" t="s">
        <v>871</v>
      </c>
      <c r="C881" s="82" t="s">
        <v>117</v>
      </c>
      <c r="D881">
        <v>1</v>
      </c>
      <c r="E881" s="25">
        <v>0.1</v>
      </c>
      <c r="F881">
        <v>1</v>
      </c>
      <c r="G881" s="25">
        <v>-0.10104902837301917</v>
      </c>
      <c r="H881">
        <v>-0.24839510003967658</v>
      </c>
      <c r="I881">
        <v>1.664417989204362</v>
      </c>
      <c r="J881">
        <v>-8.7191766916663305E-3</v>
      </c>
      <c r="K881" s="25">
        <v>0.3650525793650809</v>
      </c>
      <c r="L881">
        <v>-1.0101890873015895</v>
      </c>
      <c r="M881">
        <v>1.3912900496031753</v>
      </c>
      <c r="N881">
        <v>2.0958765833333337</v>
      </c>
      <c r="O881" s="25">
        <v>-6.7507642477551031E-3</v>
      </c>
      <c r="P881">
        <v>25</v>
      </c>
      <c r="Q881">
        <v>-1.7899999999999999E-3</v>
      </c>
      <c r="R881">
        <v>1.4</v>
      </c>
      <c r="S881" t="s">
        <v>760</v>
      </c>
      <c r="T881" s="40" t="s">
        <v>761</v>
      </c>
      <c r="U881" t="s">
        <v>762</v>
      </c>
      <c r="V881" s="40" t="s">
        <v>763</v>
      </c>
    </row>
    <row r="882" spans="1:89">
      <c r="C882" s="39" t="s">
        <v>18</v>
      </c>
      <c r="D882">
        <v>1</v>
      </c>
      <c r="S882">
        <v>95</v>
      </c>
      <c r="T882">
        <v>145</v>
      </c>
      <c r="U882">
        <v>85</v>
      </c>
      <c r="V882">
        <v>110</v>
      </c>
    </row>
    <row r="883" spans="1:89">
      <c r="A883" s="40" t="s">
        <v>885</v>
      </c>
      <c r="B883" s="40" t="s">
        <v>871</v>
      </c>
      <c r="C883" s="82" t="s">
        <v>117</v>
      </c>
      <c r="D883">
        <v>1</v>
      </c>
      <c r="E883" s="25">
        <v>0.05</v>
      </c>
      <c r="F883">
        <v>0.5</v>
      </c>
      <c r="G883" s="25">
        <v>-4.3054070446887334</v>
      </c>
      <c r="H883">
        <v>-1.332759385933973</v>
      </c>
      <c r="I883">
        <v>6.3471762566007035</v>
      </c>
      <c r="J883">
        <v>-4.6865797830766776E-2</v>
      </c>
      <c r="K883" s="25">
        <v>5.1169259504359133</v>
      </c>
      <c r="L883">
        <v>-6.9380825057902173</v>
      </c>
      <c r="M883">
        <v>4.9150671720580217</v>
      </c>
      <c r="N883">
        <v>1.7249184966140541</v>
      </c>
      <c r="O883" s="25">
        <v>-6.6202614281188127E-3</v>
      </c>
      <c r="P883">
        <v>25</v>
      </c>
      <c r="Q883">
        <v>-2E-3</v>
      </c>
      <c r="R883">
        <v>13</v>
      </c>
      <c r="S883" s="25" t="s">
        <v>231</v>
      </c>
      <c r="T883" t="s">
        <v>301</v>
      </c>
      <c r="U883" s="25" t="s">
        <v>218</v>
      </c>
      <c r="V883" t="s">
        <v>304</v>
      </c>
    </row>
    <row r="884" spans="1:89">
      <c r="C884" s="39" t="s">
        <v>18</v>
      </c>
      <c r="D884">
        <v>1</v>
      </c>
      <c r="S884" s="25">
        <v>23.5</v>
      </c>
      <c r="T884">
        <v>26.8</v>
      </c>
      <c r="U884" s="25">
        <v>30.6</v>
      </c>
      <c r="V884">
        <v>35.200000000000003</v>
      </c>
    </row>
    <row r="885" spans="1:89">
      <c r="A885" s="40" t="s">
        <v>886</v>
      </c>
      <c r="B885" s="40" t="s">
        <v>871</v>
      </c>
      <c r="C885" s="82" t="s">
        <v>117</v>
      </c>
      <c r="D885">
        <v>1</v>
      </c>
      <c r="E885" s="25">
        <v>0.15</v>
      </c>
      <c r="F885">
        <v>1.5</v>
      </c>
      <c r="G885" s="25">
        <v>-0.11612019886128221</v>
      </c>
      <c r="H885">
        <v>-0.22288978281056401</v>
      </c>
      <c r="I885">
        <v>2.9681587996174996</v>
      </c>
      <c r="J885">
        <v>-6.5729279456533951E-3</v>
      </c>
      <c r="K885" s="25">
        <v>1.3637625418058307E-2</v>
      </c>
      <c r="L885">
        <v>-0.19997639632106484</v>
      </c>
      <c r="M885">
        <v>0.82916227006688559</v>
      </c>
      <c r="N885">
        <v>1.9137056008361213</v>
      </c>
      <c r="O885" s="25">
        <v>-5.8994423924050628E-3</v>
      </c>
      <c r="P885">
        <v>25</v>
      </c>
      <c r="Q885">
        <v>-1.8E-3</v>
      </c>
      <c r="R885">
        <v>3</v>
      </c>
      <c r="S885" t="s">
        <v>225</v>
      </c>
      <c r="T885" t="s">
        <v>226</v>
      </c>
      <c r="U885" t="s">
        <v>594</v>
      </c>
      <c r="V885" t="s">
        <v>227</v>
      </c>
    </row>
    <row r="886" spans="1:89">
      <c r="C886" s="39" t="s">
        <v>18</v>
      </c>
      <c r="D886">
        <v>1</v>
      </c>
      <c r="S886">
        <v>62</v>
      </c>
      <c r="T886">
        <v>67.2</v>
      </c>
      <c r="U886">
        <v>73.900000000000006</v>
      </c>
      <c r="V886">
        <v>80.599999999999994</v>
      </c>
    </row>
    <row r="887" spans="1:89">
      <c r="A887" s="40" t="s">
        <v>887</v>
      </c>
      <c r="B887" s="40" t="s">
        <v>871</v>
      </c>
      <c r="C887" s="82" t="s">
        <v>117</v>
      </c>
      <c r="D887">
        <v>1</v>
      </c>
      <c r="E887" s="25">
        <v>0.1</v>
      </c>
      <c r="F887">
        <v>1.5</v>
      </c>
      <c r="G887" s="25">
        <v>-7.9178811562348669E-2</v>
      </c>
      <c r="H887">
        <v>-0.38207487708075144</v>
      </c>
      <c r="I887">
        <v>3.0199009456230335</v>
      </c>
      <c r="J887">
        <v>-6.7663669799332415E-3</v>
      </c>
      <c r="K887" s="25">
        <v>2.9561264479482628E-2</v>
      </c>
      <c r="L887">
        <v>-0.32106275828157521</v>
      </c>
      <c r="M887">
        <v>1.2262408894263954</v>
      </c>
      <c r="N887">
        <v>1.8088784373756972</v>
      </c>
      <c r="O887" s="25">
        <v>-6.0613005632911389E-3</v>
      </c>
      <c r="P887">
        <v>25</v>
      </c>
      <c r="Q887">
        <v>-1.8E-3</v>
      </c>
      <c r="R887">
        <v>3</v>
      </c>
      <c r="S887" s="41" t="s">
        <v>222</v>
      </c>
      <c r="T887" t="s">
        <v>579</v>
      </c>
      <c r="U887" t="s">
        <v>224</v>
      </c>
      <c r="V887" t="s">
        <v>580</v>
      </c>
      <c r="W887" t="s">
        <v>225</v>
      </c>
    </row>
    <row r="888" spans="1:89">
      <c r="C888" s="39" t="s">
        <v>18</v>
      </c>
      <c r="D888">
        <v>1</v>
      </c>
      <c r="S888" s="25">
        <v>39.799999999999997</v>
      </c>
      <c r="T888">
        <v>45.7</v>
      </c>
      <c r="U888">
        <v>51.7</v>
      </c>
      <c r="V888">
        <v>56.8</v>
      </c>
      <c r="W888">
        <v>62</v>
      </c>
    </row>
    <row r="889" spans="1:89">
      <c r="A889" t="s">
        <v>888</v>
      </c>
      <c r="B889" t="s">
        <v>871</v>
      </c>
      <c r="C889" s="82" t="s">
        <v>117</v>
      </c>
      <c r="D889">
        <v>1</v>
      </c>
      <c r="E889" s="25">
        <v>0.1</v>
      </c>
      <c r="F889">
        <v>0.5</v>
      </c>
      <c r="G889" s="25">
        <v>0</v>
      </c>
      <c r="H889">
        <v>-1.0766999999959226</v>
      </c>
      <c r="I889">
        <v>3.2484999999993263</v>
      </c>
      <c r="J889">
        <v>-5.0999999999629128E-3</v>
      </c>
      <c r="K889" s="25">
        <v>0</v>
      </c>
      <c r="L889">
        <v>-0.53329999995653532</v>
      </c>
      <c r="M889">
        <v>1.1199999999923513</v>
      </c>
      <c r="N889">
        <v>1.8733000000004474</v>
      </c>
      <c r="O889" s="25">
        <v>-7.0909090909090904E-3</v>
      </c>
      <c r="P889">
        <v>25</v>
      </c>
      <c r="Q889">
        <v>-1.8E-3</v>
      </c>
      <c r="R889">
        <v>15</v>
      </c>
      <c r="S889" s="25" t="s">
        <v>218</v>
      </c>
      <c r="T889" t="s">
        <v>304</v>
      </c>
      <c r="U889" t="s">
        <v>222</v>
      </c>
      <c r="V889" t="s">
        <v>579</v>
      </c>
      <c r="W889">
        <v>0</v>
      </c>
      <c r="X889">
        <v>0</v>
      </c>
      <c r="Y889">
        <v>0</v>
      </c>
      <c r="Z889">
        <v>0</v>
      </c>
      <c r="AA889">
        <v>0</v>
      </c>
      <c r="AB889">
        <v>0</v>
      </c>
      <c r="AC889">
        <v>0</v>
      </c>
      <c r="AD889">
        <v>0</v>
      </c>
      <c r="AE889">
        <v>0</v>
      </c>
      <c r="AF889">
        <v>0</v>
      </c>
      <c r="AG889">
        <v>0</v>
      </c>
      <c r="AH889">
        <v>0</v>
      </c>
      <c r="AI889">
        <v>0</v>
      </c>
      <c r="AJ889">
        <v>0</v>
      </c>
      <c r="AK889">
        <v>0</v>
      </c>
      <c r="AL889">
        <v>0</v>
      </c>
      <c r="AM889">
        <v>0</v>
      </c>
      <c r="AN889">
        <v>0</v>
      </c>
      <c r="AO889">
        <v>0</v>
      </c>
      <c r="AP889">
        <v>0</v>
      </c>
      <c r="AQ889">
        <v>0</v>
      </c>
      <c r="AR889">
        <v>0</v>
      </c>
      <c r="AS889">
        <v>0</v>
      </c>
      <c r="AT889">
        <v>0</v>
      </c>
      <c r="AU889">
        <v>0</v>
      </c>
    </row>
    <row r="890" spans="1:89">
      <c r="C890" s="39" t="s">
        <v>18</v>
      </c>
      <c r="D890">
        <v>1</v>
      </c>
      <c r="S890" s="25">
        <v>30.6</v>
      </c>
      <c r="T890">
        <v>35.200000000000003</v>
      </c>
      <c r="U890">
        <v>39.799999999999997</v>
      </c>
      <c r="V890">
        <v>45.7</v>
      </c>
      <c r="W890">
        <v>0</v>
      </c>
      <c r="X890">
        <v>0</v>
      </c>
      <c r="Y890">
        <v>0</v>
      </c>
      <c r="Z890">
        <v>0</v>
      </c>
      <c r="AA890">
        <v>0</v>
      </c>
      <c r="AB890">
        <v>0</v>
      </c>
      <c r="AC890">
        <v>0</v>
      </c>
      <c r="AD890">
        <v>0</v>
      </c>
      <c r="AE890">
        <v>0</v>
      </c>
      <c r="AF890">
        <v>0</v>
      </c>
      <c r="AG890">
        <v>0</v>
      </c>
      <c r="AH890">
        <v>0</v>
      </c>
      <c r="AI890">
        <v>0</v>
      </c>
      <c r="AJ890">
        <v>0</v>
      </c>
      <c r="AK890">
        <v>0</v>
      </c>
      <c r="AL890">
        <v>0</v>
      </c>
      <c r="AM890">
        <v>0</v>
      </c>
      <c r="AN890">
        <v>0</v>
      </c>
      <c r="AO890">
        <v>0</v>
      </c>
      <c r="AP890">
        <v>0</v>
      </c>
      <c r="AQ890">
        <v>0</v>
      </c>
      <c r="AR890">
        <v>0</v>
      </c>
      <c r="AS890">
        <v>0</v>
      </c>
      <c r="AT890">
        <v>0</v>
      </c>
      <c r="AU890">
        <v>0</v>
      </c>
    </row>
    <row r="891" spans="1:89">
      <c r="C891" s="39" t="s">
        <v>18</v>
      </c>
      <c r="D891">
        <v>1</v>
      </c>
      <c r="G891" s="22"/>
      <c r="H891" s="2"/>
      <c r="I891" s="2"/>
      <c r="J891" s="2"/>
      <c r="K891" s="22"/>
      <c r="L891" s="2"/>
      <c r="M891" s="3"/>
      <c r="N891" s="3"/>
      <c r="O891" s="26"/>
      <c r="P891" s="3"/>
      <c r="Q891" s="3"/>
      <c r="R891" s="3"/>
      <c r="S891" s="26"/>
      <c r="T891" s="3"/>
      <c r="U891" s="3"/>
      <c r="V891" s="3"/>
      <c r="W891" s="3"/>
      <c r="X891" s="3"/>
      <c r="Y891" s="3"/>
      <c r="Z891" s="3"/>
      <c r="AA891" s="3"/>
      <c r="AB891" s="3"/>
      <c r="AC891" s="3"/>
      <c r="AD891" s="3"/>
      <c r="AE891" s="3"/>
      <c r="AF891" s="3"/>
      <c r="AG891" s="3"/>
      <c r="AH891" s="3"/>
      <c r="AI891" s="3"/>
      <c r="AJ891" s="3"/>
      <c r="AK891" s="3"/>
      <c r="AL891" s="3"/>
      <c r="AM891" s="3"/>
      <c r="AN891" s="3"/>
      <c r="AO891" s="3"/>
      <c r="AP891" s="3"/>
      <c r="AQ891" s="3"/>
      <c r="AR891" s="3"/>
      <c r="AS891" s="3"/>
      <c r="AT891" s="3"/>
      <c r="AU891" s="3"/>
      <c r="AV891" s="3"/>
      <c r="AW891" s="3"/>
      <c r="AX891" s="3"/>
      <c r="AY891" s="3"/>
      <c r="AZ891" s="3"/>
      <c r="BA891" s="3"/>
      <c r="BB891" s="3"/>
      <c r="BC891" s="3"/>
      <c r="BD891" s="3"/>
      <c r="BE891" s="3"/>
      <c r="BF891" s="3"/>
      <c r="BG891" s="3"/>
      <c r="BH891" s="3"/>
      <c r="BI891" s="3"/>
      <c r="BJ891" s="3"/>
      <c r="BK891" s="3"/>
      <c r="BL891" s="3"/>
      <c r="BM891" s="3"/>
      <c r="BN891" s="3"/>
      <c r="BO891" s="3"/>
      <c r="BP891" s="3"/>
      <c r="BQ891" s="3"/>
      <c r="BR891" s="3"/>
      <c r="BS891" s="3"/>
      <c r="BT891" s="3"/>
      <c r="BU891" s="3"/>
      <c r="BV891" s="3"/>
      <c r="BW891" s="3"/>
      <c r="BX891" s="3"/>
      <c r="BY891" s="3"/>
      <c r="BZ891" s="3"/>
      <c r="CA891" s="3"/>
      <c r="CB891" s="3"/>
      <c r="CC891" s="3"/>
      <c r="CD891" s="3"/>
      <c r="CE891" s="3"/>
      <c r="CF891" s="3"/>
      <c r="CG891" s="3"/>
      <c r="CH891" s="3"/>
      <c r="CI891" s="3"/>
      <c r="CJ891" s="3"/>
      <c r="CK891" s="3"/>
    </row>
    <row r="892" spans="1:89">
      <c r="C892" s="39" t="s">
        <v>18</v>
      </c>
      <c r="D892">
        <v>1</v>
      </c>
      <c r="G892" s="23"/>
      <c r="H892" s="5"/>
      <c r="I892" s="5"/>
      <c r="J892" s="5"/>
      <c r="K892" s="23"/>
      <c r="L892" s="5"/>
      <c r="M892" s="7"/>
      <c r="N892" s="7"/>
      <c r="O892" s="27"/>
      <c r="P892" s="7"/>
      <c r="Q892" s="7"/>
      <c r="R892" s="7"/>
      <c r="S892" s="29"/>
      <c r="T892" s="1"/>
      <c r="U892" s="1"/>
      <c r="V892" s="1"/>
      <c r="W892" s="1"/>
      <c r="X892" s="1"/>
      <c r="Y892" s="1"/>
      <c r="Z892" s="1"/>
      <c r="AA892" s="1"/>
      <c r="AB892" s="1"/>
      <c r="AC892" s="1"/>
      <c r="AD892" s="1"/>
      <c r="AE892" s="1"/>
      <c r="AF892" s="1"/>
      <c r="AG892" s="1"/>
      <c r="AH892" s="1"/>
      <c r="AI892" s="1"/>
      <c r="AJ892" s="1"/>
      <c r="AK892" s="1"/>
      <c r="AL892" s="1"/>
      <c r="AM892" s="1"/>
      <c r="AN892" s="1"/>
      <c r="AO892" s="1"/>
      <c r="AW892" s="3"/>
      <c r="AX892" s="3"/>
      <c r="AY892" s="3"/>
      <c r="AZ892" s="3"/>
      <c r="BA892" s="3"/>
      <c r="BB892" s="3"/>
      <c r="BC892" s="3"/>
      <c r="BD892" s="3"/>
      <c r="BE892" s="3"/>
      <c r="BF892" s="3"/>
      <c r="BG892" s="3"/>
      <c r="BH892" s="3"/>
      <c r="BI892" s="3"/>
      <c r="BJ892" s="3"/>
      <c r="BK892" s="3"/>
      <c r="BL892" s="3"/>
      <c r="BM892" s="3"/>
      <c r="BN892" s="3"/>
      <c r="BO892" s="3"/>
      <c r="BP892" s="3"/>
      <c r="BQ892" s="3"/>
      <c r="BR892" s="3"/>
      <c r="BS892" s="3"/>
      <c r="BT892" s="3"/>
      <c r="BU892" s="3"/>
      <c r="BV892" s="3"/>
      <c r="BW892" s="3"/>
      <c r="BX892" s="3"/>
      <c r="BY892" s="3"/>
      <c r="BZ892" s="3"/>
      <c r="CA892" s="3"/>
      <c r="CB892" s="3"/>
      <c r="CC892" s="3"/>
      <c r="CD892" s="3"/>
      <c r="CE892" s="3"/>
      <c r="CF892" s="3"/>
      <c r="CG892" s="3"/>
      <c r="CH892" s="3"/>
      <c r="CI892" s="3"/>
      <c r="CJ892" s="3"/>
      <c r="CK892" s="3"/>
    </row>
    <row r="893" spans="1:89">
      <c r="A893" s="42" t="s">
        <v>889</v>
      </c>
      <c r="B893" s="42"/>
      <c r="C893" s="39" t="s">
        <v>18</v>
      </c>
      <c r="D893">
        <v>1</v>
      </c>
      <c r="G893" s="22"/>
      <c r="H893" s="2"/>
      <c r="I893" s="2"/>
      <c r="J893" s="2"/>
      <c r="K893" s="22"/>
      <c r="L893" s="2"/>
      <c r="M893" s="3"/>
      <c r="N893" s="3"/>
      <c r="O893" s="26"/>
      <c r="P893" s="3"/>
      <c r="Q893" s="3"/>
      <c r="R893" s="3"/>
      <c r="S893" s="26"/>
      <c r="T893" s="3"/>
      <c r="U893" s="3"/>
      <c r="V893" s="3"/>
      <c r="W893" s="3"/>
      <c r="X893" s="3"/>
      <c r="Y893" s="3"/>
      <c r="Z893" s="3"/>
      <c r="AA893" s="3"/>
      <c r="AB893" s="3"/>
      <c r="AC893" s="3"/>
      <c r="AD893" s="3"/>
      <c r="AE893" s="3"/>
      <c r="AF893" s="3"/>
      <c r="AG893" s="3"/>
      <c r="AH893" s="3"/>
      <c r="AI893" s="3"/>
      <c r="AJ893" s="3"/>
      <c r="AK893" s="3"/>
      <c r="AL893" s="3"/>
      <c r="AM893" s="3"/>
      <c r="AN893" s="3"/>
      <c r="AO893" s="3"/>
      <c r="AP893" s="3"/>
      <c r="AQ893" s="3"/>
      <c r="AR893" s="3"/>
      <c r="AS893" s="3"/>
      <c r="AT893" s="3"/>
      <c r="AU893" s="3"/>
      <c r="AV893" s="3"/>
      <c r="AW893" s="3"/>
      <c r="AX893" s="3"/>
      <c r="AY893" s="3"/>
      <c r="AZ893" s="3"/>
      <c r="BA893" s="3"/>
      <c r="BB893" s="3"/>
      <c r="BC893" s="3"/>
      <c r="BD893" s="3"/>
      <c r="BE893" s="3"/>
      <c r="BF893" s="3"/>
      <c r="BG893" s="3"/>
      <c r="BH893" s="3"/>
      <c r="BI893" s="3"/>
      <c r="BJ893" s="3"/>
      <c r="BK893" s="3"/>
      <c r="BL893" s="3"/>
      <c r="BM893" s="3"/>
      <c r="BN893" s="3"/>
      <c r="BO893" s="3"/>
      <c r="BP893" s="3"/>
      <c r="BQ893" s="3"/>
      <c r="BR893" s="3"/>
      <c r="BS893" s="3"/>
      <c r="BT893" s="3"/>
      <c r="BU893" s="3"/>
      <c r="BV893" s="3"/>
      <c r="BW893" s="3"/>
      <c r="BX893" s="3"/>
      <c r="BY893" s="3"/>
      <c r="BZ893" s="3"/>
      <c r="CA893" s="3"/>
      <c r="CB893" s="3"/>
      <c r="CC893" s="3"/>
      <c r="CD893" s="3"/>
      <c r="CE893" s="3"/>
      <c r="CF893" s="3"/>
      <c r="CG893" s="3"/>
      <c r="CH893" s="3"/>
      <c r="CI893" s="3"/>
      <c r="CJ893" s="3"/>
      <c r="CK893" s="3"/>
    </row>
    <row r="894" spans="1:89">
      <c r="C894" s="39" t="s">
        <v>18</v>
      </c>
      <c r="D894">
        <v>1</v>
      </c>
      <c r="G894" s="23"/>
      <c r="H894" s="5"/>
      <c r="I894" s="5"/>
      <c r="J894" s="5"/>
      <c r="K894" s="23"/>
      <c r="L894" s="5"/>
      <c r="M894" s="7"/>
      <c r="N894" s="7"/>
      <c r="O894" s="27"/>
      <c r="P894" s="7"/>
      <c r="Q894" s="7"/>
      <c r="R894" s="7"/>
      <c r="S894" s="29"/>
      <c r="T894" s="1"/>
      <c r="U894" s="1"/>
      <c r="V894" s="1"/>
      <c r="W894" s="1"/>
      <c r="X894" s="1"/>
      <c r="Y894" s="1"/>
      <c r="Z894" s="1"/>
      <c r="AA894" s="1"/>
      <c r="AB894" s="1"/>
      <c r="AC894" s="1"/>
      <c r="AD894" s="1"/>
      <c r="AE894" s="1"/>
      <c r="AF894" s="1"/>
      <c r="AG894" s="1"/>
      <c r="AH894" s="1"/>
      <c r="AI894" s="1"/>
      <c r="AJ894" s="1"/>
      <c r="AK894" s="1"/>
      <c r="AL894" s="1"/>
      <c r="AM894" s="1"/>
      <c r="AN894" s="1"/>
      <c r="AO894" s="1"/>
      <c r="AW894" s="3"/>
      <c r="AX894" s="3"/>
      <c r="AY894" s="3"/>
      <c r="AZ894" s="3"/>
      <c r="BA894" s="3"/>
      <c r="BB894" s="3"/>
      <c r="BC894" s="3"/>
      <c r="BD894" s="3"/>
      <c r="BE894" s="3"/>
      <c r="BF894" s="3"/>
      <c r="BG894" s="3"/>
      <c r="BH894" s="3"/>
      <c r="BI894" s="3"/>
      <c r="BJ894" s="3"/>
      <c r="BK894" s="3"/>
      <c r="BL894" s="3"/>
      <c r="BM894" s="3"/>
      <c r="BN894" s="3"/>
      <c r="BO894" s="3"/>
      <c r="BP894" s="3"/>
      <c r="BQ894" s="3"/>
      <c r="BR894" s="3"/>
      <c r="BS894" s="3"/>
      <c r="BT894" s="3"/>
      <c r="BU894" s="3"/>
      <c r="BV894" s="3"/>
      <c r="BW894" s="3"/>
      <c r="BX894" s="3"/>
      <c r="BY894" s="3"/>
      <c r="BZ894" s="3"/>
      <c r="CA894" s="3"/>
      <c r="CB894" s="3"/>
      <c r="CC894" s="3"/>
      <c r="CD894" s="3"/>
      <c r="CE894" s="3"/>
      <c r="CF894" s="3"/>
      <c r="CG894" s="3"/>
      <c r="CH894" s="3"/>
      <c r="CI894" s="3"/>
      <c r="CJ894" s="3"/>
      <c r="CK894" s="3"/>
    </row>
    <row r="895" spans="1:89">
      <c r="A895" s="40" t="s">
        <v>890</v>
      </c>
      <c r="B895" t="s">
        <v>891</v>
      </c>
      <c r="C895" s="82" t="s">
        <v>730</v>
      </c>
      <c r="D895">
        <v>1</v>
      </c>
      <c r="E895" s="25">
        <v>2.5000000000000001E-2</v>
      </c>
      <c r="F895">
        <v>0.25</v>
      </c>
      <c r="G895" s="25">
        <v>2.2039919585097474</v>
      </c>
      <c r="H895">
        <v>-1.9579333949730171</v>
      </c>
      <c r="I895">
        <v>7.4107241166070787</v>
      </c>
      <c r="J895">
        <v>-5.1736357176708526E-3</v>
      </c>
      <c r="K895" s="25">
        <v>25.609879984879878</v>
      </c>
      <c r="L895">
        <v>-13.685378276003229</v>
      </c>
      <c r="M895">
        <v>4.4016305814118279</v>
      </c>
      <c r="N895">
        <v>1.7317316221334971</v>
      </c>
      <c r="O895" s="25">
        <v>-2.924604099272152E-3</v>
      </c>
      <c r="P895">
        <v>25</v>
      </c>
      <c r="Q895">
        <v>-1.6000000000000001E-3</v>
      </c>
      <c r="R895">
        <v>9</v>
      </c>
      <c r="S895" s="25" t="s">
        <v>729</v>
      </c>
      <c r="T895">
        <v>26</v>
      </c>
      <c r="U895">
        <v>27</v>
      </c>
      <c r="V895">
        <v>28</v>
      </c>
      <c r="W895">
        <v>29</v>
      </c>
    </row>
    <row r="896" spans="1:89">
      <c r="C896" s="39" t="s">
        <v>18</v>
      </c>
      <c r="D896">
        <v>1</v>
      </c>
      <c r="S896" s="25">
        <v>138</v>
      </c>
      <c r="T896">
        <v>130</v>
      </c>
      <c r="U896">
        <v>135</v>
      </c>
      <c r="V896">
        <v>140</v>
      </c>
      <c r="W896">
        <v>145</v>
      </c>
    </row>
    <row r="897" spans="1:89">
      <c r="A897" s="40" t="s">
        <v>892</v>
      </c>
      <c r="B897" s="40" t="s">
        <v>891</v>
      </c>
      <c r="C897" s="82" t="s">
        <v>730</v>
      </c>
      <c r="D897">
        <v>1</v>
      </c>
      <c r="E897" s="25">
        <v>0.3</v>
      </c>
      <c r="F897">
        <v>3</v>
      </c>
      <c r="G897" s="25">
        <v>-1.6874826248521414E-2</v>
      </c>
      <c r="H897">
        <v>-2.1773085887134616E-4</v>
      </c>
      <c r="I897">
        <v>1.0146390373162635</v>
      </c>
      <c r="J897">
        <v>2.4535196911296131E-3</v>
      </c>
      <c r="K897" s="25">
        <v>1.6883790028231552E-2</v>
      </c>
      <c r="L897">
        <v>-0.12102551516938931</v>
      </c>
      <c r="M897">
        <v>0.67399811531054721</v>
      </c>
      <c r="N897">
        <v>1.6801436098306111</v>
      </c>
      <c r="O897" s="25">
        <v>-2.4409822899683544E-3</v>
      </c>
      <c r="P897">
        <v>25</v>
      </c>
      <c r="Q897">
        <v>-1.31E-3</v>
      </c>
      <c r="R897">
        <v>2</v>
      </c>
      <c r="S897" t="s">
        <v>726</v>
      </c>
      <c r="T897" t="s">
        <v>727</v>
      </c>
      <c r="U897" t="s">
        <v>231</v>
      </c>
      <c r="V897" t="s">
        <v>217</v>
      </c>
      <c r="W897" t="s">
        <v>733</v>
      </c>
      <c r="X897" t="s">
        <v>734</v>
      </c>
    </row>
    <row r="898" spans="1:89">
      <c r="C898" s="39" t="s">
        <v>18</v>
      </c>
      <c r="D898">
        <v>1</v>
      </c>
      <c r="S898">
        <v>800</v>
      </c>
      <c r="T898">
        <v>900</v>
      </c>
      <c r="U898">
        <v>1000</v>
      </c>
      <c r="V898">
        <v>1100</v>
      </c>
      <c r="W898">
        <v>1200</v>
      </c>
      <c r="X898">
        <v>1300</v>
      </c>
    </row>
    <row r="899" spans="1:89">
      <c r="A899" t="s">
        <v>893</v>
      </c>
      <c r="B899" t="s">
        <v>891</v>
      </c>
      <c r="C899" s="82" t="s">
        <v>730</v>
      </c>
      <c r="D899">
        <v>1</v>
      </c>
      <c r="E899" s="25">
        <v>0.15</v>
      </c>
      <c r="F899">
        <v>1</v>
      </c>
      <c r="G899" s="25">
        <v>-4.5967157509153346E-2</v>
      </c>
      <c r="H899">
        <v>-7.5580616483523183E-2</v>
      </c>
      <c r="I899">
        <v>2.9215554563003696</v>
      </c>
      <c r="J899">
        <v>-1.1314942307693105E-2</v>
      </c>
      <c r="K899" s="25">
        <v>0.15022565242165062</v>
      </c>
      <c r="L899">
        <v>-0.45465323361823096</v>
      </c>
      <c r="M899">
        <v>1.0414964783475777</v>
      </c>
      <c r="N899">
        <v>1.7347303288490028</v>
      </c>
      <c r="O899" s="25">
        <v>-2.57374582278481E-3</v>
      </c>
      <c r="P899">
        <v>25</v>
      </c>
      <c r="Q899">
        <v>-1.6000000000000001E-3</v>
      </c>
      <c r="R899">
        <v>2.5</v>
      </c>
      <c r="S899" s="25">
        <v>26</v>
      </c>
      <c r="T899">
        <v>27</v>
      </c>
      <c r="U899">
        <v>28</v>
      </c>
      <c r="V899">
        <v>29</v>
      </c>
      <c r="W899">
        <v>30</v>
      </c>
    </row>
    <row r="900" spans="1:89">
      <c r="C900" s="39" t="s">
        <v>18</v>
      </c>
      <c r="D900">
        <v>1</v>
      </c>
      <c r="S900" s="25">
        <v>350</v>
      </c>
      <c r="T900">
        <v>375</v>
      </c>
      <c r="U900">
        <v>400</v>
      </c>
      <c r="V900">
        <v>425</v>
      </c>
      <c r="W900">
        <v>450</v>
      </c>
    </row>
    <row r="901" spans="1:89">
      <c r="A901" t="s">
        <v>894</v>
      </c>
      <c r="B901" t="s">
        <v>891</v>
      </c>
      <c r="C901" s="82" t="s">
        <v>730</v>
      </c>
      <c r="D901">
        <v>1</v>
      </c>
      <c r="E901" s="25">
        <v>0.1</v>
      </c>
      <c r="F901">
        <v>1.5</v>
      </c>
      <c r="G901" s="25">
        <v>-4.2674996630045182E-2</v>
      </c>
      <c r="H901">
        <v>-7.1165308527457241E-2</v>
      </c>
      <c r="I901">
        <v>2.898153233972887</v>
      </c>
      <c r="J901">
        <v>-3.8061911153839494E-3</v>
      </c>
      <c r="K901" s="25">
        <v>9.6971061765356692E-2</v>
      </c>
      <c r="L901">
        <v>-0.37806442044865757</v>
      </c>
      <c r="M901">
        <v>1.0949210791561994</v>
      </c>
      <c r="N901">
        <v>1.7489328795271011</v>
      </c>
      <c r="O901" s="25">
        <v>-1.9415227166574259E-3</v>
      </c>
      <c r="P901">
        <v>25</v>
      </c>
      <c r="Q901">
        <v>-1.2999999999999999E-3</v>
      </c>
      <c r="R901">
        <v>2.5</v>
      </c>
      <c r="S901">
        <v>29</v>
      </c>
      <c r="T901">
        <v>30</v>
      </c>
      <c r="U901">
        <v>31</v>
      </c>
      <c r="V901">
        <v>32</v>
      </c>
      <c r="W901">
        <v>33</v>
      </c>
    </row>
    <row r="902" spans="1:89">
      <c r="C902" s="39" t="s">
        <v>18</v>
      </c>
      <c r="D902">
        <v>1</v>
      </c>
      <c r="S902">
        <v>425</v>
      </c>
      <c r="T902">
        <v>450</v>
      </c>
      <c r="U902">
        <v>475</v>
      </c>
      <c r="V902">
        <v>500</v>
      </c>
      <c r="W902">
        <v>525</v>
      </c>
    </row>
    <row r="903" spans="1:89">
      <c r="A903" t="s">
        <v>895</v>
      </c>
      <c r="B903" t="s">
        <v>891</v>
      </c>
      <c r="C903" s="82" t="s">
        <v>730</v>
      </c>
      <c r="D903">
        <v>1</v>
      </c>
      <c r="E903" s="25">
        <v>0.1</v>
      </c>
      <c r="F903">
        <v>1.5</v>
      </c>
      <c r="G903" s="25">
        <v>1.1438127920582762E-2</v>
      </c>
      <c r="H903">
        <v>-0.10179485833954731</v>
      </c>
      <c r="I903">
        <v>2.9114164306260992</v>
      </c>
      <c r="J903">
        <v>-7.0162903071347912E-3</v>
      </c>
      <c r="K903" s="25">
        <v>6.8549273936082858E-2</v>
      </c>
      <c r="L903">
        <v>-0.22248686884492683</v>
      </c>
      <c r="M903">
        <v>0.47436962091592311</v>
      </c>
      <c r="N903">
        <v>1.6882862239929211</v>
      </c>
      <c r="O903" s="25">
        <v>-1.5288710395238094E-3</v>
      </c>
      <c r="P903">
        <v>25</v>
      </c>
      <c r="Q903">
        <v>-8.9999999999999998E-4</v>
      </c>
      <c r="R903">
        <v>1.2</v>
      </c>
      <c r="S903" t="s">
        <v>1113</v>
      </c>
      <c r="T903" t="s">
        <v>1114</v>
      </c>
      <c r="U903">
        <v>33</v>
      </c>
      <c r="V903">
        <v>34</v>
      </c>
      <c r="W903">
        <v>35</v>
      </c>
    </row>
    <row r="904" spans="1:89">
      <c r="C904" s="39" t="s">
        <v>18</v>
      </c>
      <c r="D904">
        <v>1</v>
      </c>
      <c r="S904">
        <v>556</v>
      </c>
      <c r="T904">
        <v>548</v>
      </c>
      <c r="U904">
        <v>525</v>
      </c>
      <c r="V904">
        <v>550</v>
      </c>
      <c r="W904">
        <v>575</v>
      </c>
    </row>
    <row r="905" spans="1:89">
      <c r="A905" t="s">
        <v>896</v>
      </c>
      <c r="B905" t="s">
        <v>891</v>
      </c>
      <c r="C905" s="82" t="s">
        <v>730</v>
      </c>
      <c r="D905">
        <v>1</v>
      </c>
      <c r="E905" s="25">
        <v>0.1</v>
      </c>
      <c r="F905">
        <v>1.5</v>
      </c>
      <c r="G905" s="25">
        <v>1.1438127920582762E-2</v>
      </c>
      <c r="H905">
        <v>-0.10179485833954731</v>
      </c>
      <c r="I905">
        <v>2.9114164306260992</v>
      </c>
      <c r="J905">
        <v>-7.0162903071347912E-3</v>
      </c>
      <c r="K905" s="25">
        <v>6.8549273936082858E-2</v>
      </c>
      <c r="L905">
        <v>-0.22248686884492683</v>
      </c>
      <c r="M905">
        <v>0.47436962091592311</v>
      </c>
      <c r="N905">
        <v>1.6882862239929211</v>
      </c>
      <c r="O905" s="25">
        <v>-1.5288710395238094E-3</v>
      </c>
      <c r="P905">
        <v>25</v>
      </c>
      <c r="Q905">
        <v>-8.9999999999999998E-4</v>
      </c>
      <c r="R905">
        <v>1.2</v>
      </c>
      <c r="S905" t="s">
        <v>729</v>
      </c>
      <c r="T905">
        <v>32</v>
      </c>
      <c r="U905">
        <v>33</v>
      </c>
      <c r="V905">
        <v>34</v>
      </c>
      <c r="W905">
        <v>35</v>
      </c>
    </row>
    <row r="906" spans="1:89">
      <c r="C906" s="39" t="s">
        <v>18</v>
      </c>
      <c r="D906">
        <v>1</v>
      </c>
      <c r="S906">
        <v>565</v>
      </c>
      <c r="T906">
        <v>500</v>
      </c>
      <c r="U906">
        <v>525</v>
      </c>
      <c r="V906">
        <v>550</v>
      </c>
      <c r="W906">
        <v>575</v>
      </c>
    </row>
    <row r="907" spans="1:89">
      <c r="A907" t="s">
        <v>897</v>
      </c>
      <c r="B907" t="s">
        <v>891</v>
      </c>
      <c r="C907" s="82" t="s">
        <v>730</v>
      </c>
      <c r="D907">
        <v>1</v>
      </c>
      <c r="E907" s="25">
        <v>0.2</v>
      </c>
      <c r="F907">
        <v>1.5</v>
      </c>
      <c r="G907" s="25">
        <v>1.3665122808430012E-4</v>
      </c>
      <c r="H907">
        <v>-2.5757413263202678E-2</v>
      </c>
      <c r="I907">
        <v>1.4482444590246075</v>
      </c>
      <c r="J907">
        <v>-1.1968601894892714E-3</v>
      </c>
      <c r="K907" s="25">
        <v>2.4385423062128164E-2</v>
      </c>
      <c r="L907">
        <v>-9.7336449030476682E-2</v>
      </c>
      <c r="M907">
        <v>0.34316864874908309</v>
      </c>
      <c r="N907">
        <v>1.6991126057902655</v>
      </c>
      <c r="O907" s="25">
        <v>-1.489416028481013E-3</v>
      </c>
      <c r="P907">
        <v>25</v>
      </c>
      <c r="Q907">
        <v>-1.5E-3</v>
      </c>
      <c r="R907">
        <v>0.5</v>
      </c>
      <c r="S907" t="s">
        <v>729</v>
      </c>
      <c r="T907">
        <v>34</v>
      </c>
      <c r="U907">
        <v>35</v>
      </c>
      <c r="V907">
        <v>36</v>
      </c>
    </row>
    <row r="908" spans="1:89">
      <c r="C908" s="39" t="s">
        <v>18</v>
      </c>
      <c r="D908">
        <v>1</v>
      </c>
      <c r="S908">
        <v>1130</v>
      </c>
      <c r="T908">
        <v>1085</v>
      </c>
      <c r="U908">
        <v>1135</v>
      </c>
      <c r="V908">
        <v>1185</v>
      </c>
    </row>
    <row r="909" spans="1:89">
      <c r="A909" s="40" t="s">
        <v>898</v>
      </c>
      <c r="B909" t="s">
        <v>891</v>
      </c>
      <c r="C909" s="82" t="s">
        <v>730</v>
      </c>
      <c r="D909">
        <v>1</v>
      </c>
      <c r="E909" s="25">
        <v>0.1</v>
      </c>
      <c r="F909">
        <v>1.5</v>
      </c>
      <c r="G909" s="25">
        <v>-0.10795938840578491</v>
      </c>
      <c r="H909">
        <v>-0.14819846478264279</v>
      </c>
      <c r="I909">
        <v>2.9407271268840858</v>
      </c>
      <c r="J909">
        <v>-6.4714236956586596E-3</v>
      </c>
      <c r="K909" s="25">
        <v>-1.831738358070829E-2</v>
      </c>
      <c r="L909">
        <v>-0.17396650562441243</v>
      </c>
      <c r="M909">
        <v>0.83992383606939591</v>
      </c>
      <c r="N909">
        <v>1.7281229121357247</v>
      </c>
      <c r="O909" s="25">
        <v>-2.7021609588607593E-3</v>
      </c>
      <c r="P909">
        <v>25</v>
      </c>
      <c r="Q909">
        <v>-1.6000000000000001E-3</v>
      </c>
      <c r="R909" s="40">
        <v>2</v>
      </c>
      <c r="S909" s="25">
        <v>26</v>
      </c>
      <c r="T909">
        <v>27</v>
      </c>
      <c r="U909">
        <v>28</v>
      </c>
      <c r="V909">
        <v>29</v>
      </c>
    </row>
    <row r="910" spans="1:89">
      <c r="C910" s="39" t="s">
        <v>18</v>
      </c>
      <c r="D910">
        <v>1</v>
      </c>
      <c r="S910" s="25">
        <v>350</v>
      </c>
      <c r="T910">
        <v>375</v>
      </c>
      <c r="U910">
        <v>400</v>
      </c>
      <c r="V910">
        <v>425</v>
      </c>
    </row>
    <row r="911" spans="1:89">
      <c r="C911" s="39" t="s">
        <v>18</v>
      </c>
      <c r="D911">
        <v>1</v>
      </c>
      <c r="G911" s="22"/>
      <c r="H911" s="2"/>
      <c r="I911" s="2"/>
      <c r="J911" s="2"/>
      <c r="K911" s="22"/>
      <c r="L911" s="2"/>
      <c r="M911" s="3"/>
      <c r="N911" s="3"/>
      <c r="O911" s="26"/>
      <c r="P911" s="3"/>
      <c r="Q911" s="3"/>
      <c r="R911" s="3"/>
      <c r="S911" s="26"/>
      <c r="T911" s="3"/>
      <c r="U911" s="3"/>
      <c r="V911" s="3"/>
      <c r="W911" s="3"/>
      <c r="X911" s="3"/>
      <c r="Y911" s="3"/>
      <c r="Z911" s="3"/>
      <c r="AA911" s="3"/>
      <c r="AB911" s="3"/>
      <c r="AC911" s="3"/>
      <c r="AD911" s="3"/>
      <c r="AE911" s="3"/>
      <c r="AF911" s="3"/>
      <c r="AG911" s="3"/>
      <c r="AH911" s="3"/>
      <c r="AI911" s="3"/>
      <c r="AJ911" s="3"/>
      <c r="AK911" s="3"/>
      <c r="AL911" s="3"/>
      <c r="AM911" s="3"/>
      <c r="AN911" s="3"/>
      <c r="AO911" s="3"/>
      <c r="AP911" s="3"/>
      <c r="AQ911" s="3"/>
      <c r="AR911" s="3"/>
      <c r="AS911" s="3"/>
      <c r="AT911" s="3"/>
      <c r="AU911" s="3"/>
      <c r="AV911" s="3"/>
      <c r="AW911" s="3"/>
      <c r="AX911" s="3"/>
      <c r="AY911" s="3"/>
      <c r="AZ911" s="3"/>
      <c r="BA911" s="3"/>
      <c r="BB911" s="3"/>
      <c r="BC911" s="3"/>
      <c r="BD911" s="3"/>
      <c r="BE911" s="3"/>
      <c r="BF911" s="3"/>
      <c r="BG911" s="3"/>
      <c r="BH911" s="3"/>
      <c r="BI911" s="3"/>
      <c r="BJ911" s="3"/>
      <c r="BK911" s="3"/>
      <c r="BL911" s="3"/>
      <c r="BM911" s="3"/>
      <c r="BN911" s="3"/>
      <c r="BO911" s="3"/>
      <c r="BP911" s="3"/>
      <c r="BQ911" s="3"/>
      <c r="BR911" s="3"/>
      <c r="BS911" s="3"/>
      <c r="BT911" s="3"/>
      <c r="BU911" s="3"/>
      <c r="BV911" s="3"/>
      <c r="BW911" s="3"/>
      <c r="BX911" s="3"/>
      <c r="BY911" s="3"/>
      <c r="BZ911" s="3"/>
      <c r="CA911" s="3"/>
      <c r="CB911" s="3"/>
      <c r="CC911" s="3"/>
      <c r="CD911" s="3"/>
      <c r="CE911" s="3"/>
      <c r="CF911" s="3"/>
      <c r="CG911" s="3"/>
      <c r="CH911" s="3"/>
      <c r="CI911" s="3"/>
      <c r="CJ911" s="3"/>
      <c r="CK911" s="3"/>
    </row>
    <row r="912" spans="1:89">
      <c r="C912" s="39" t="s">
        <v>18</v>
      </c>
      <c r="D912">
        <v>1</v>
      </c>
      <c r="G912" s="23"/>
      <c r="H912" s="5"/>
      <c r="I912" s="5"/>
      <c r="J912" s="5"/>
      <c r="K912" s="23"/>
      <c r="L912" s="5"/>
      <c r="M912" s="7"/>
      <c r="N912" s="7"/>
      <c r="O912" s="27"/>
      <c r="P912" s="7"/>
      <c r="Q912" s="7"/>
      <c r="R912" s="7"/>
      <c r="S912" s="29"/>
      <c r="T912" s="1"/>
      <c r="U912" s="1"/>
      <c r="V912" s="1"/>
      <c r="W912" s="1"/>
      <c r="X912" s="1"/>
      <c r="Y912" s="1"/>
      <c r="Z912" s="1"/>
      <c r="AA912" s="1"/>
      <c r="AB912" s="1"/>
      <c r="AC912" s="1"/>
      <c r="AD912" s="1"/>
      <c r="AE912" s="1"/>
      <c r="AF912" s="1"/>
      <c r="AG912" s="1"/>
      <c r="AH912" s="1"/>
      <c r="AI912" s="1"/>
      <c r="AJ912" s="1"/>
      <c r="AK912" s="1"/>
      <c r="AL912" s="1"/>
      <c r="AM912" s="1"/>
      <c r="AN912" s="1"/>
      <c r="AO912" s="1"/>
      <c r="AW912" s="3"/>
      <c r="AX912" s="3"/>
      <c r="AY912" s="3"/>
      <c r="AZ912" s="3"/>
      <c r="BA912" s="3"/>
      <c r="BB912" s="3"/>
      <c r="BC912" s="3"/>
      <c r="BD912" s="3"/>
      <c r="BE912" s="3"/>
      <c r="BF912" s="3"/>
      <c r="BG912" s="3"/>
      <c r="BH912" s="3"/>
      <c r="BI912" s="3"/>
      <c r="BJ912" s="3"/>
      <c r="BK912" s="3"/>
      <c r="BL912" s="3"/>
      <c r="BM912" s="3"/>
      <c r="BN912" s="3"/>
      <c r="BO912" s="3"/>
      <c r="BP912" s="3"/>
      <c r="BQ912" s="3"/>
      <c r="BR912" s="3"/>
      <c r="BS912" s="3"/>
      <c r="BT912" s="3"/>
      <c r="BU912" s="3"/>
      <c r="BV912" s="3"/>
      <c r="BW912" s="3"/>
      <c r="BX912" s="3"/>
      <c r="BY912" s="3"/>
      <c r="BZ912" s="3"/>
      <c r="CA912" s="3"/>
      <c r="CB912" s="3"/>
      <c r="CC912" s="3"/>
      <c r="CD912" s="3"/>
      <c r="CE912" s="3"/>
      <c r="CF912" s="3"/>
      <c r="CG912" s="3"/>
      <c r="CH912" s="3"/>
      <c r="CI912" s="3"/>
      <c r="CJ912" s="3"/>
      <c r="CK912" s="3"/>
    </row>
    <row r="913" spans="1:89">
      <c r="A913" s="42" t="s">
        <v>899</v>
      </c>
      <c r="B913" s="42"/>
      <c r="C913" s="39" t="s">
        <v>18</v>
      </c>
      <c r="D913">
        <v>1</v>
      </c>
      <c r="G913" s="22"/>
      <c r="H913" s="2"/>
      <c r="I913" s="2"/>
      <c r="J913" s="2"/>
      <c r="K913" s="22"/>
      <c r="L913" s="2"/>
      <c r="M913" s="3"/>
      <c r="N913" s="3"/>
      <c r="O913" s="26"/>
      <c r="P913" s="3"/>
      <c r="Q913" s="3"/>
      <c r="R913" s="3"/>
      <c r="S913" s="26"/>
      <c r="T913" s="3"/>
      <c r="U913" s="3"/>
      <c r="V913" s="3"/>
      <c r="W913" s="3"/>
      <c r="X913" s="3"/>
      <c r="Y913" s="3"/>
      <c r="Z913" s="3"/>
      <c r="AA913" s="3"/>
      <c r="AB913" s="3"/>
      <c r="AC913" s="3"/>
      <c r="AD913" s="3"/>
      <c r="AE913" s="3"/>
      <c r="AF913" s="3"/>
      <c r="AG913" s="3"/>
      <c r="AH913" s="3"/>
      <c r="AI913" s="3"/>
      <c r="AJ913" s="3"/>
      <c r="AK913" s="3"/>
      <c r="AL913" s="3"/>
      <c r="AM913" s="3"/>
      <c r="AN913" s="3"/>
      <c r="AO913" s="3"/>
      <c r="AP913" s="3"/>
      <c r="AQ913" s="3"/>
      <c r="AR913" s="3"/>
      <c r="AS913" s="3"/>
      <c r="AT913" s="3"/>
      <c r="AU913" s="3"/>
      <c r="AV913" s="3"/>
      <c r="AW913" s="3"/>
      <c r="AX913" s="3"/>
      <c r="AY913" s="3"/>
      <c r="AZ913" s="3"/>
      <c r="BA913" s="3"/>
      <c r="BB913" s="3"/>
      <c r="BC913" s="3"/>
      <c r="BD913" s="3"/>
      <c r="BE913" s="3"/>
      <c r="BF913" s="3"/>
      <c r="BG913" s="3"/>
      <c r="BH913" s="3"/>
      <c r="BI913" s="3"/>
      <c r="BJ913" s="3"/>
      <c r="BK913" s="3"/>
      <c r="BL913" s="3"/>
      <c r="BM913" s="3"/>
      <c r="BN913" s="3"/>
      <c r="BO913" s="3"/>
      <c r="BP913" s="3"/>
      <c r="BQ913" s="3"/>
      <c r="BR913" s="3"/>
      <c r="BS913" s="3"/>
      <c r="BT913" s="3"/>
      <c r="BU913" s="3"/>
      <c r="BV913" s="3"/>
      <c r="BW913" s="3"/>
      <c r="BX913" s="3"/>
      <c r="BY913" s="3"/>
      <c r="BZ913" s="3"/>
      <c r="CA913" s="3"/>
      <c r="CB913" s="3"/>
      <c r="CC913" s="3"/>
      <c r="CD913" s="3"/>
      <c r="CE913" s="3"/>
      <c r="CF913" s="3"/>
      <c r="CG913" s="3"/>
      <c r="CH913" s="3"/>
      <c r="CI913" s="3"/>
      <c r="CJ913" s="3"/>
      <c r="CK913" s="3"/>
    </row>
    <row r="914" spans="1:89">
      <c r="C914" s="39" t="s">
        <v>18</v>
      </c>
      <c r="D914">
        <v>1</v>
      </c>
      <c r="G914" s="23"/>
      <c r="H914" s="5"/>
      <c r="I914" s="5"/>
      <c r="J914" s="5"/>
      <c r="K914" s="23"/>
      <c r="L914" s="5"/>
      <c r="M914" s="7"/>
      <c r="N914" s="7"/>
      <c r="O914" s="27"/>
      <c r="P914" s="7"/>
      <c r="Q914" s="7"/>
      <c r="R914" s="7"/>
      <c r="S914" s="29"/>
      <c r="T914" s="1"/>
      <c r="U914" s="1"/>
      <c r="V914" s="1"/>
      <c r="W914" s="1"/>
      <c r="X914" s="1"/>
      <c r="Y914" s="1"/>
      <c r="Z914" s="1"/>
      <c r="AA914" s="1"/>
      <c r="AB914" s="1"/>
      <c r="AC914" s="1"/>
      <c r="AD914" s="1"/>
      <c r="AE914" s="1"/>
      <c r="AF914" s="1"/>
      <c r="AG914" s="1"/>
      <c r="AH914" s="1"/>
      <c r="AI914" s="1"/>
      <c r="AJ914" s="1"/>
      <c r="AK914" s="1"/>
      <c r="AL914" s="1"/>
      <c r="AM914" s="1"/>
      <c r="AN914" s="1"/>
      <c r="AO914" s="1"/>
      <c r="AW914" s="3"/>
      <c r="AX914" s="3"/>
      <c r="AY914" s="3"/>
      <c r="AZ914" s="3"/>
      <c r="BA914" s="3"/>
      <c r="BB914" s="3"/>
      <c r="BC914" s="3"/>
      <c r="BD914" s="3"/>
      <c r="BE914" s="3"/>
      <c r="BF914" s="3"/>
      <c r="BG914" s="3"/>
      <c r="BH914" s="3"/>
      <c r="BI914" s="3"/>
      <c r="BJ914" s="3"/>
      <c r="BK914" s="3"/>
      <c r="BL914" s="3"/>
      <c r="BM914" s="3"/>
      <c r="BN914" s="3"/>
      <c r="BO914" s="3"/>
      <c r="BP914" s="3"/>
      <c r="BQ914" s="3"/>
      <c r="BR914" s="3"/>
      <c r="BS914" s="3"/>
      <c r="BT914" s="3"/>
      <c r="BU914" s="3"/>
      <c r="BV914" s="3"/>
      <c r="BW914" s="3"/>
      <c r="BX914" s="3"/>
      <c r="BY914" s="3"/>
      <c r="BZ914" s="3"/>
      <c r="CA914" s="3"/>
      <c r="CB914" s="3"/>
      <c r="CC914" s="3"/>
      <c r="CD914" s="3"/>
      <c r="CE914" s="3"/>
      <c r="CF914" s="3"/>
      <c r="CG914" s="3"/>
      <c r="CH914" s="3"/>
      <c r="CI914" s="3"/>
      <c r="CJ914" s="3"/>
      <c r="CK914" s="3"/>
    </row>
    <row r="915" spans="1:89">
      <c r="A915" s="40" t="s">
        <v>900</v>
      </c>
      <c r="B915" t="s">
        <v>901</v>
      </c>
      <c r="C915" s="82" t="s">
        <v>730</v>
      </c>
      <c r="D915">
        <v>1</v>
      </c>
      <c r="E915" s="25">
        <v>2.5000000000000001E-2</v>
      </c>
      <c r="F915">
        <v>0.25</v>
      </c>
      <c r="G915" s="25">
        <v>-5.6068084300114558</v>
      </c>
      <c r="H915">
        <v>1.506922922960684</v>
      </c>
      <c r="I915">
        <v>7.1259966790178568</v>
      </c>
      <c r="J915">
        <v>-1.1790142820577901E-2</v>
      </c>
      <c r="K915" s="25">
        <v>33.645700245699132</v>
      </c>
      <c r="L915">
        <v>-20.125511056510572</v>
      </c>
      <c r="M915">
        <v>7.1721650859950286</v>
      </c>
      <c r="N915">
        <v>1.4480331031941047</v>
      </c>
      <c r="O915" s="25">
        <v>-9.9180438462025404E-4</v>
      </c>
      <c r="P915">
        <v>25</v>
      </c>
      <c r="Q915">
        <v>-1.6000000000000001E-3</v>
      </c>
      <c r="R915">
        <v>15</v>
      </c>
      <c r="S915" s="25" t="s">
        <v>729</v>
      </c>
      <c r="T915">
        <v>26</v>
      </c>
      <c r="U915">
        <v>27</v>
      </c>
      <c r="V915">
        <v>28</v>
      </c>
      <c r="W915">
        <v>29</v>
      </c>
    </row>
    <row r="916" spans="1:89">
      <c r="C916" s="39" t="s">
        <v>18</v>
      </c>
      <c r="D916">
        <v>1</v>
      </c>
      <c r="S916" s="25">
        <v>135</v>
      </c>
      <c r="T916">
        <v>130</v>
      </c>
      <c r="U916">
        <v>135</v>
      </c>
      <c r="V916">
        <v>140</v>
      </c>
      <c r="W916">
        <v>145</v>
      </c>
    </row>
    <row r="917" spans="1:89">
      <c r="A917" t="s">
        <v>902</v>
      </c>
      <c r="B917" t="s">
        <v>901</v>
      </c>
      <c r="C917" s="82" t="s">
        <v>730</v>
      </c>
      <c r="D917">
        <v>1</v>
      </c>
      <c r="E917" s="25">
        <v>0.15</v>
      </c>
      <c r="F917">
        <v>1</v>
      </c>
      <c r="G917" s="25">
        <v>3.0121053113708284E-2</v>
      </c>
      <c r="H917">
        <v>-0.33351356181342651</v>
      </c>
      <c r="I917">
        <v>2.9562601808151125</v>
      </c>
      <c r="J917">
        <v>4.8729078846048903E-3</v>
      </c>
      <c r="K917" s="25">
        <v>0.14043994828700043</v>
      </c>
      <c r="L917">
        <v>-0.38503508080154164</v>
      </c>
      <c r="M917">
        <v>0.85709215061408828</v>
      </c>
      <c r="N917">
        <v>1.6411631819004528</v>
      </c>
      <c r="O917" s="25">
        <v>-1.8902172506930692E-3</v>
      </c>
      <c r="P917">
        <v>25</v>
      </c>
      <c r="Q917">
        <v>-1E-3</v>
      </c>
      <c r="R917">
        <v>1.4</v>
      </c>
      <c r="S917" s="25">
        <v>10</v>
      </c>
      <c r="T917">
        <v>11</v>
      </c>
      <c r="U917">
        <v>12</v>
      </c>
    </row>
    <row r="918" spans="1:89">
      <c r="C918" s="39" t="s">
        <v>18</v>
      </c>
      <c r="D918">
        <v>1</v>
      </c>
      <c r="S918" s="25">
        <v>175</v>
      </c>
      <c r="T918">
        <v>210</v>
      </c>
      <c r="U918">
        <v>250</v>
      </c>
    </row>
    <row r="919" spans="1:89">
      <c r="A919" t="s">
        <v>903</v>
      </c>
      <c r="B919" t="s">
        <v>901</v>
      </c>
      <c r="C919" s="82" t="s">
        <v>730</v>
      </c>
      <c r="D919">
        <v>1</v>
      </c>
      <c r="E919" s="25">
        <v>0.1</v>
      </c>
      <c r="F919">
        <v>1.5</v>
      </c>
      <c r="G919" s="25">
        <v>-1.361045956004055E-2</v>
      </c>
      <c r="H919">
        <v>-0.2041460679821436</v>
      </c>
      <c r="I919">
        <v>2.9432330261682704</v>
      </c>
      <c r="J919">
        <v>-4.5401173774457376E-3</v>
      </c>
      <c r="K919" s="25">
        <v>0.1008636667926964</v>
      </c>
      <c r="L919">
        <v>-0.33300374134513705</v>
      </c>
      <c r="M919">
        <v>0.72671701941753519</v>
      </c>
      <c r="N919">
        <v>1.6421174718049101</v>
      </c>
      <c r="O919" s="25">
        <v>-1.4327848334970297E-3</v>
      </c>
      <c r="P919">
        <v>25</v>
      </c>
      <c r="Q919">
        <v>-1.2999999999999999E-3</v>
      </c>
      <c r="R919">
        <v>1.4</v>
      </c>
      <c r="S919" s="25" t="s">
        <v>729</v>
      </c>
      <c r="T919" s="25">
        <v>26</v>
      </c>
      <c r="U919">
        <v>27</v>
      </c>
      <c r="V919">
        <v>28</v>
      </c>
      <c r="W919">
        <v>29</v>
      </c>
      <c r="X919">
        <v>30</v>
      </c>
    </row>
    <row r="920" spans="1:89">
      <c r="C920" s="39" t="s">
        <v>18</v>
      </c>
      <c r="D920">
        <v>1</v>
      </c>
      <c r="S920" s="25">
        <v>445</v>
      </c>
      <c r="T920" s="25">
        <v>350</v>
      </c>
      <c r="U920">
        <v>375</v>
      </c>
      <c r="V920">
        <v>400</v>
      </c>
      <c r="W920">
        <v>425</v>
      </c>
      <c r="X920">
        <v>450</v>
      </c>
    </row>
    <row r="921" spans="1:89">
      <c r="A921" t="s">
        <v>904</v>
      </c>
      <c r="B921" t="s">
        <v>901</v>
      </c>
      <c r="C921" s="82" t="s">
        <v>730</v>
      </c>
      <c r="D921">
        <v>1</v>
      </c>
      <c r="E921" s="25">
        <v>0.1</v>
      </c>
      <c r="F921">
        <v>1.5</v>
      </c>
      <c r="G921" s="25">
        <v>-1.361045956004055E-2</v>
      </c>
      <c r="H921">
        <v>-0.2041460679821436</v>
      </c>
      <c r="I921">
        <v>2.9432330261682704</v>
      </c>
      <c r="J921">
        <v>-4.5401173774457376E-3</v>
      </c>
      <c r="K921" s="25">
        <v>0.1008636667926964</v>
      </c>
      <c r="L921">
        <v>-0.33300374134513705</v>
      </c>
      <c r="M921">
        <v>0.72671701941753519</v>
      </c>
      <c r="N921">
        <v>1.6421174718049101</v>
      </c>
      <c r="O921" s="25">
        <v>-1.4327848334970297E-3</v>
      </c>
      <c r="P921">
        <v>25</v>
      </c>
      <c r="Q921">
        <v>-1.2999999999999999E-3</v>
      </c>
      <c r="R921">
        <v>1.4</v>
      </c>
      <c r="S921" t="s">
        <v>1113</v>
      </c>
      <c r="T921" t="s">
        <v>1114</v>
      </c>
      <c r="U921">
        <v>27</v>
      </c>
      <c r="V921">
        <v>28</v>
      </c>
      <c r="W921">
        <v>29</v>
      </c>
      <c r="X921">
        <v>30</v>
      </c>
    </row>
    <row r="922" spans="1:89">
      <c r="C922" s="39" t="s">
        <v>18</v>
      </c>
      <c r="D922">
        <v>1</v>
      </c>
      <c r="S922">
        <v>435</v>
      </c>
      <c r="T922">
        <v>429</v>
      </c>
      <c r="U922">
        <v>375</v>
      </c>
      <c r="V922">
        <v>400</v>
      </c>
      <c r="W922">
        <v>425</v>
      </c>
      <c r="X922">
        <v>450</v>
      </c>
    </row>
    <row r="923" spans="1:89">
      <c r="A923" t="s">
        <v>905</v>
      </c>
      <c r="B923" t="s">
        <v>901</v>
      </c>
      <c r="C923" s="82" t="s">
        <v>730</v>
      </c>
      <c r="D923">
        <v>1</v>
      </c>
      <c r="E923" s="25">
        <v>0.1</v>
      </c>
      <c r="F923">
        <v>1.5</v>
      </c>
      <c r="G923" s="25">
        <v>-1.6130966082686164E-2</v>
      </c>
      <c r="H923">
        <v>-0.12049702426969504</v>
      </c>
      <c r="I923">
        <v>2.9091093781669968</v>
      </c>
      <c r="J923">
        <v>-2.7357817146151583E-3</v>
      </c>
      <c r="K923" s="25">
        <v>0.10879693998736591</v>
      </c>
      <c r="L923">
        <v>-0.37731915284492901</v>
      </c>
      <c r="M923">
        <v>0.7096438457323343</v>
      </c>
      <c r="N923">
        <v>1.5931815814152286</v>
      </c>
      <c r="O923" s="25">
        <v>-1.1614295371881189E-3</v>
      </c>
      <c r="P923">
        <v>25</v>
      </c>
      <c r="Q923">
        <v>-1.4E-3</v>
      </c>
      <c r="R923">
        <v>1.4</v>
      </c>
      <c r="S923" s="25" t="s">
        <v>729</v>
      </c>
      <c r="T923" s="25">
        <v>31</v>
      </c>
      <c r="U923">
        <v>32</v>
      </c>
      <c r="V923">
        <v>33</v>
      </c>
    </row>
    <row r="924" spans="1:89">
      <c r="C924" s="39" t="s">
        <v>18</v>
      </c>
      <c r="D924">
        <v>1</v>
      </c>
      <c r="S924" s="25">
        <v>508</v>
      </c>
      <c r="T924" s="25">
        <v>475</v>
      </c>
      <c r="U924">
        <v>500</v>
      </c>
      <c r="V924">
        <v>525</v>
      </c>
    </row>
    <row r="925" spans="1:89">
      <c r="A925" t="s">
        <v>906</v>
      </c>
      <c r="B925" t="s">
        <v>901</v>
      </c>
      <c r="C925" s="82" t="s">
        <v>730</v>
      </c>
      <c r="D925">
        <v>1</v>
      </c>
      <c r="E925" s="25">
        <v>0.1</v>
      </c>
      <c r="F925">
        <v>1.5</v>
      </c>
      <c r="G925" s="25">
        <v>-1.6130966082686164E-2</v>
      </c>
      <c r="H925">
        <v>-0.12049702426969504</v>
      </c>
      <c r="I925">
        <v>2.9091093781669968</v>
      </c>
      <c r="J925">
        <v>-2.7357817146151583E-3</v>
      </c>
      <c r="K925" s="25">
        <v>0.10879693998736591</v>
      </c>
      <c r="L925">
        <v>-0.37731915284492901</v>
      </c>
      <c r="M925">
        <v>0.7096438457323343</v>
      </c>
      <c r="N925">
        <v>1.5931815814152286</v>
      </c>
      <c r="O925" s="25">
        <v>-1.1614295371881189E-3</v>
      </c>
      <c r="P925">
        <v>25</v>
      </c>
      <c r="Q925">
        <v>-1.4E-3</v>
      </c>
      <c r="R925">
        <v>1.4</v>
      </c>
      <c r="S925" t="s">
        <v>1113</v>
      </c>
      <c r="T925" t="s">
        <v>1114</v>
      </c>
      <c r="U925" s="25">
        <v>31</v>
      </c>
      <c r="V925">
        <v>32</v>
      </c>
    </row>
    <row r="926" spans="1:89">
      <c r="C926" s="39" t="s">
        <v>18</v>
      </c>
      <c r="D926">
        <v>1</v>
      </c>
      <c r="S926" s="25">
        <v>500</v>
      </c>
      <c r="T926">
        <v>493</v>
      </c>
      <c r="U926" s="25">
        <v>475</v>
      </c>
      <c r="V926">
        <v>500</v>
      </c>
    </row>
    <row r="927" spans="1:89">
      <c r="C927" s="39" t="s">
        <v>18</v>
      </c>
      <c r="D927">
        <v>1</v>
      </c>
      <c r="G927" s="22"/>
      <c r="H927" s="2"/>
      <c r="I927" s="2"/>
      <c r="J927" s="2"/>
      <c r="K927" s="22"/>
      <c r="L927" s="2"/>
      <c r="M927" s="3"/>
      <c r="N927" s="3"/>
      <c r="O927" s="26"/>
      <c r="P927" s="3"/>
      <c r="Q927" s="3"/>
      <c r="R927" s="3"/>
      <c r="S927" s="26"/>
      <c r="T927" s="3"/>
      <c r="U927" s="3"/>
      <c r="V927" s="3"/>
      <c r="W927" s="3"/>
      <c r="X927" s="3"/>
      <c r="Y927" s="3"/>
      <c r="Z927" s="3"/>
      <c r="AA927" s="3"/>
      <c r="AB927" s="3"/>
      <c r="AC927" s="3"/>
      <c r="AD927" s="3"/>
      <c r="AE927" s="3"/>
      <c r="AF927" s="3"/>
      <c r="AG927" s="3"/>
      <c r="AH927" s="3"/>
      <c r="AI927" s="3"/>
      <c r="AJ927" s="3"/>
      <c r="AK927" s="3"/>
      <c r="AL927" s="3"/>
      <c r="AM927" s="3"/>
      <c r="AN927" s="3"/>
      <c r="AO927" s="3"/>
      <c r="AP927" s="3"/>
      <c r="AQ927" s="3"/>
      <c r="AR927" s="3"/>
      <c r="AS927" s="3"/>
      <c r="AT927" s="3"/>
      <c r="AU927" s="3"/>
      <c r="AV927" s="3"/>
      <c r="AW927" s="3"/>
      <c r="AX927" s="3"/>
      <c r="AY927" s="3"/>
      <c r="AZ927" s="3"/>
      <c r="BA927" s="3"/>
      <c r="BB927" s="3"/>
      <c r="BC927" s="3"/>
      <c r="BD927" s="3"/>
      <c r="BE927" s="3"/>
      <c r="BF927" s="3"/>
      <c r="BG927" s="3"/>
      <c r="BH927" s="3"/>
      <c r="BI927" s="3"/>
      <c r="BJ927" s="3"/>
      <c r="BK927" s="3"/>
      <c r="BL927" s="3"/>
      <c r="BM927" s="3"/>
      <c r="BN927" s="3"/>
      <c r="BO927" s="3"/>
      <c r="BP927" s="3"/>
      <c r="BQ927" s="3"/>
      <c r="BR927" s="3"/>
      <c r="BS927" s="3"/>
      <c r="BT927" s="3"/>
      <c r="BU927" s="3"/>
      <c r="BV927" s="3"/>
      <c r="BW927" s="3"/>
      <c r="BX927" s="3"/>
      <c r="BY927" s="3"/>
      <c r="BZ927" s="3"/>
      <c r="CA927" s="3"/>
      <c r="CB927" s="3"/>
      <c r="CC927" s="3"/>
      <c r="CD927" s="3"/>
      <c r="CE927" s="3"/>
      <c r="CF927" s="3"/>
      <c r="CG927" s="3"/>
      <c r="CH927" s="3"/>
      <c r="CI927" s="3"/>
      <c r="CJ927" s="3"/>
      <c r="CK927" s="3"/>
    </row>
    <row r="928" spans="1:89">
      <c r="C928" s="39" t="s">
        <v>18</v>
      </c>
      <c r="D928">
        <v>1</v>
      </c>
      <c r="G928" s="23"/>
      <c r="H928" s="5"/>
      <c r="I928" s="5"/>
      <c r="J928" s="5"/>
      <c r="K928" s="23"/>
      <c r="L928" s="5"/>
      <c r="M928" s="7"/>
      <c r="N928" s="7"/>
      <c r="O928" s="27"/>
      <c r="P928" s="7"/>
      <c r="Q928" s="7"/>
      <c r="R928" s="7"/>
      <c r="S928" s="29"/>
      <c r="T928" s="1"/>
      <c r="U928" s="1"/>
      <c r="V928" s="1"/>
      <c r="W928" s="1"/>
      <c r="X928" s="1"/>
      <c r="Y928" s="1"/>
      <c r="Z928" s="1"/>
      <c r="AA928" s="1"/>
      <c r="AB928" s="1"/>
      <c r="AC928" s="1"/>
      <c r="AD928" s="1"/>
      <c r="AE928" s="1"/>
      <c r="AF928" s="1"/>
      <c r="AG928" s="1"/>
      <c r="AH928" s="1"/>
      <c r="AI928" s="1"/>
      <c r="AJ928" s="1"/>
      <c r="AK928" s="1"/>
      <c r="AL928" s="1"/>
      <c r="AM928" s="1"/>
      <c r="AN928" s="1"/>
      <c r="AO928" s="1"/>
      <c r="AW928" s="3"/>
      <c r="AX928" s="3"/>
      <c r="AY928" s="3"/>
      <c r="AZ928" s="3"/>
      <c r="BA928" s="3"/>
      <c r="BB928" s="3"/>
      <c r="BC928" s="3"/>
      <c r="BD928" s="3"/>
      <c r="BE928" s="3"/>
      <c r="BF928" s="3"/>
      <c r="BG928" s="3"/>
      <c r="BH928" s="3"/>
      <c r="BI928" s="3"/>
      <c r="BJ928" s="3"/>
      <c r="BK928" s="3"/>
      <c r="BL928" s="3"/>
      <c r="BM928" s="3"/>
      <c r="BN928" s="3"/>
      <c r="BO928" s="3"/>
      <c r="BP928" s="3"/>
      <c r="BQ928" s="3"/>
      <c r="BR928" s="3"/>
      <c r="BS928" s="3"/>
      <c r="BT928" s="3"/>
      <c r="BU928" s="3"/>
      <c r="BV928" s="3"/>
      <c r="BW928" s="3"/>
      <c r="BX928" s="3"/>
      <c r="BY928" s="3"/>
      <c r="BZ928" s="3"/>
      <c r="CA928" s="3"/>
      <c r="CB928" s="3"/>
      <c r="CC928" s="3"/>
      <c r="CD928" s="3"/>
      <c r="CE928" s="3"/>
      <c r="CF928" s="3"/>
      <c r="CG928" s="3"/>
      <c r="CH928" s="3"/>
      <c r="CI928" s="3"/>
      <c r="CJ928" s="3"/>
      <c r="CK928" s="3"/>
    </row>
    <row r="929" spans="1:89">
      <c r="A929" s="42" t="s">
        <v>907</v>
      </c>
      <c r="B929" s="42"/>
      <c r="C929" s="39" t="s">
        <v>18</v>
      </c>
      <c r="D929">
        <v>1</v>
      </c>
      <c r="G929" s="22"/>
      <c r="H929" s="2"/>
      <c r="I929" s="2"/>
      <c r="J929" s="2"/>
      <c r="K929" s="22"/>
      <c r="L929" s="2"/>
      <c r="M929" s="3"/>
      <c r="N929" s="3"/>
      <c r="O929" s="26"/>
      <c r="P929" s="3"/>
      <c r="Q929" s="3"/>
      <c r="R929" s="3"/>
      <c r="S929" s="26"/>
      <c r="T929" s="3"/>
      <c r="U929" s="3"/>
      <c r="V929" s="3"/>
      <c r="W929" s="3"/>
      <c r="X929" s="3"/>
      <c r="Y929" s="3"/>
      <c r="Z929" s="3"/>
      <c r="AA929" s="3"/>
      <c r="AB929" s="3"/>
      <c r="AC929" s="3"/>
      <c r="AD929" s="3"/>
      <c r="AE929" s="3"/>
      <c r="AF929" s="3"/>
      <c r="AG929" s="3"/>
      <c r="AH929" s="3"/>
      <c r="AI929" s="3"/>
      <c r="AJ929" s="3"/>
      <c r="AK929" s="3"/>
      <c r="AL929" s="3"/>
      <c r="AM929" s="3"/>
      <c r="AN929" s="3"/>
      <c r="AO929" s="3"/>
      <c r="AP929" s="3"/>
      <c r="AQ929" s="3"/>
      <c r="AR929" s="3"/>
      <c r="AS929" s="3"/>
      <c r="AT929" s="3"/>
      <c r="AU929" s="3"/>
      <c r="AV929" s="3"/>
      <c r="AW929" s="3"/>
      <c r="AX929" s="3"/>
      <c r="AY929" s="3"/>
      <c r="AZ929" s="3"/>
      <c r="BA929" s="3"/>
      <c r="BB929" s="3"/>
      <c r="BC929" s="3"/>
      <c r="BD929" s="3"/>
      <c r="BE929" s="3"/>
      <c r="BF929" s="3"/>
      <c r="BG929" s="3"/>
      <c r="BH929" s="3"/>
      <c r="BI929" s="3"/>
      <c r="BJ929" s="3"/>
      <c r="BK929" s="3"/>
      <c r="BL929" s="3"/>
      <c r="BM929" s="3"/>
      <c r="BN929" s="3"/>
      <c r="BO929" s="3"/>
      <c r="BP929" s="3"/>
      <c r="BQ929" s="3"/>
      <c r="BR929" s="3"/>
      <c r="BS929" s="3"/>
      <c r="BT929" s="3"/>
      <c r="BU929" s="3"/>
      <c r="BV929" s="3"/>
      <c r="BW929" s="3"/>
      <c r="BX929" s="3"/>
      <c r="BY929" s="3"/>
      <c r="BZ929" s="3"/>
      <c r="CA929" s="3"/>
      <c r="CB929" s="3"/>
      <c r="CC929" s="3"/>
      <c r="CD929" s="3"/>
      <c r="CE929" s="3"/>
      <c r="CF929" s="3"/>
      <c r="CG929" s="3"/>
      <c r="CH929" s="3"/>
      <c r="CI929" s="3"/>
      <c r="CJ929" s="3"/>
      <c r="CK929" s="3"/>
    </row>
    <row r="930" spans="1:89">
      <c r="C930" s="39" t="s">
        <v>18</v>
      </c>
      <c r="D930">
        <v>1</v>
      </c>
      <c r="G930" s="23"/>
      <c r="H930" s="5"/>
      <c r="I930" s="5"/>
      <c r="J930" s="5"/>
      <c r="K930" s="23"/>
      <c r="L930" s="5"/>
      <c r="M930" s="7"/>
      <c r="N930" s="7"/>
      <c r="O930" s="27"/>
      <c r="P930" s="7"/>
      <c r="Q930" s="7"/>
      <c r="R930" s="7"/>
      <c r="S930" s="29"/>
      <c r="T930" s="1"/>
      <c r="U930" s="1"/>
      <c r="V930" s="1"/>
      <c r="W930" s="1"/>
      <c r="X930" s="1"/>
      <c r="Y930" s="1"/>
      <c r="Z930" s="1"/>
      <c r="AA930" s="1"/>
      <c r="AB930" s="1"/>
      <c r="AC930" s="1"/>
      <c r="AD930" s="1"/>
      <c r="AE930" s="1"/>
      <c r="AF930" s="1"/>
      <c r="AG930" s="1"/>
      <c r="AH930" s="1"/>
      <c r="AI930" s="1"/>
      <c r="AJ930" s="1"/>
      <c r="AK930" s="1"/>
      <c r="AL930" s="1"/>
      <c r="AM930" s="1"/>
      <c r="AN930" s="1"/>
      <c r="AO930" s="1"/>
      <c r="AW930" s="3"/>
      <c r="AX930" s="3"/>
      <c r="AY930" s="3"/>
      <c r="AZ930" s="3"/>
      <c r="BA930" s="3"/>
      <c r="BB930" s="3"/>
      <c r="BC930" s="3"/>
      <c r="BD930" s="3"/>
      <c r="BE930" s="3"/>
      <c r="BF930" s="3"/>
      <c r="BG930" s="3"/>
      <c r="BH930" s="3"/>
      <c r="BI930" s="3"/>
      <c r="BJ930" s="3"/>
      <c r="BK930" s="3"/>
      <c r="BL930" s="3"/>
      <c r="BM930" s="3"/>
      <c r="BN930" s="3"/>
      <c r="BO930" s="3"/>
      <c r="BP930" s="3"/>
      <c r="BQ930" s="3"/>
      <c r="BR930" s="3"/>
      <c r="BS930" s="3"/>
      <c r="BT930" s="3"/>
      <c r="BU930" s="3"/>
      <c r="BV930" s="3"/>
      <c r="BW930" s="3"/>
      <c r="BX930" s="3"/>
      <c r="BY930" s="3"/>
      <c r="BZ930" s="3"/>
      <c r="CA930" s="3"/>
      <c r="CB930" s="3"/>
      <c r="CC930" s="3"/>
      <c r="CD930" s="3"/>
      <c r="CE930" s="3"/>
      <c r="CF930" s="3"/>
      <c r="CG930" s="3"/>
      <c r="CH930" s="3"/>
      <c r="CI930" s="3"/>
      <c r="CJ930" s="3"/>
      <c r="CK930" s="3"/>
    </row>
    <row r="931" spans="1:89">
      <c r="A931" s="40" t="s">
        <v>908</v>
      </c>
      <c r="B931" t="s">
        <v>909</v>
      </c>
      <c r="C931" s="82" t="s">
        <v>730</v>
      </c>
      <c r="D931">
        <v>1</v>
      </c>
      <c r="E931" s="25">
        <v>2.5000000000000001E-2</v>
      </c>
      <c r="F931">
        <v>0.35</v>
      </c>
      <c r="G931" s="25">
        <v>1.5349118030734554</v>
      </c>
      <c r="H931">
        <v>-5.1403884752861302</v>
      </c>
      <c r="I931">
        <v>7.8143106558942952</v>
      </c>
      <c r="J931">
        <v>2.5363238027731015E-3</v>
      </c>
      <c r="K931" s="25">
        <v>4.8595024890958305</v>
      </c>
      <c r="L931">
        <v>-4.2640809534084818</v>
      </c>
      <c r="M931">
        <v>2.8419773129325137</v>
      </c>
      <c r="N931">
        <v>2.5623646880461752</v>
      </c>
      <c r="O931" s="25">
        <v>-1.7593380669303795E-3</v>
      </c>
      <c r="P931">
        <v>25</v>
      </c>
      <c r="Q931">
        <v>-1.6000000000000001E-3</v>
      </c>
      <c r="R931">
        <v>14</v>
      </c>
      <c r="S931" s="25" t="s">
        <v>729</v>
      </c>
      <c r="T931">
        <v>35</v>
      </c>
      <c r="U931">
        <v>36</v>
      </c>
      <c r="V931">
        <v>37</v>
      </c>
    </row>
    <row r="932" spans="1:89">
      <c r="C932" s="39" t="s">
        <v>18</v>
      </c>
      <c r="D932">
        <v>1</v>
      </c>
      <c r="S932" s="25">
        <v>192</v>
      </c>
      <c r="T932">
        <v>180</v>
      </c>
      <c r="U932">
        <v>190</v>
      </c>
      <c r="V932">
        <v>200</v>
      </c>
    </row>
  </sheetData>
  <phoneticPr fontId="0" type="noConversion"/>
  <pageMargins left="0.75" right="0.75" top="1" bottom="1" header="0.5" footer="0.5"/>
  <pageSetup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Z1502"/>
  <sheetViews>
    <sheetView topLeftCell="AC20" workbookViewId="0">
      <selection activeCell="AR54" sqref="AR54"/>
    </sheetView>
  </sheetViews>
  <sheetFormatPr defaultRowHeight="12.75"/>
  <cols>
    <col min="1" max="1" width="10.28515625" customWidth="1"/>
    <col min="2" max="2" width="16.42578125" customWidth="1"/>
    <col min="3" max="3" width="9.140625" style="25"/>
    <col min="4" max="4" width="24.28515625" customWidth="1"/>
    <col min="7" max="7" width="32.28515625" customWidth="1"/>
    <col min="11" max="11" width="24" customWidth="1"/>
    <col min="14" max="14" width="24" customWidth="1"/>
    <col min="16" max="16" width="24" customWidth="1"/>
    <col min="18" max="18" width="24" customWidth="1"/>
    <col min="20" max="21" width="24" customWidth="1"/>
    <col min="22" max="22" width="13.42578125" customWidth="1"/>
    <col min="23" max="23" width="24" customWidth="1"/>
    <col min="24" max="24" width="6.7109375" customWidth="1"/>
    <col min="30" max="30" width="36.85546875" customWidth="1"/>
    <col min="37" max="37" width="27.7109375" customWidth="1"/>
    <col min="38" max="38" width="5.42578125" bestFit="1" customWidth="1"/>
  </cols>
  <sheetData>
    <row r="1" spans="1:52">
      <c r="C1" s="25" t="s">
        <v>910</v>
      </c>
      <c r="D1" t="s">
        <v>15</v>
      </c>
      <c r="E1" t="s">
        <v>910</v>
      </c>
      <c r="F1" s="40" t="s">
        <v>911</v>
      </c>
      <c r="G1" s="40" t="s">
        <v>912</v>
      </c>
      <c r="H1" t="s">
        <v>910</v>
      </c>
      <c r="J1" t="s">
        <v>913</v>
      </c>
      <c r="K1" s="40" t="s">
        <v>914</v>
      </c>
      <c r="M1" s="40" t="s">
        <v>915</v>
      </c>
      <c r="N1" s="40" t="s">
        <v>916</v>
      </c>
      <c r="O1" s="40" t="s">
        <v>730</v>
      </c>
      <c r="P1" s="40" t="s">
        <v>917</v>
      </c>
      <c r="Q1" s="40" t="s">
        <v>715</v>
      </c>
      <c r="R1" s="40" t="s">
        <v>918</v>
      </c>
      <c r="S1" s="40" t="s">
        <v>728</v>
      </c>
      <c r="T1" s="40" t="s">
        <v>919</v>
      </c>
      <c r="U1" s="40"/>
      <c r="V1" s="40"/>
      <c r="W1" s="40" t="s">
        <v>920</v>
      </c>
      <c r="X1" s="40"/>
      <c r="Y1" t="s">
        <v>921</v>
      </c>
      <c r="Z1" t="s">
        <v>922</v>
      </c>
      <c r="AA1" s="40" t="s">
        <v>923</v>
      </c>
      <c r="AB1" s="40" t="s">
        <v>79</v>
      </c>
      <c r="AD1" s="40" t="s">
        <v>924</v>
      </c>
      <c r="AH1" s="190" t="s">
        <v>925</v>
      </c>
      <c r="AI1" s="190" t="s">
        <v>50</v>
      </c>
      <c r="AK1" s="40" t="s">
        <v>926</v>
      </c>
      <c r="AL1" s="40" t="s">
        <v>910</v>
      </c>
      <c r="AM1" s="190" t="s">
        <v>927</v>
      </c>
      <c r="AN1" s="190" t="s">
        <v>928</v>
      </c>
      <c r="AO1" s="190" t="s">
        <v>929</v>
      </c>
      <c r="AP1" s="190" t="s">
        <v>930</v>
      </c>
      <c r="AQ1" s="190" t="s">
        <v>50</v>
      </c>
      <c r="AR1" s="190" t="s">
        <v>925</v>
      </c>
      <c r="AU1" s="190" t="s">
        <v>927</v>
      </c>
      <c r="AV1" s="190" t="s">
        <v>928</v>
      </c>
      <c r="AW1" s="190" t="s">
        <v>929</v>
      </c>
      <c r="AX1" s="190" t="s">
        <v>930</v>
      </c>
      <c r="AY1" s="190" t="s">
        <v>50</v>
      </c>
      <c r="AZ1" s="190" t="s">
        <v>925</v>
      </c>
    </row>
    <row r="2" spans="1:52">
      <c r="A2">
        <f>3+C2*2</f>
        <v>3</v>
      </c>
      <c r="B2" s="2" t="s">
        <v>127</v>
      </c>
      <c r="C2" s="25">
        <v>0</v>
      </c>
      <c r="D2" t="str">
        <f ca="1">IF(INDIRECT("Models!A"&amp;A2)=0,"",INDIRECT("Models!A"&amp;A2))</f>
        <v>(none)</v>
      </c>
      <c r="E2">
        <v>0</v>
      </c>
      <c r="G2" t="s">
        <v>16</v>
      </c>
      <c r="H2">
        <v>0</v>
      </c>
      <c r="I2" s="40" t="s">
        <v>6</v>
      </c>
      <c r="J2" t="s">
        <v>16</v>
      </c>
      <c r="K2" s="40" t="s">
        <v>14</v>
      </c>
      <c r="L2">
        <v>0</v>
      </c>
      <c r="M2" t="s">
        <v>16</v>
      </c>
      <c r="N2" s="40" t="s">
        <v>14</v>
      </c>
      <c r="O2" t="s">
        <v>16</v>
      </c>
      <c r="P2" s="40" t="s">
        <v>14</v>
      </c>
      <c r="Q2" t="s">
        <v>16</v>
      </c>
      <c r="R2" s="40" t="s">
        <v>14</v>
      </c>
      <c r="S2" t="s">
        <v>16</v>
      </c>
      <c r="T2" s="40" t="s">
        <v>14</v>
      </c>
      <c r="U2" s="40"/>
      <c r="V2" s="40" t="s">
        <v>117</v>
      </c>
      <c r="W2" s="40" t="s">
        <v>42</v>
      </c>
      <c r="X2" s="40">
        <v>1</v>
      </c>
      <c r="Y2">
        <v>0</v>
      </c>
      <c r="Z2" t="s">
        <v>85</v>
      </c>
      <c r="AA2">
        <v>0</v>
      </c>
      <c r="AB2" s="3">
        <f ca="1">IF(CHARACTERIZE!$K$1="Manual",CHARACTERIZE!$N$1+CHARACTERIZE!$P$1*$AA2,temp!$AO$67+temp!$AO$68*$AA2)</f>
        <v>99.992500000000007</v>
      </c>
      <c r="AD2" s="40" t="s">
        <v>45</v>
      </c>
      <c r="AE2">
        <v>1</v>
      </c>
      <c r="AF2" t="s">
        <v>931</v>
      </c>
      <c r="AG2">
        <f>VLOOKUP(Advanced!L7,Lookups!$AD$2:$AE$5,2,FALSE)</f>
        <v>1</v>
      </c>
      <c r="AH2">
        <f>CHOOSE(AG2,INDEX(Lookups!$AR$2:$AR$200,Lookups!$AT2),AZ2,Advanced!L23)</f>
        <v>318.89999999999998</v>
      </c>
      <c r="AI2">
        <f>CHOOSE(AG2,INDEX(Lookups!$AQ$2:$AQ$200,Lookups!$AT2),AY2,Advanced!L24)</f>
        <v>1.3917000000000001E-2</v>
      </c>
      <c r="AK2" s="40" t="s">
        <v>52</v>
      </c>
      <c r="AL2" s="40">
        <v>1</v>
      </c>
      <c r="AM2" s="190">
        <v>6500</v>
      </c>
      <c r="AN2" s="190">
        <v>3.0000000000000001E-3</v>
      </c>
      <c r="AO2" s="190">
        <v>72</v>
      </c>
      <c r="AP2" s="190">
        <v>-20</v>
      </c>
      <c r="AQ2" s="205">
        <f t="shared" ref="AQ2:AQ18" si="0">ROUND(0.0381220755097718-1.69221186565103E-06*AM2+0.000187050034983851*(AM2^2/10^6)-0.0360796050209954*AN2-0.000601852736405424*AO2+4.30802888640114E-06*AO2^2,6)</f>
        <v>1.3917000000000001E-2</v>
      </c>
      <c r="AR2" s="206">
        <f t="shared" ref="AR2:AR19" si="1">ROUND(83.9747869957568+0.0702285239895569*AM2-9.64809622349807*(AM2^2/10^6)+0.000769146124428888*(AM2^2/10^6)^3+1.50756302124177*AO2+-0.901499536606467*AP2+503.577694529803*AN2,1)</f>
        <v>318.89999999999998</v>
      </c>
      <c r="AS2" t="s">
        <v>931</v>
      </c>
      <c r="AT2">
        <f>VLOOKUP(Advanced!L14,Lookups!$AK$2:$AL$200,2,FALSE)</f>
        <v>1</v>
      </c>
      <c r="AU2" s="190">
        <f>Advanced!L17</f>
        <v>5000</v>
      </c>
      <c r="AV2" s="190">
        <f>Advanced!L18</f>
        <v>2E-3</v>
      </c>
      <c r="AW2" s="210">
        <f>Advanced!L19</f>
        <v>70</v>
      </c>
      <c r="AX2" s="210">
        <f>Advanced!L20</f>
        <v>10</v>
      </c>
      <c r="AY2" s="205">
        <f>ROUND(0.0381220755097718-1.69221186565103E-06*AU2+0.000187050034983851*(AU2^2/10^6)-0.0360796050209954*AV2-0.000601852736405424*AW2+4.30802888640114E-06*AW2^2,6)</f>
        <v>1.3245E-2</v>
      </c>
      <c r="AZ2" s="206">
        <f>ROUND(83.9747869957568+0.0702285239895569*AU2-9.64809622349807*(AU2^2/10^6)+0.000769146124428888*(AU2^2/10^6)^3+1.50756302124177*AW2+-0.901499536606467*AX2+503.577694529803*AV2,1)</f>
        <v>303.5</v>
      </c>
    </row>
    <row r="3" spans="1:52">
      <c r="A3">
        <f t="shared" ref="A3:A66" si="2">3+C3*2</f>
        <v>5</v>
      </c>
      <c r="C3" s="25">
        <v>1</v>
      </c>
      <c r="D3" t="str">
        <f t="shared" ref="D3:D26" ca="1" si="3">IF(INDIRECT("Models!A"&amp;A3)=0,"",INDIRECT("Models!A"&amp;A3))</f>
        <v>--- WHITE ---</v>
      </c>
      <c r="E3">
        <v>1</v>
      </c>
      <c r="F3" t="str">
        <f ca="1">IF(INDIRECT("Models!C"&amp;A3)=0,"",INDIRECT("Models!C"&amp;A3))</f>
        <v/>
      </c>
      <c r="G3" t="str">
        <f ca="1">IF(F3="",D3,IF(F3="lm",D3,""))</f>
        <v>--- WHITE ---</v>
      </c>
      <c r="H3">
        <v>1</v>
      </c>
      <c r="I3" s="40" t="s">
        <v>932</v>
      </c>
      <c r="J3" t="s">
        <v>3</v>
      </c>
      <c r="K3" s="40" t="s">
        <v>933</v>
      </c>
      <c r="L3">
        <v>1</v>
      </c>
      <c r="M3" t="s">
        <v>3</v>
      </c>
      <c r="N3" s="40" t="s">
        <v>933</v>
      </c>
      <c r="O3" t="s">
        <v>3</v>
      </c>
      <c r="P3" s="40" t="s">
        <v>933</v>
      </c>
      <c r="Q3" t="s">
        <v>3</v>
      </c>
      <c r="R3" s="40" t="s">
        <v>933</v>
      </c>
      <c r="S3" t="s">
        <v>3</v>
      </c>
      <c r="T3" s="40" t="s">
        <v>933</v>
      </c>
      <c r="U3" s="40"/>
      <c r="V3" s="40" t="s">
        <v>730</v>
      </c>
      <c r="W3" s="40" t="s">
        <v>934</v>
      </c>
      <c r="X3" s="40">
        <v>2</v>
      </c>
      <c r="Y3">
        <v>1</v>
      </c>
      <c r="Z3" s="40" t="s">
        <v>66</v>
      </c>
      <c r="AA3" s="40">
        <v>1</v>
      </c>
      <c r="AB3" s="3">
        <f ca="1">IF(CHARACTERIZE!$K$1="Manual",CHARACTERIZE!$N$1+CHARACTERIZE!$P$1*$AA3,temp!$AO$67+temp!$AO$68*$AA3)</f>
        <v>96.422500000000014</v>
      </c>
      <c r="AD3" s="40" t="s">
        <v>935</v>
      </c>
      <c r="AE3">
        <v>2</v>
      </c>
      <c r="AF3" t="s">
        <v>936</v>
      </c>
      <c r="AG3">
        <f>VLOOKUP(Advanced!P7,Lookups!$AD$2:$AE$5,2,FALSE)</f>
        <v>1</v>
      </c>
      <c r="AH3">
        <f>CHOOSE(AG3,INDEX(Lookups!$AR$2:$AR$200,Lookups!$AT3),AZ3,Advanced!P23)</f>
        <v>318.89999999999998</v>
      </c>
      <c r="AI3">
        <f>CHOOSE(AG3,INDEX(Lookups!$AQ$2:$AQ$200,Lookups!$AT3),AY3,Advanced!P24)</f>
        <v>1.3917000000000001E-2</v>
      </c>
      <c r="AK3" s="40" t="s">
        <v>937</v>
      </c>
      <c r="AL3" s="40">
        <v>2</v>
      </c>
      <c r="AM3" s="190">
        <v>6500</v>
      </c>
      <c r="AN3" s="190">
        <v>3.0000000000000001E-3</v>
      </c>
      <c r="AO3" s="190">
        <v>82</v>
      </c>
      <c r="AP3" s="190">
        <v>10</v>
      </c>
      <c r="AQ3" s="205">
        <f t="shared" si="0"/>
        <v>1.4533000000000001E-2</v>
      </c>
      <c r="AR3" s="206">
        <f t="shared" si="1"/>
        <v>307</v>
      </c>
      <c r="AS3" t="s">
        <v>936</v>
      </c>
      <c r="AT3">
        <f>VLOOKUP(Advanced!P14,Lookups!$AK$2:$AL$200,2,FALSE)</f>
        <v>1</v>
      </c>
      <c r="AU3" s="190">
        <f>Advanced!P17</f>
        <v>5000</v>
      </c>
      <c r="AV3" s="190">
        <f>Advanced!P18</f>
        <v>2E-3</v>
      </c>
      <c r="AW3" s="210">
        <f>Advanced!P19</f>
        <v>70</v>
      </c>
      <c r="AX3" s="210">
        <f>Advanced!P20</f>
        <v>10</v>
      </c>
      <c r="AY3" s="205">
        <f>ROUND(0.0381220755097718-1.69221186565103E-06*AU3+0.000187050034983851*(AU3^2/10^6)-0.0360796050209954*AV3-0.000601852736405424*AW3+4.30802888640114E-06*AW3^2,6)</f>
        <v>1.3245E-2</v>
      </c>
      <c r="AZ3" s="206">
        <f>ROUND(83.9747869957568+0.0702285239895569*AU3-9.64809622349807*(AU3^2/10^6)+0.000769146124428888*(AU3^2/10^6)^3+1.50756302124177*AW3+-0.901499536606467*AX3+503.577694529803*AV3,1)</f>
        <v>303.5</v>
      </c>
    </row>
    <row r="4" spans="1:52">
      <c r="A4">
        <f t="shared" si="2"/>
        <v>7</v>
      </c>
      <c r="C4" s="25">
        <v>2</v>
      </c>
      <c r="D4" t="str">
        <f t="shared" ca="1" si="3"/>
        <v>JB2016B 3V (L) {W}</v>
      </c>
      <c r="E4">
        <v>2</v>
      </c>
      <c r="F4" t="str">
        <f t="shared" ref="F4:F67" ca="1" si="4">IF(INDIRECT("Models!C"&amp;A4)=0,"",INDIRECT("Models!C"&amp;A4))</f>
        <v>lm</v>
      </c>
      <c r="G4" t="str">
        <f t="shared" ref="G4:G67" ca="1" si="5">IF(F4="",D4,IF(F4="lm",D4,""))</f>
        <v>JB2016B 3V (L) {W}</v>
      </c>
      <c r="H4">
        <v>2</v>
      </c>
      <c r="J4" t="s">
        <v>4</v>
      </c>
      <c r="K4" s="40" t="s">
        <v>33</v>
      </c>
      <c r="L4">
        <v>2</v>
      </c>
      <c r="M4" t="s">
        <v>4</v>
      </c>
      <c r="N4" s="40" t="s">
        <v>33</v>
      </c>
      <c r="O4" s="40" t="s">
        <v>4</v>
      </c>
      <c r="P4" s="40" t="s">
        <v>33</v>
      </c>
      <c r="Q4" s="40" t="s">
        <v>4</v>
      </c>
      <c r="R4" s="40" t="s">
        <v>33</v>
      </c>
      <c r="S4" t="s">
        <v>4</v>
      </c>
      <c r="T4" s="40" t="s">
        <v>33</v>
      </c>
      <c r="U4" s="40"/>
      <c r="V4" s="40" t="s">
        <v>715</v>
      </c>
      <c r="W4" s="40" t="s">
        <v>938</v>
      </c>
      <c r="X4" s="40">
        <v>3</v>
      </c>
      <c r="Y4">
        <v>2</v>
      </c>
      <c r="Z4" s="40" t="s">
        <v>939</v>
      </c>
      <c r="AA4">
        <v>2</v>
      </c>
      <c r="AB4" s="3">
        <f ca="1">IF(CHARACTERIZE!$K$1="Manual",CHARACTERIZE!$N$1+CHARACTERIZE!$P$1*$AA4,temp!$AO$67+temp!$AO$68*$AA4)</f>
        <v>92.852500000000006</v>
      </c>
      <c r="AD4" s="40" t="s">
        <v>940</v>
      </c>
      <c r="AE4">
        <v>3</v>
      </c>
      <c r="AF4" t="s">
        <v>941</v>
      </c>
      <c r="AG4">
        <f>VLOOKUP(Advanced!T7,Lookups!$AD$2:$AE$5,2,FALSE)</f>
        <v>1</v>
      </c>
      <c r="AH4">
        <f>CHOOSE(AG4,INDEX(Lookups!$AR$2:$AR$200,Lookups!$AT4),AZ4,Advanced!T23)</f>
        <v>318.89999999999998</v>
      </c>
      <c r="AI4">
        <f>CHOOSE(AG4,INDEX(Lookups!$AQ$2:$AQ$200,Lookups!$AT4),AY4,Advanced!T24)</f>
        <v>1.3917000000000001E-2</v>
      </c>
      <c r="AK4" s="40" t="s">
        <v>942</v>
      </c>
      <c r="AL4" s="40">
        <v>3</v>
      </c>
      <c r="AM4" s="190">
        <v>6500</v>
      </c>
      <c r="AN4" s="190">
        <v>3.0000000000000001E-3</v>
      </c>
      <c r="AO4" s="190">
        <v>92</v>
      </c>
      <c r="AP4" s="190">
        <v>70</v>
      </c>
      <c r="AQ4" s="205">
        <f t="shared" si="0"/>
        <v>1.601E-2</v>
      </c>
      <c r="AR4" s="206">
        <f t="shared" si="1"/>
        <v>267.89999999999998</v>
      </c>
      <c r="AS4" t="s">
        <v>941</v>
      </c>
      <c r="AT4">
        <f>VLOOKUP(Advanced!T14,Lookups!$AK$2:$AL$200,2,FALSE)</f>
        <v>1</v>
      </c>
      <c r="AU4" s="190">
        <f>Advanced!T17</f>
        <v>5000</v>
      </c>
      <c r="AV4" s="190">
        <f>Advanced!T18</f>
        <v>2E-3</v>
      </c>
      <c r="AW4" s="210">
        <f>Advanced!T19</f>
        <v>70</v>
      </c>
      <c r="AX4" s="210">
        <f>Advanced!T20</f>
        <v>10</v>
      </c>
      <c r="AY4" s="205">
        <f>ROUND(0.0381220755097718-1.69221186565103E-06*AU4+0.000187050034983851*(AU4^2/10^6)-0.0360796050209954*AV4-0.000601852736405424*AW4+4.30802888640114E-06*AW4^2,6)</f>
        <v>1.3245E-2</v>
      </c>
      <c r="AZ4" s="206">
        <f>ROUND(83.9747869957568+0.0702285239895569*AU4-9.64809622349807*(AU4^2/10^6)+0.000769146124428888*(AU4^2/10^6)^3+1.50756302124177*AW4+-0.901499536606467*AX4+503.577694529803*AV4,1)</f>
        <v>303.5</v>
      </c>
    </row>
    <row r="5" spans="1:52">
      <c r="A5">
        <f t="shared" si="2"/>
        <v>9</v>
      </c>
      <c r="C5" s="25">
        <v>3</v>
      </c>
      <c r="D5" t="str">
        <f t="shared" ca="1" si="3"/>
        <v>JB2016B 3V (P) {W}</v>
      </c>
      <c r="E5">
        <v>3</v>
      </c>
      <c r="F5" t="str">
        <f t="shared" ca="1" si="4"/>
        <v>lm</v>
      </c>
      <c r="G5" t="str">
        <f t="shared" ca="1" si="5"/>
        <v>JB2016B 3V (P) {W}</v>
      </c>
      <c r="H5">
        <v>3</v>
      </c>
      <c r="J5" s="40" t="s">
        <v>1</v>
      </c>
      <c r="K5" s="40" t="s">
        <v>94</v>
      </c>
      <c r="L5">
        <v>3</v>
      </c>
      <c r="M5" s="40" t="s">
        <v>943</v>
      </c>
      <c r="N5" s="40" t="s">
        <v>944</v>
      </c>
      <c r="O5" s="40" t="s">
        <v>945</v>
      </c>
      <c r="P5" s="40" t="s">
        <v>946</v>
      </c>
      <c r="Q5" s="40" t="s">
        <v>947</v>
      </c>
      <c r="R5" s="40" t="s">
        <v>948</v>
      </c>
      <c r="S5" s="40" t="s">
        <v>949</v>
      </c>
      <c r="T5" s="40" t="s">
        <v>950</v>
      </c>
      <c r="U5" s="40"/>
      <c r="V5" s="40" t="s">
        <v>728</v>
      </c>
      <c r="W5" s="40" t="s">
        <v>951</v>
      </c>
      <c r="X5" s="40">
        <v>4</v>
      </c>
      <c r="Y5">
        <v>3</v>
      </c>
      <c r="AA5" s="40">
        <v>3</v>
      </c>
      <c r="AB5" s="3">
        <f ca="1">IF(CHARACTERIZE!$K$1="Manual",CHARACTERIZE!$N$1+CHARACTERIZE!$P$1*$AA5,temp!$AO$67+temp!$AO$68*$AA5)</f>
        <v>89.282499999999999</v>
      </c>
      <c r="AD5" s="40" t="s">
        <v>952</v>
      </c>
      <c r="AE5">
        <v>4</v>
      </c>
      <c r="AK5" s="40" t="s">
        <v>953</v>
      </c>
      <c r="AL5" s="40">
        <v>4</v>
      </c>
      <c r="AM5" s="190">
        <v>5700</v>
      </c>
      <c r="AN5" s="190">
        <v>2E-3</v>
      </c>
      <c r="AO5" s="190">
        <v>72</v>
      </c>
      <c r="AP5" s="190">
        <v>-20</v>
      </c>
      <c r="AQ5" s="205">
        <f t="shared" si="0"/>
        <v>1.3481E-2</v>
      </c>
      <c r="AR5" s="206">
        <f t="shared" si="1"/>
        <v>324.8</v>
      </c>
    </row>
    <row r="6" spans="1:52">
      <c r="A6">
        <f t="shared" si="2"/>
        <v>11</v>
      </c>
      <c r="C6" s="25">
        <v>4</v>
      </c>
      <c r="D6" t="str">
        <f t="shared" ca="1" si="3"/>
        <v>JB2835B 3V Standard (G) {W}</v>
      </c>
      <c r="E6">
        <v>4</v>
      </c>
      <c r="F6" t="str">
        <f t="shared" ca="1" si="4"/>
        <v>lm</v>
      </c>
      <c r="G6" t="str">
        <f t="shared" ca="1" si="5"/>
        <v>JB2835B 3V Standard (G) {W}</v>
      </c>
      <c r="H6">
        <v>4</v>
      </c>
      <c r="J6" s="40" t="s">
        <v>2</v>
      </c>
      <c r="K6" s="40" t="s">
        <v>31</v>
      </c>
      <c r="L6">
        <v>4</v>
      </c>
      <c r="M6" s="40" t="s">
        <v>954</v>
      </c>
      <c r="N6" s="40" t="s">
        <v>955</v>
      </c>
      <c r="O6" s="40" t="s">
        <v>956</v>
      </c>
      <c r="P6" s="40" t="s">
        <v>957</v>
      </c>
      <c r="Q6" s="40" t="s">
        <v>956</v>
      </c>
      <c r="R6" s="40" t="s">
        <v>957</v>
      </c>
      <c r="S6" s="40" t="s">
        <v>958</v>
      </c>
      <c r="T6" s="40" t="s">
        <v>959</v>
      </c>
      <c r="U6" s="40"/>
      <c r="V6" s="40"/>
      <c r="W6" s="40"/>
      <c r="X6" s="40"/>
      <c r="Y6">
        <v>4</v>
      </c>
      <c r="AA6">
        <v>4</v>
      </c>
      <c r="AB6" s="3">
        <f ca="1">IF(CHARACTERIZE!$K$1="Manual",CHARACTERIZE!$N$1+CHARACTERIZE!$P$1*$AA6,temp!$AO$67+temp!$AO$68*$AA6)</f>
        <v>85.712500000000006</v>
      </c>
      <c r="AK6" s="40" t="s">
        <v>960</v>
      </c>
      <c r="AL6" s="40">
        <v>5</v>
      </c>
      <c r="AM6" s="190">
        <v>5700</v>
      </c>
      <c r="AN6" s="190">
        <v>2E-3</v>
      </c>
      <c r="AO6" s="190">
        <v>83</v>
      </c>
      <c r="AP6" s="190">
        <v>10</v>
      </c>
      <c r="AQ6" s="205">
        <f t="shared" si="0"/>
        <v>1.4206E-2</v>
      </c>
      <c r="AR6" s="206">
        <f t="shared" si="1"/>
        <v>314.3</v>
      </c>
    </row>
    <row r="7" spans="1:52">
      <c r="A7">
        <f t="shared" si="2"/>
        <v>13</v>
      </c>
      <c r="C7" s="25">
        <v>5</v>
      </c>
      <c r="D7" t="str">
        <f t="shared" ca="1" si="3"/>
        <v>JB2835B 3V Pro9 (G) {W}</v>
      </c>
      <c r="E7">
        <v>5</v>
      </c>
      <c r="F7" t="str">
        <f t="shared" ca="1" si="4"/>
        <v>lm</v>
      </c>
      <c r="G7" t="str">
        <f t="shared" ca="1" si="5"/>
        <v>JB2835B 3V Pro9 (G) {W}</v>
      </c>
      <c r="H7">
        <v>5</v>
      </c>
      <c r="J7" s="40" t="s">
        <v>961</v>
      </c>
      <c r="K7" s="40" t="s">
        <v>962</v>
      </c>
      <c r="L7">
        <v>5</v>
      </c>
      <c r="M7" s="40" t="s">
        <v>963</v>
      </c>
      <c r="N7" s="40" t="s">
        <v>964</v>
      </c>
      <c r="O7" s="40" t="s">
        <v>965</v>
      </c>
      <c r="P7" s="40" t="s">
        <v>966</v>
      </c>
      <c r="Q7" s="40" t="s">
        <v>965</v>
      </c>
      <c r="R7" s="40" t="s">
        <v>966</v>
      </c>
      <c r="S7" s="40" t="s">
        <v>967</v>
      </c>
      <c r="T7" s="40" t="s">
        <v>968</v>
      </c>
      <c r="U7" s="40"/>
      <c r="V7" s="40"/>
      <c r="W7" s="40"/>
      <c r="X7" s="40"/>
      <c r="Y7">
        <v>5</v>
      </c>
      <c r="AA7" s="40">
        <v>5</v>
      </c>
      <c r="AB7" s="3">
        <f ca="1">IF(CHARACTERIZE!$K$1="Manual",CHARACTERIZE!$N$1+CHARACTERIZE!$P$1*$AA7,temp!$AO$67+temp!$AO$68*$AA7)</f>
        <v>82.142500000000013</v>
      </c>
      <c r="AK7" s="40" t="s">
        <v>969</v>
      </c>
      <c r="AL7" s="40">
        <v>6</v>
      </c>
      <c r="AM7" s="190">
        <v>5700</v>
      </c>
      <c r="AN7" s="190">
        <v>2E-3</v>
      </c>
      <c r="AO7" s="190">
        <v>92</v>
      </c>
      <c r="AP7" s="190">
        <v>70</v>
      </c>
      <c r="AQ7" s="205">
        <f t="shared" si="0"/>
        <v>1.5573999999999999E-2</v>
      </c>
      <c r="AR7" s="206">
        <f t="shared" si="1"/>
        <v>273.8</v>
      </c>
    </row>
    <row r="8" spans="1:52">
      <c r="A8">
        <f t="shared" si="2"/>
        <v>15</v>
      </c>
      <c r="C8" s="25">
        <v>6</v>
      </c>
      <c r="D8" t="str">
        <f t="shared" ca="1" si="3"/>
        <v>JB2835B 3V Standard (J) {W}</v>
      </c>
      <c r="E8">
        <v>6</v>
      </c>
      <c r="F8" t="str">
        <f t="shared" ca="1" si="4"/>
        <v>lm</v>
      </c>
      <c r="G8" t="str">
        <f t="shared" ca="1" si="5"/>
        <v>JB2835B 3V Standard (J) {W}</v>
      </c>
      <c r="H8">
        <v>6</v>
      </c>
      <c r="J8" t="s">
        <v>970</v>
      </c>
      <c r="K8" s="40" t="s">
        <v>971</v>
      </c>
      <c r="L8">
        <v>6</v>
      </c>
      <c r="M8" t="s">
        <v>970</v>
      </c>
      <c r="N8" s="40" t="s">
        <v>972</v>
      </c>
      <c r="O8" t="s">
        <v>970</v>
      </c>
      <c r="P8" s="40" t="s">
        <v>971</v>
      </c>
      <c r="Q8" t="s">
        <v>970</v>
      </c>
      <c r="R8" s="40" t="s">
        <v>971</v>
      </c>
      <c r="S8" t="s">
        <v>970</v>
      </c>
      <c r="T8" s="40" t="s">
        <v>973</v>
      </c>
      <c r="U8" s="40"/>
      <c r="V8" s="40"/>
      <c r="W8" s="40"/>
      <c r="X8" s="40"/>
      <c r="AA8">
        <v>6</v>
      </c>
      <c r="AB8" s="3">
        <f ca="1">IF(CHARACTERIZE!$K$1="Manual",CHARACTERIZE!$N$1+CHARACTERIZE!$P$1*$AA8,temp!$AO$67+temp!$AO$68*$AA8)</f>
        <v>78.572500000000005</v>
      </c>
      <c r="AK8" s="40" t="s">
        <v>974</v>
      </c>
      <c r="AL8" s="40">
        <v>7</v>
      </c>
      <c r="AM8" s="190">
        <v>5000</v>
      </c>
      <c r="AN8" s="190">
        <v>2E-3</v>
      </c>
      <c r="AO8" s="190">
        <v>72</v>
      </c>
      <c r="AP8" s="190">
        <v>-20</v>
      </c>
      <c r="AQ8" s="205">
        <f t="shared" si="0"/>
        <v>1.3265000000000001E-2</v>
      </c>
      <c r="AR8" s="206">
        <f t="shared" si="1"/>
        <v>333.5</v>
      </c>
    </row>
    <row r="9" spans="1:52">
      <c r="A9">
        <f t="shared" si="2"/>
        <v>17</v>
      </c>
      <c r="C9" s="25">
        <v>7</v>
      </c>
      <c r="D9" t="str">
        <f t="shared" ca="1" si="3"/>
        <v>JB2835B 3V Pro9 (J) {W}</v>
      </c>
      <c r="E9">
        <v>7</v>
      </c>
      <c r="F9" t="str">
        <f t="shared" ca="1" si="4"/>
        <v>lm</v>
      </c>
      <c r="G9" t="str">
        <f t="shared" ca="1" si="5"/>
        <v>JB2835B 3V Pro9 (J) {W}</v>
      </c>
      <c r="H9">
        <v>7</v>
      </c>
      <c r="J9" t="s">
        <v>975</v>
      </c>
      <c r="K9" s="40" t="s">
        <v>976</v>
      </c>
      <c r="L9">
        <v>7</v>
      </c>
      <c r="M9" t="s">
        <v>975</v>
      </c>
      <c r="N9" s="40" t="s">
        <v>976</v>
      </c>
      <c r="O9" t="s">
        <v>975</v>
      </c>
      <c r="P9" s="40" t="s">
        <v>976</v>
      </c>
      <c r="Q9" t="s">
        <v>975</v>
      </c>
      <c r="R9" s="40" t="s">
        <v>976</v>
      </c>
      <c r="S9" t="s">
        <v>975</v>
      </c>
      <c r="T9" s="40" t="s">
        <v>976</v>
      </c>
      <c r="U9" s="40"/>
      <c r="V9" s="40"/>
      <c r="W9" s="40"/>
      <c r="X9" s="40"/>
      <c r="AA9" s="40">
        <v>7</v>
      </c>
      <c r="AB9" s="3">
        <f ca="1">IF(CHARACTERIZE!$K$1="Manual",CHARACTERIZE!$N$1+CHARACTERIZE!$P$1*$AA9,temp!$AO$67+temp!$AO$68*$AA9)</f>
        <v>75.002499999999998</v>
      </c>
      <c r="AK9" s="40" t="s">
        <v>977</v>
      </c>
      <c r="AL9" s="40">
        <v>8</v>
      </c>
      <c r="AM9" s="190">
        <v>5000</v>
      </c>
      <c r="AN9" s="190">
        <v>2E-3</v>
      </c>
      <c r="AO9" s="190">
        <v>83</v>
      </c>
      <c r="AP9" s="190">
        <v>15</v>
      </c>
      <c r="AQ9" s="205">
        <f t="shared" si="0"/>
        <v>1.3989E-2</v>
      </c>
      <c r="AR9" s="206">
        <f t="shared" si="1"/>
        <v>318.5</v>
      </c>
      <c r="AS9" s="58"/>
    </row>
    <row r="10" spans="1:52">
      <c r="A10">
        <f t="shared" si="2"/>
        <v>19</v>
      </c>
      <c r="C10" s="25">
        <v>8</v>
      </c>
      <c r="D10" t="str">
        <f t="shared" ca="1" si="3"/>
        <v>JE2835B 3V Standard (N) {W}</v>
      </c>
      <c r="E10">
        <v>8</v>
      </c>
      <c r="F10" t="str">
        <f t="shared" ca="1" si="4"/>
        <v>lm</v>
      </c>
      <c r="G10" t="str">
        <f t="shared" ca="1" si="5"/>
        <v>JE2835B 3V Standard (N) {W}</v>
      </c>
      <c r="H10">
        <v>8</v>
      </c>
      <c r="J10" s="40" t="s">
        <v>978</v>
      </c>
      <c r="K10" s="40" t="s">
        <v>979</v>
      </c>
      <c r="L10">
        <v>8</v>
      </c>
      <c r="M10" t="s">
        <v>980</v>
      </c>
      <c r="N10" s="40" t="s">
        <v>981</v>
      </c>
      <c r="O10" s="40" t="s">
        <v>982</v>
      </c>
      <c r="P10" s="40" t="s">
        <v>983</v>
      </c>
      <c r="Q10" s="40" t="s">
        <v>982</v>
      </c>
      <c r="R10" s="40" t="s">
        <v>983</v>
      </c>
      <c r="S10" s="40" t="s">
        <v>984</v>
      </c>
      <c r="T10" s="40" t="s">
        <v>985</v>
      </c>
      <c r="U10" s="40"/>
      <c r="V10" s="40"/>
      <c r="W10" s="40"/>
      <c r="X10" s="40"/>
      <c r="AA10">
        <v>8</v>
      </c>
      <c r="AB10" s="3">
        <f ca="1">IF(CHARACTERIZE!$K$1="Manual",CHARACTERIZE!$N$1+CHARACTERIZE!$P$1*$AA10,temp!$AO$67+temp!$AO$68*$AA10)</f>
        <v>71.432500000000005</v>
      </c>
      <c r="AK10" s="40" t="s">
        <v>986</v>
      </c>
      <c r="AL10" s="40">
        <v>9</v>
      </c>
      <c r="AM10" s="190">
        <v>5000</v>
      </c>
      <c r="AN10" s="190">
        <v>2E-3</v>
      </c>
      <c r="AO10" s="190">
        <v>92</v>
      </c>
      <c r="AP10" s="190">
        <v>70</v>
      </c>
      <c r="AQ10" s="205">
        <f t="shared" si="0"/>
        <v>1.5358E-2</v>
      </c>
      <c r="AR10" s="206">
        <f t="shared" si="1"/>
        <v>282.5</v>
      </c>
      <c r="AS10" s="58"/>
    </row>
    <row r="11" spans="1:52">
      <c r="A11">
        <f t="shared" si="2"/>
        <v>21</v>
      </c>
      <c r="C11" s="25">
        <v>9</v>
      </c>
      <c r="D11" t="str">
        <f t="shared" ca="1" si="3"/>
        <v>JB2835B 3V Pro9 (N) {W}</v>
      </c>
      <c r="E11">
        <v>9</v>
      </c>
      <c r="F11" t="str">
        <f t="shared" ca="1" si="4"/>
        <v>lm</v>
      </c>
      <c r="G11" t="str">
        <f t="shared" ca="1" si="5"/>
        <v>JB2835B 3V Pro9 (N) {W}</v>
      </c>
      <c r="H11">
        <v>9</v>
      </c>
      <c r="J11" s="40" t="s">
        <v>987</v>
      </c>
      <c r="K11" s="40" t="s">
        <v>988</v>
      </c>
      <c r="L11">
        <v>9</v>
      </c>
      <c r="M11" t="s">
        <v>989</v>
      </c>
      <c r="N11" s="40" t="s">
        <v>990</v>
      </c>
      <c r="O11" s="40" t="s">
        <v>991</v>
      </c>
      <c r="P11" s="40" t="s">
        <v>992</v>
      </c>
      <c r="Q11" s="40" t="s">
        <v>991</v>
      </c>
      <c r="R11" s="40" t="s">
        <v>992</v>
      </c>
      <c r="S11" s="40" t="s">
        <v>993</v>
      </c>
      <c r="T11" s="40" t="s">
        <v>994</v>
      </c>
      <c r="U11" s="40"/>
      <c r="V11" s="40"/>
      <c r="W11" s="40"/>
      <c r="X11" s="40"/>
      <c r="AA11" s="40">
        <v>9</v>
      </c>
      <c r="AB11" s="3">
        <f ca="1">IF(CHARACTERIZE!$K$1="Manual",CHARACTERIZE!$N$1+CHARACTERIZE!$P$1*$AA11,temp!$AO$67+temp!$AO$68*$AA11)</f>
        <v>67.862500000000011</v>
      </c>
      <c r="AK11" s="40" t="s">
        <v>995</v>
      </c>
      <c r="AL11" s="40">
        <v>10</v>
      </c>
      <c r="AM11" s="190">
        <v>4000</v>
      </c>
      <c r="AN11" s="190">
        <v>1E-3</v>
      </c>
      <c r="AO11" s="190">
        <v>72</v>
      </c>
      <c r="AP11" s="190">
        <v>-20</v>
      </c>
      <c r="AQ11" s="205">
        <f t="shared" si="0"/>
        <v>1.3309E-2</v>
      </c>
      <c r="AR11" s="206">
        <f t="shared" si="1"/>
        <v>340.7</v>
      </c>
      <c r="AS11" s="58"/>
    </row>
    <row r="12" spans="1:52">
      <c r="A12">
        <f t="shared" si="2"/>
        <v>23</v>
      </c>
      <c r="C12" s="25">
        <v>10</v>
      </c>
      <c r="D12" t="str">
        <f t="shared" ca="1" si="3"/>
        <v>JE2835B 3V Standard (P) {W}</v>
      </c>
      <c r="E12">
        <v>10</v>
      </c>
      <c r="F12" t="str">
        <f t="shared" ca="1" si="4"/>
        <v>lm</v>
      </c>
      <c r="G12" t="str">
        <f t="shared" ca="1" si="5"/>
        <v>JE2835B 3V Standard (P) {W}</v>
      </c>
      <c r="H12">
        <v>10</v>
      </c>
      <c r="J12" s="40" t="s">
        <v>996</v>
      </c>
      <c r="K12" s="40" t="s">
        <v>997</v>
      </c>
      <c r="L12">
        <v>10</v>
      </c>
      <c r="M12" t="s">
        <v>998</v>
      </c>
      <c r="N12" s="40" t="s">
        <v>999</v>
      </c>
      <c r="O12" s="40" t="s">
        <v>1000</v>
      </c>
      <c r="P12" s="40" t="s">
        <v>1001</v>
      </c>
      <c r="Q12" s="40" t="s">
        <v>1000</v>
      </c>
      <c r="R12" s="40" t="s">
        <v>1001</v>
      </c>
      <c r="S12" s="40" t="s">
        <v>1002</v>
      </c>
      <c r="T12" s="40" t="s">
        <v>1003</v>
      </c>
      <c r="U12" s="40"/>
      <c r="V12" s="40"/>
      <c r="W12" s="40"/>
      <c r="X12" s="40"/>
      <c r="AA12">
        <v>10</v>
      </c>
      <c r="AB12" s="3">
        <f ca="1">IF(CHARACTERIZE!$K$1="Manual",CHARACTERIZE!$N$1+CHARACTERIZE!$P$1*$AA12,temp!$AO$67+temp!$AO$68*$AA12)</f>
        <v>64.292500000000004</v>
      </c>
      <c r="AK12" s="40" t="s">
        <v>1004</v>
      </c>
      <c r="AL12" s="40">
        <v>11</v>
      </c>
      <c r="AM12" s="190">
        <v>4000</v>
      </c>
      <c r="AN12" s="190">
        <v>1E-3</v>
      </c>
      <c r="AO12" s="190">
        <v>83</v>
      </c>
      <c r="AP12" s="190">
        <v>10</v>
      </c>
      <c r="AQ12" s="205">
        <f t="shared" si="0"/>
        <v>1.4034E-2</v>
      </c>
      <c r="AR12" s="206">
        <f t="shared" si="1"/>
        <v>330.3</v>
      </c>
      <c r="AS12" s="58"/>
    </row>
    <row r="13" spans="1:52">
      <c r="A13">
        <f t="shared" si="2"/>
        <v>25</v>
      </c>
      <c r="C13" s="25">
        <v>11</v>
      </c>
      <c r="D13" t="str">
        <f t="shared" ca="1" si="3"/>
        <v>JE2835 3V Standard (R) {W}</v>
      </c>
      <c r="E13">
        <v>11</v>
      </c>
      <c r="F13" t="str">
        <f t="shared" ca="1" si="4"/>
        <v>lm</v>
      </c>
      <c r="G13" t="str">
        <f t="shared" ca="1" si="5"/>
        <v>JE2835 3V Standard (R) {W}</v>
      </c>
      <c r="H13">
        <v>11</v>
      </c>
      <c r="J13" t="s">
        <v>1005</v>
      </c>
      <c r="K13" s="40" t="s">
        <v>1006</v>
      </c>
      <c r="L13">
        <v>11</v>
      </c>
      <c r="M13" t="s">
        <v>1005</v>
      </c>
      <c r="N13" s="40" t="s">
        <v>1006</v>
      </c>
      <c r="O13" t="s">
        <v>1005</v>
      </c>
      <c r="P13" s="40" t="s">
        <v>1006</v>
      </c>
      <c r="Q13" t="s">
        <v>1005</v>
      </c>
      <c r="R13" s="40" t="s">
        <v>1006</v>
      </c>
      <c r="S13" t="s">
        <v>1005</v>
      </c>
      <c r="T13" s="40" t="s">
        <v>1006</v>
      </c>
      <c r="U13" s="40"/>
      <c r="V13" s="40"/>
      <c r="W13" s="40"/>
      <c r="X13" s="40"/>
      <c r="AA13" s="40">
        <v>11</v>
      </c>
      <c r="AB13" s="3">
        <f ca="1">IF(CHARACTERIZE!$K$1="Manual",CHARACTERIZE!$N$1+CHARACTERIZE!$P$1*$AA13,temp!$AO$67+temp!$AO$68*$AA13)</f>
        <v>60.722500000000004</v>
      </c>
      <c r="AK13" s="40" t="s">
        <v>1007</v>
      </c>
      <c r="AL13" s="40">
        <v>12</v>
      </c>
      <c r="AM13" s="190">
        <v>4000</v>
      </c>
      <c r="AN13" s="190">
        <v>1E-3</v>
      </c>
      <c r="AO13" s="190">
        <v>92</v>
      </c>
      <c r="AP13" s="190">
        <v>70</v>
      </c>
      <c r="AQ13" s="205">
        <f t="shared" si="0"/>
        <v>1.5403E-2</v>
      </c>
      <c r="AR13" s="206">
        <f t="shared" si="1"/>
        <v>289.8</v>
      </c>
      <c r="AS13" s="58"/>
    </row>
    <row r="14" spans="1:52">
      <c r="A14">
        <f t="shared" si="2"/>
        <v>27</v>
      </c>
      <c r="C14" s="25">
        <v>12</v>
      </c>
      <c r="D14" t="str">
        <f t="shared" ca="1" si="3"/>
        <v>JE2835B 3V (T) {W}</v>
      </c>
      <c r="E14">
        <v>12</v>
      </c>
      <c r="F14" t="str">
        <f t="shared" ca="1" si="4"/>
        <v>lm</v>
      </c>
      <c r="G14" t="str">
        <f t="shared" ca="1" si="5"/>
        <v>JE2835B 3V (T) {W}</v>
      </c>
      <c r="H14">
        <v>12</v>
      </c>
      <c r="J14" t="s">
        <v>85</v>
      </c>
      <c r="K14" s="40" t="s">
        <v>1008</v>
      </c>
      <c r="L14">
        <v>12</v>
      </c>
      <c r="M14" t="s">
        <v>85</v>
      </c>
      <c r="N14" s="40" t="s">
        <v>1008</v>
      </c>
      <c r="O14" t="s">
        <v>85</v>
      </c>
      <c r="P14" s="40" t="s">
        <v>1008</v>
      </c>
      <c r="Q14" t="s">
        <v>85</v>
      </c>
      <c r="R14" s="40" t="s">
        <v>1008</v>
      </c>
      <c r="S14" t="s">
        <v>85</v>
      </c>
      <c r="T14" s="40" t="s">
        <v>1008</v>
      </c>
      <c r="U14" s="40"/>
      <c r="V14" s="40"/>
      <c r="W14" s="40"/>
      <c r="X14" s="40"/>
      <c r="AA14">
        <v>12</v>
      </c>
      <c r="AB14" s="3">
        <f ca="1">IF(CHARACTERIZE!$K$1="Manual",CHARACTERIZE!$N$1+CHARACTERIZE!$P$1*$AA14,temp!$AO$67+temp!$AO$68*$AA14)</f>
        <v>57.152500000000003</v>
      </c>
      <c r="AK14" s="40" t="s">
        <v>1009</v>
      </c>
      <c r="AL14" s="40">
        <v>13</v>
      </c>
      <c r="AM14" s="266">
        <f t="shared" ref="AM14:AR14" si="6">AVERAGE(AM11,AM17)</f>
        <v>3500</v>
      </c>
      <c r="AN14" s="266">
        <f t="shared" si="6"/>
        <v>5.0000000000000001E-4</v>
      </c>
      <c r="AO14" s="266">
        <f t="shared" si="6"/>
        <v>72</v>
      </c>
      <c r="AP14" s="266">
        <f t="shared" si="6"/>
        <v>-25</v>
      </c>
      <c r="AQ14" s="205">
        <f t="shared" si="6"/>
        <v>1.3518499999999999E-2</v>
      </c>
      <c r="AR14" s="206">
        <f t="shared" si="6"/>
        <v>342.35</v>
      </c>
    </row>
    <row r="15" spans="1:52">
      <c r="A15">
        <f t="shared" si="2"/>
        <v>29</v>
      </c>
      <c r="C15" s="25">
        <v>13</v>
      </c>
      <c r="D15" t="str">
        <f t="shared" ca="1" si="3"/>
        <v>JB2835 3V Value (W) {W}</v>
      </c>
      <c r="E15">
        <v>13</v>
      </c>
      <c r="F15" t="str">
        <f t="shared" ca="1" si="4"/>
        <v>lm</v>
      </c>
      <c r="G15" t="str">
        <f t="shared" ca="1" si="5"/>
        <v>JB2835 3V Value (W) {W}</v>
      </c>
      <c r="H15">
        <v>13</v>
      </c>
      <c r="J15" t="s">
        <v>66</v>
      </c>
      <c r="K15" s="40" t="s">
        <v>1010</v>
      </c>
      <c r="L15">
        <v>13</v>
      </c>
      <c r="M15" t="s">
        <v>66</v>
      </c>
      <c r="N15" s="40" t="s">
        <v>1010</v>
      </c>
      <c r="O15" t="s">
        <v>66</v>
      </c>
      <c r="P15" s="40" t="s">
        <v>1010</v>
      </c>
      <c r="Q15" t="s">
        <v>66</v>
      </c>
      <c r="R15" s="40" t="s">
        <v>1010</v>
      </c>
      <c r="S15" t="s">
        <v>66</v>
      </c>
      <c r="T15" s="40" t="s">
        <v>1010</v>
      </c>
      <c r="U15" s="40"/>
      <c r="V15" s="40"/>
      <c r="W15" s="40"/>
      <c r="X15" s="40"/>
      <c r="AA15" s="40">
        <v>13</v>
      </c>
      <c r="AB15" s="3">
        <f ca="1">IF(CHARACTERIZE!$K$1="Manual",CHARACTERIZE!$N$1+CHARACTERIZE!$P$1*$AA15,temp!$AO$67+temp!$AO$68*$AA15)</f>
        <v>53.582500000000003</v>
      </c>
      <c r="AK15" s="40" t="s">
        <v>1011</v>
      </c>
      <c r="AL15" s="40">
        <v>14</v>
      </c>
      <c r="AM15" s="266">
        <f t="shared" ref="AM15:AR16" si="7">AVERAGE(AM12,AM18)</f>
        <v>3500</v>
      </c>
      <c r="AN15" s="266">
        <f t="shared" si="7"/>
        <v>5.0000000000000001E-4</v>
      </c>
      <c r="AO15" s="266">
        <f t="shared" si="7"/>
        <v>83</v>
      </c>
      <c r="AP15" s="266">
        <f t="shared" si="7"/>
        <v>10</v>
      </c>
      <c r="AQ15" s="205">
        <f t="shared" si="7"/>
        <v>1.4243499999999999E-2</v>
      </c>
      <c r="AR15" s="206">
        <f t="shared" si="7"/>
        <v>327.39999999999998</v>
      </c>
    </row>
    <row r="16" spans="1:52">
      <c r="A16">
        <f t="shared" si="2"/>
        <v>31</v>
      </c>
      <c r="C16" s="25">
        <v>14</v>
      </c>
      <c r="D16" t="str">
        <f t="shared" ca="1" si="3"/>
        <v>JB2835B 3V (X) {W}</v>
      </c>
      <c r="E16">
        <v>14</v>
      </c>
      <c r="F16" t="str">
        <f t="shared" ca="1" si="4"/>
        <v>lm</v>
      </c>
      <c r="G16" t="str">
        <f t="shared" ca="1" si="5"/>
        <v>JB2835B 3V (X) {W}</v>
      </c>
      <c r="H16">
        <v>14</v>
      </c>
      <c r="AA16">
        <v>14</v>
      </c>
      <c r="AB16" s="3">
        <f ca="1">IF(CHARACTERIZE!$K$1="Manual",CHARACTERIZE!$N$1+CHARACTERIZE!$P$1*$AA16,temp!$AO$67+temp!$AO$68*$AA16)</f>
        <v>50.012500000000003</v>
      </c>
      <c r="AK16" s="40" t="s">
        <v>1012</v>
      </c>
      <c r="AL16" s="40">
        <v>15</v>
      </c>
      <c r="AM16" s="266">
        <f t="shared" si="7"/>
        <v>3500</v>
      </c>
      <c r="AN16" s="266">
        <f t="shared" si="7"/>
        <v>5.0000000000000001E-4</v>
      </c>
      <c r="AO16" s="266">
        <f t="shared" si="7"/>
        <v>92</v>
      </c>
      <c r="AP16" s="266">
        <f t="shared" si="7"/>
        <v>70</v>
      </c>
      <c r="AQ16" s="205">
        <f t="shared" si="7"/>
        <v>1.56125E-2</v>
      </c>
      <c r="AR16" s="206">
        <f t="shared" si="7"/>
        <v>286.89999999999998</v>
      </c>
    </row>
    <row r="17" spans="1:44">
      <c r="A17">
        <f t="shared" si="2"/>
        <v>33</v>
      </c>
      <c r="C17" s="25">
        <v>15</v>
      </c>
      <c r="D17" t="str">
        <f t="shared" ca="1" si="3"/>
        <v>JK2835B 6V Standard (G) {W}</v>
      </c>
      <c r="E17">
        <v>15</v>
      </c>
      <c r="F17" t="str">
        <f t="shared" ca="1" si="4"/>
        <v>lm</v>
      </c>
      <c r="G17" t="str">
        <f t="shared" ca="1" si="5"/>
        <v>JK2835B 6V Standard (G) {W}</v>
      </c>
      <c r="H17">
        <v>15</v>
      </c>
      <c r="AA17" s="40">
        <v>15</v>
      </c>
      <c r="AB17" s="3">
        <f ca="1">IF(CHARACTERIZE!$K$1="Manual",CHARACTERIZE!$N$1+CHARACTERIZE!$P$1*$AA17,temp!$AO$67+temp!$AO$68*$AA17)</f>
        <v>46.442500000000003</v>
      </c>
      <c r="AK17" s="40" t="s">
        <v>1013</v>
      </c>
      <c r="AL17" s="40">
        <v>16</v>
      </c>
      <c r="AM17" s="190">
        <v>3000</v>
      </c>
      <c r="AN17" s="190">
        <v>0</v>
      </c>
      <c r="AO17" s="190">
        <v>72</v>
      </c>
      <c r="AP17" s="190">
        <v>-30</v>
      </c>
      <c r="AQ17" s="205">
        <f t="shared" si="0"/>
        <v>1.3728000000000001E-2</v>
      </c>
      <c r="AR17" s="206">
        <f t="shared" si="1"/>
        <v>344</v>
      </c>
    </row>
    <row r="18" spans="1:44">
      <c r="A18">
        <f t="shared" si="2"/>
        <v>35</v>
      </c>
      <c r="C18" s="25">
        <v>16</v>
      </c>
      <c r="D18" t="str">
        <f t="shared" ca="1" si="3"/>
        <v>JK2835 6V Standard (P) {W}</v>
      </c>
      <c r="E18">
        <v>16</v>
      </c>
      <c r="F18" t="str">
        <f t="shared" ca="1" si="4"/>
        <v>lm</v>
      </c>
      <c r="G18" t="str">
        <f t="shared" ca="1" si="5"/>
        <v>JK2835 6V Standard (P) {W}</v>
      </c>
      <c r="H18">
        <v>16</v>
      </c>
      <c r="AA18">
        <v>16</v>
      </c>
      <c r="AB18" s="3">
        <f ca="1">IF(CHARACTERIZE!$K$1="Manual",CHARACTERIZE!$N$1+CHARACTERIZE!$P$1*$AA18,temp!$AO$67+temp!$AO$68*$AA18)</f>
        <v>42.872500000000002</v>
      </c>
      <c r="AK18" s="40" t="s">
        <v>1014</v>
      </c>
      <c r="AL18" s="40">
        <v>17</v>
      </c>
      <c r="AM18" s="190">
        <v>3000</v>
      </c>
      <c r="AN18" s="190">
        <v>0</v>
      </c>
      <c r="AO18" s="190">
        <v>83</v>
      </c>
      <c r="AP18" s="190">
        <v>10</v>
      </c>
      <c r="AQ18" s="205">
        <f t="shared" si="0"/>
        <v>1.4453000000000001E-2</v>
      </c>
      <c r="AR18" s="206">
        <f t="shared" si="1"/>
        <v>324.5</v>
      </c>
    </row>
    <row r="19" spans="1:44">
      <c r="A19">
        <f t="shared" si="2"/>
        <v>37</v>
      </c>
      <c r="C19" s="25">
        <v>17</v>
      </c>
      <c r="D19" t="str">
        <f t="shared" ca="1" si="3"/>
        <v>JK2835B 6V Value (W) {W}</v>
      </c>
      <c r="E19">
        <v>17</v>
      </c>
      <c r="F19" t="str">
        <f t="shared" ca="1" si="4"/>
        <v>lm</v>
      </c>
      <c r="G19" t="str">
        <f t="shared" ca="1" si="5"/>
        <v>JK2835B 6V Value (W) {W}</v>
      </c>
      <c r="H19">
        <v>17</v>
      </c>
      <c r="J19" s="40"/>
      <c r="K19" s="40"/>
      <c r="L19" s="40"/>
      <c r="M19" s="40"/>
      <c r="N19" s="40"/>
      <c r="O19" s="40"/>
      <c r="P19" s="40"/>
      <c r="Q19" s="40"/>
      <c r="R19" s="40"/>
      <c r="S19" s="40"/>
      <c r="T19" s="40"/>
      <c r="U19" s="40"/>
      <c r="V19" s="40"/>
      <c r="W19" s="40"/>
      <c r="X19" s="40"/>
      <c r="AA19" s="40">
        <v>17</v>
      </c>
      <c r="AB19" s="3">
        <f ca="1">IF(CHARACTERIZE!$K$1="Manual",CHARACTERIZE!$N$1+CHARACTERIZE!$P$1*$AA19,temp!$AO$67+temp!$AO$68*$AA19)</f>
        <v>39.302500000000002</v>
      </c>
      <c r="AK19" s="40" t="s">
        <v>1015</v>
      </c>
      <c r="AL19" s="40">
        <v>18</v>
      </c>
      <c r="AM19" s="190">
        <v>3000</v>
      </c>
      <c r="AN19" s="190">
        <v>0</v>
      </c>
      <c r="AO19" s="190">
        <v>92</v>
      </c>
      <c r="AP19" s="190">
        <v>70</v>
      </c>
      <c r="AQ19" s="205">
        <f t="shared" ref="AQ19:AQ24" si="8">ROUND(0.0381220755097718-1.69221186565103E-06*AM19+0.000187050034983851*(AM19^2/10^6)-0.0360796050209954*AN19-0.000601852736405424*AO19+4.30802888640114E-06*AO19^2,6)</f>
        <v>1.5821999999999999E-2</v>
      </c>
      <c r="AR19" s="206">
        <f t="shared" si="1"/>
        <v>284</v>
      </c>
    </row>
    <row r="20" spans="1:44">
      <c r="A20">
        <f t="shared" si="2"/>
        <v>39</v>
      </c>
      <c r="C20" s="25">
        <v>18</v>
      </c>
      <c r="D20" t="str">
        <f t="shared" ca="1" si="3"/>
        <v>JE2835B 9V Pro9 (U) {W}</v>
      </c>
      <c r="E20">
        <v>18</v>
      </c>
      <c r="F20" t="str">
        <f t="shared" ca="1" si="4"/>
        <v>lm</v>
      </c>
      <c r="G20" t="str">
        <f t="shared" ca="1" si="5"/>
        <v>JE2835B 9V Pro9 (U) {W}</v>
      </c>
      <c r="H20">
        <v>18</v>
      </c>
      <c r="J20" s="40"/>
      <c r="K20" s="40"/>
      <c r="L20" s="40"/>
      <c r="M20" s="40"/>
      <c r="N20" s="40"/>
      <c r="O20" s="40"/>
      <c r="P20" s="40"/>
      <c r="Q20" s="40"/>
      <c r="R20" s="40"/>
      <c r="S20" s="40"/>
      <c r="T20" s="40"/>
      <c r="U20" s="40"/>
      <c r="V20" s="40"/>
      <c r="W20" s="40"/>
      <c r="X20" s="40"/>
      <c r="AA20">
        <v>18</v>
      </c>
      <c r="AB20" s="3">
        <f ca="1">IF(CHARACTERIZE!$K$1="Manual",CHARACTERIZE!$N$1+CHARACTERIZE!$P$1*$AA20,temp!$AO$67+temp!$AO$68*$AA20)</f>
        <v>35.732500000000002</v>
      </c>
      <c r="AK20" s="40" t="s">
        <v>1016</v>
      </c>
      <c r="AL20" s="40">
        <v>19</v>
      </c>
      <c r="AM20" s="190">
        <v>2700</v>
      </c>
      <c r="AN20" s="190">
        <v>0</v>
      </c>
      <c r="AO20" s="190">
        <v>72</v>
      </c>
      <c r="AP20" s="190">
        <v>-20</v>
      </c>
      <c r="AQ20" s="205">
        <f t="shared" si="8"/>
        <v>1.3916E-2</v>
      </c>
      <c r="AR20" s="206">
        <f>ROUND(83.9747869957568+0.0702285239895569*AM20-9.64809622349807*(AM20^2/10^6)+0.000769146124428888*(AM20^2/10^6)^3+1.50756302124177*AO20+-0.901499536606467*AP20+503.577694529803*AN20,1)</f>
        <v>330.1</v>
      </c>
    </row>
    <row r="21" spans="1:44">
      <c r="A21">
        <f t="shared" si="2"/>
        <v>41</v>
      </c>
      <c r="C21" s="25">
        <v>19</v>
      </c>
      <c r="D21" t="str">
        <f t="shared" ca="1" si="3"/>
        <v>JK2835B 9V Standard (U) {W}</v>
      </c>
      <c r="E21">
        <v>19</v>
      </c>
      <c r="F21" t="str">
        <f t="shared" ca="1" si="4"/>
        <v>lm</v>
      </c>
      <c r="G21" t="str">
        <f t="shared" ca="1" si="5"/>
        <v>JK2835B 9V Standard (U) {W}</v>
      </c>
      <c r="H21">
        <v>19</v>
      </c>
      <c r="J21" s="40"/>
      <c r="K21" s="40"/>
      <c r="L21" s="40"/>
      <c r="M21" s="40"/>
      <c r="N21" s="40"/>
      <c r="O21" s="40"/>
      <c r="P21" s="40"/>
      <c r="Q21" s="40"/>
      <c r="R21" s="40"/>
      <c r="S21" s="40"/>
      <c r="T21" s="40"/>
      <c r="U21" s="40"/>
      <c r="V21" s="40"/>
      <c r="W21" s="40"/>
      <c r="X21" s="40"/>
      <c r="AA21" s="40">
        <v>19</v>
      </c>
      <c r="AB21" s="3">
        <f ca="1">IF(CHARACTERIZE!$K$1="Manual",CHARACTERIZE!$N$1+CHARACTERIZE!$P$1*$AA21,temp!$AO$67+temp!$AO$68*$AA21)</f>
        <v>32.162499999999994</v>
      </c>
      <c r="AK21" s="40" t="s">
        <v>1017</v>
      </c>
      <c r="AL21" s="40">
        <v>20</v>
      </c>
      <c r="AM21" s="190">
        <v>2700</v>
      </c>
      <c r="AN21" s="190">
        <v>0</v>
      </c>
      <c r="AO21" s="190">
        <v>83</v>
      </c>
      <c r="AP21" s="190">
        <v>10</v>
      </c>
      <c r="AQ21" s="205">
        <f t="shared" si="8"/>
        <v>1.4641E-2</v>
      </c>
      <c r="AR21" s="206">
        <f>ROUND(83.9747869957568+0.0702285239895569*AM21-9.64809622349807*(AM21^2/10^6)+0.000769146124428888*(AM21^2/10^6)^3+1.50756302124177*AO21+-0.901499536606467*AP21+503.577694529803*AN21,1)</f>
        <v>319.7</v>
      </c>
    </row>
    <row r="22" spans="1:44">
      <c r="A22">
        <f t="shared" si="2"/>
        <v>43</v>
      </c>
      <c r="C22" s="25">
        <v>20</v>
      </c>
      <c r="D22" t="str">
        <f t="shared" ca="1" si="3"/>
        <v>JK2835B 9V Pro9 (U) {W}</v>
      </c>
      <c r="E22">
        <v>20</v>
      </c>
      <c r="F22" t="str">
        <f t="shared" ca="1" si="4"/>
        <v>lm</v>
      </c>
      <c r="G22" t="str">
        <f t="shared" ca="1" si="5"/>
        <v>JK2835B 9V Pro9 (U) {W}</v>
      </c>
      <c r="H22">
        <v>20</v>
      </c>
      <c r="AA22">
        <v>20</v>
      </c>
      <c r="AB22" s="3">
        <f ca="1">IF(CHARACTERIZE!$K$1="Manual",CHARACTERIZE!$N$1+CHARACTERIZE!$P$1*$AA22,temp!$AO$67+temp!$AO$68*$AA22)</f>
        <v>28.592500000000001</v>
      </c>
      <c r="AK22" s="40" t="s">
        <v>1018</v>
      </c>
      <c r="AL22" s="40">
        <v>21</v>
      </c>
      <c r="AM22" s="190">
        <v>2700</v>
      </c>
      <c r="AN22" s="190">
        <v>0</v>
      </c>
      <c r="AO22" s="190">
        <v>92</v>
      </c>
      <c r="AP22" s="190">
        <v>60</v>
      </c>
      <c r="AQ22" s="205">
        <f t="shared" si="8"/>
        <v>1.6008999999999999E-2</v>
      </c>
      <c r="AR22" s="206">
        <f>ROUND(83.9747869957568+0.0702285239895569*AM22-9.64809622349807*(AM22^2/10^6)+0.000769146124428888*(AM22^2/10^6)^3+1.50756302124177*AO22+-0.901499536606467*AP22+503.577694529803*AN22,1)</f>
        <v>288.2</v>
      </c>
    </row>
    <row r="23" spans="1:44">
      <c r="A23">
        <f t="shared" si="2"/>
        <v>45</v>
      </c>
      <c r="C23" s="25">
        <v>21</v>
      </c>
      <c r="D23" t="str">
        <f t="shared" ca="1" si="3"/>
        <v>JK2835B 9V Value (W) {W}</v>
      </c>
      <c r="E23">
        <v>21</v>
      </c>
      <c r="F23" t="str">
        <f t="shared" ca="1" si="4"/>
        <v>lm</v>
      </c>
      <c r="G23" t="str">
        <f t="shared" ca="1" si="5"/>
        <v>JK2835B 9V Value (W) {W}</v>
      </c>
      <c r="H23">
        <v>21</v>
      </c>
      <c r="AA23" s="40">
        <v>21</v>
      </c>
      <c r="AB23" s="3">
        <f ca="1">IF(CHARACTERIZE!$K$1="Manual",CHARACTERIZE!$N$1+CHARACTERIZE!$P$1*$AA23,temp!$AO$67+temp!$AO$68*$AA23)</f>
        <v>25.022500000000008</v>
      </c>
      <c r="AK23" s="40" t="s">
        <v>1019</v>
      </c>
      <c r="AL23" s="40">
        <v>22</v>
      </c>
      <c r="AM23" s="190">
        <v>2200</v>
      </c>
      <c r="AN23" s="190">
        <v>0</v>
      </c>
      <c r="AO23" s="190">
        <v>83</v>
      </c>
      <c r="AP23" s="190">
        <v>15</v>
      </c>
      <c r="AQ23" s="205">
        <f t="shared" si="8"/>
        <v>1.5029000000000001E-2</v>
      </c>
      <c r="AR23" s="206">
        <f>ROUND(83.9747869957568+0.0702285239895569*AM23-9.64809622349807*(AM23^2/10^6)+0.000769146124428888*(AM23^2/10^6)^3+1.50756302124177*AO23+-0.901499536606467*AP23+503.577694529803*AN23,1)</f>
        <v>303.5</v>
      </c>
    </row>
    <row r="24" spans="1:44">
      <c r="A24">
        <f t="shared" si="2"/>
        <v>47</v>
      </c>
      <c r="C24" s="25">
        <v>22</v>
      </c>
      <c r="D24" t="str">
        <f t="shared" ca="1" si="3"/>
        <v>JE2835B 18V Pro9 (P) {W}</v>
      </c>
      <c r="E24">
        <v>22</v>
      </c>
      <c r="F24" t="str">
        <f t="shared" ca="1" si="4"/>
        <v>lm</v>
      </c>
      <c r="G24" t="str">
        <f t="shared" ca="1" si="5"/>
        <v>JE2835B 18V Pro9 (P) {W}</v>
      </c>
      <c r="H24">
        <v>22</v>
      </c>
      <c r="AA24">
        <v>22</v>
      </c>
      <c r="AB24" s="3">
        <f ca="1">IF(CHARACTERIZE!$K$1="Manual",CHARACTERIZE!$N$1+CHARACTERIZE!$P$1*$AA24,temp!$AO$67+temp!$AO$68*$AA24)</f>
        <v>21.452500000000001</v>
      </c>
      <c r="AK24" s="40" t="s">
        <v>1020</v>
      </c>
      <c r="AL24" s="40">
        <v>23</v>
      </c>
      <c r="AM24" s="190">
        <v>2200</v>
      </c>
      <c r="AN24" s="190">
        <v>0</v>
      </c>
      <c r="AO24" s="190">
        <v>92</v>
      </c>
      <c r="AP24" s="190">
        <v>60</v>
      </c>
      <c r="AQ24" s="205">
        <f t="shared" si="8"/>
        <v>1.6396999999999998E-2</v>
      </c>
      <c r="AR24" s="206">
        <f>ROUND(83.9747869957568+0.0702285239895569*AM24-9.64809622349807*(AM24^2/10^6)+0.000769146124428888*(AM24^2/10^6)^3+1.50756302124177*AO24+-0.901499536606467*AP24+503.577694529803*AN24,1)</f>
        <v>276.5</v>
      </c>
    </row>
    <row r="25" spans="1:44">
      <c r="A25">
        <f t="shared" si="2"/>
        <v>49</v>
      </c>
      <c r="C25" s="25">
        <v>23</v>
      </c>
      <c r="D25" t="str">
        <f t="shared" ca="1" si="3"/>
        <v>JK2835B 18V (U) {W}</v>
      </c>
      <c r="E25">
        <v>23</v>
      </c>
      <c r="F25" t="str">
        <f t="shared" ca="1" si="4"/>
        <v>lm</v>
      </c>
      <c r="G25" t="str">
        <f t="shared" ca="1" si="5"/>
        <v>JK2835B 18V (U) {W}</v>
      </c>
      <c r="H25">
        <v>23</v>
      </c>
      <c r="AA25" s="40">
        <v>23</v>
      </c>
      <c r="AB25" s="3">
        <f ca="1">IF(CHARACTERIZE!$K$1="Manual",CHARACTERIZE!$N$1+CHARACTERIZE!$P$1*$AA25,temp!$AO$67+temp!$AO$68*$AA25)</f>
        <v>17.882499999999993</v>
      </c>
      <c r="AK25" s="40" t="s">
        <v>1021</v>
      </c>
      <c r="AL25" s="40">
        <v>24</v>
      </c>
      <c r="AQ25" s="205">
        <v>3.79E-3</v>
      </c>
      <c r="AR25" s="206" t="e">
        <f>NA()</f>
        <v>#N/A</v>
      </c>
    </row>
    <row r="26" spans="1:44">
      <c r="A26">
        <f t="shared" si="2"/>
        <v>51</v>
      </c>
      <c r="C26" s="25">
        <v>24</v>
      </c>
      <c r="D26" t="str">
        <f t="shared" ca="1" si="3"/>
        <v>JK2835 18V Value (X) {W}</v>
      </c>
      <c r="E26">
        <v>24</v>
      </c>
      <c r="F26" t="str">
        <f t="shared" ca="1" si="4"/>
        <v>lm</v>
      </c>
      <c r="G26" t="str">
        <f t="shared" ca="1" si="5"/>
        <v>JK2835 18V Value (X) {W}</v>
      </c>
      <c r="H26">
        <v>24</v>
      </c>
      <c r="AA26">
        <v>24</v>
      </c>
      <c r="AB26" s="3">
        <f ca="1">IF(CHARACTERIZE!$K$1="Manual",CHARACTERIZE!$N$1+CHARACTERIZE!$P$1*$AA26,temp!$AO$67+temp!$AO$68*$AA26)</f>
        <v>14.3125</v>
      </c>
      <c r="AK26" s="40" t="s">
        <v>1022</v>
      </c>
      <c r="AL26" s="40">
        <v>25</v>
      </c>
      <c r="AQ26" s="205">
        <v>3.7037026892441172E-3</v>
      </c>
      <c r="AR26" s="206" t="e">
        <f>NA()</f>
        <v>#N/A</v>
      </c>
    </row>
    <row r="27" spans="1:44">
      <c r="A27">
        <f t="shared" si="2"/>
        <v>53</v>
      </c>
      <c r="C27" s="25">
        <v>25</v>
      </c>
      <c r="D27" t="str">
        <f t="shared" ref="D27:D42" ca="1" si="9">IF(INDIRECT("Models!A"&amp;A27)=0,"",INDIRECT("Models!A"&amp;A27))</f>
        <v>JB3030C 3V (E) Standard {W}</v>
      </c>
      <c r="E27">
        <v>25</v>
      </c>
      <c r="F27" t="str">
        <f t="shared" ca="1" si="4"/>
        <v>lm</v>
      </c>
      <c r="G27" t="str">
        <f t="shared" ca="1" si="5"/>
        <v>JB3030C 3V (E) Standard {W}</v>
      </c>
      <c r="H27">
        <v>25</v>
      </c>
      <c r="AA27" s="40">
        <v>25</v>
      </c>
      <c r="AB27" s="3">
        <f ca="1">IF(CHARACTERIZE!$K$1="Manual",CHARACTERIZE!$N$1+CHARACTERIZE!$P$1*$AA27,temp!$AO$67+temp!$AO$68*$AA27)</f>
        <v>10.742500000000007</v>
      </c>
      <c r="AK27" s="40" t="s">
        <v>1023</v>
      </c>
      <c r="AL27" s="40">
        <v>26</v>
      </c>
      <c r="AQ27" s="205">
        <v>5.9700000000000003E-2</v>
      </c>
      <c r="AR27" s="206">
        <v>63</v>
      </c>
    </row>
    <row r="28" spans="1:44">
      <c r="A28">
        <f t="shared" si="2"/>
        <v>55</v>
      </c>
      <c r="C28" s="25">
        <v>26</v>
      </c>
      <c r="D28" t="str">
        <f t="shared" ca="1" si="9"/>
        <v>JB3030C 3V (E) 80 CRI Pro9 {W}</v>
      </c>
      <c r="E28">
        <v>26</v>
      </c>
      <c r="F28" t="str">
        <f t="shared" ca="1" si="4"/>
        <v>lm</v>
      </c>
      <c r="G28" t="str">
        <f t="shared" ca="1" si="5"/>
        <v>JB3030C 3V (E) 80 CRI Pro9 {W}</v>
      </c>
      <c r="H28">
        <v>26</v>
      </c>
      <c r="AA28">
        <v>26</v>
      </c>
      <c r="AB28" s="3">
        <f ca="1">IF(CHARACTERIZE!$K$1="Manual",CHARACTERIZE!$N$1+CHARACTERIZE!$P$1*$AA28,temp!$AO$67+temp!$AO$68*$AA28)</f>
        <v>7.1724999999999994</v>
      </c>
      <c r="AK28" t="s">
        <v>1024</v>
      </c>
      <c r="AL28" s="40">
        <v>27</v>
      </c>
      <c r="AQ28" s="205">
        <v>4.9000000000000002E-2</v>
      </c>
      <c r="AR28" s="206">
        <v>82</v>
      </c>
    </row>
    <row r="29" spans="1:44">
      <c r="A29">
        <f t="shared" si="2"/>
        <v>57</v>
      </c>
      <c r="C29" s="25">
        <v>27</v>
      </c>
      <c r="D29" t="str">
        <f t="shared" ca="1" si="9"/>
        <v>JB3030C 3V (E) 90 CRI Pro9 {W}</v>
      </c>
      <c r="E29">
        <v>27</v>
      </c>
      <c r="F29" t="str">
        <f t="shared" ca="1" si="4"/>
        <v>lm</v>
      </c>
      <c r="G29" t="str">
        <f t="shared" ca="1" si="5"/>
        <v>JB3030C 3V (E) 90 CRI Pro9 {W}</v>
      </c>
      <c r="H29">
        <v>27</v>
      </c>
      <c r="AA29" s="40">
        <v>27</v>
      </c>
      <c r="AB29" s="3">
        <f ca="1">IF(CHARACTERIZE!$K$1="Manual",CHARACTERIZE!$N$1+CHARACTERIZE!$P$1*$AA29,temp!$AO$67+temp!$AO$68*$AA29)</f>
        <v>3.602499999999992</v>
      </c>
      <c r="AK29" t="s">
        <v>1025</v>
      </c>
      <c r="AL29" s="40">
        <v>28</v>
      </c>
      <c r="AQ29" s="205">
        <v>3.8399999999999997E-2</v>
      </c>
      <c r="AR29" s="206">
        <v>102</v>
      </c>
    </row>
    <row r="30" spans="1:44">
      <c r="A30">
        <f t="shared" si="2"/>
        <v>59</v>
      </c>
      <c r="C30" s="25">
        <v>28</v>
      </c>
      <c r="D30" t="str">
        <f t="shared" ca="1" si="9"/>
        <v>JB3030C 3V (F) Standard {W}</v>
      </c>
      <c r="E30">
        <v>28</v>
      </c>
      <c r="F30" t="str">
        <f t="shared" ca="1" si="4"/>
        <v>lm</v>
      </c>
      <c r="G30" t="str">
        <f t="shared" ca="1" si="5"/>
        <v>JB3030C 3V (F) Standard {W}</v>
      </c>
      <c r="H30">
        <v>28</v>
      </c>
      <c r="AA30">
        <v>28</v>
      </c>
      <c r="AB30" s="3">
        <f ca="1">IF(CHARACTERIZE!$K$1="Manual",CHARACTERIZE!$N$1+CHARACTERIZE!$P$1*$AA30,temp!$AO$67+temp!$AO$68*$AA30)</f>
        <v>3.2499999999998863E-2</v>
      </c>
      <c r="AK30" t="s">
        <v>1026</v>
      </c>
      <c r="AL30" s="40">
        <v>29</v>
      </c>
      <c r="AQ30" s="205">
        <v>4.2200243269697083E-2</v>
      </c>
      <c r="AR30" s="206">
        <v>91.6</v>
      </c>
    </row>
    <row r="31" spans="1:44">
      <c r="A31">
        <f t="shared" si="2"/>
        <v>61</v>
      </c>
      <c r="C31" s="25">
        <v>29</v>
      </c>
      <c r="D31" t="str">
        <f t="shared" ca="1" si="9"/>
        <v>JB3030C 3V (F) 80 CRI Pro9 {W}</v>
      </c>
      <c r="E31">
        <v>29</v>
      </c>
      <c r="F31" t="str">
        <f t="shared" ca="1" si="4"/>
        <v>lm</v>
      </c>
      <c r="G31" t="str">
        <f t="shared" ca="1" si="5"/>
        <v>JB3030C 3V (F) 80 CRI Pro9 {W}</v>
      </c>
      <c r="H31">
        <v>29</v>
      </c>
      <c r="AK31" t="s">
        <v>1027</v>
      </c>
      <c r="AL31" s="40">
        <v>30</v>
      </c>
      <c r="AQ31" s="205">
        <v>9.7999999999999997E-3</v>
      </c>
      <c r="AR31" s="206">
        <v>443</v>
      </c>
    </row>
    <row r="32" spans="1:44">
      <c r="A32">
        <f t="shared" si="2"/>
        <v>63</v>
      </c>
      <c r="C32" s="25">
        <v>30</v>
      </c>
      <c r="D32" t="str">
        <f t="shared" ca="1" si="9"/>
        <v>JB3030C 3V (F) 90 CRI Pro9 {W}</v>
      </c>
      <c r="E32">
        <v>30</v>
      </c>
      <c r="F32" t="str">
        <f t="shared" ca="1" si="4"/>
        <v>lm</v>
      </c>
      <c r="G32" t="str">
        <f t="shared" ca="1" si="5"/>
        <v>JB3030C 3V (F) 90 CRI Pro9 {W}</v>
      </c>
      <c r="H32">
        <v>30</v>
      </c>
      <c r="AK32" t="s">
        <v>1028</v>
      </c>
      <c r="AL32" s="40">
        <v>31</v>
      </c>
      <c r="AQ32" s="205">
        <v>9.1999999999999998E-3</v>
      </c>
      <c r="AR32" s="206">
        <v>475</v>
      </c>
    </row>
    <row r="33" spans="1:44">
      <c r="A33">
        <f t="shared" si="2"/>
        <v>65</v>
      </c>
      <c r="C33" s="25">
        <v>31</v>
      </c>
      <c r="D33" t="str">
        <f t="shared" ca="1" si="9"/>
        <v>JB3030S 3V (G) {W}</v>
      </c>
      <c r="E33">
        <v>31</v>
      </c>
      <c r="F33" t="str">
        <f t="shared" ca="1" si="4"/>
        <v>lm</v>
      </c>
      <c r="G33" t="str">
        <f t="shared" ca="1" si="5"/>
        <v>JB3030S 3V (G) {W}</v>
      </c>
      <c r="H33">
        <v>31</v>
      </c>
      <c r="AK33" t="s">
        <v>1029</v>
      </c>
      <c r="AL33" s="40">
        <v>32</v>
      </c>
      <c r="AQ33" s="205">
        <v>8.6999999999999994E-3</v>
      </c>
      <c r="AR33" s="206">
        <v>507</v>
      </c>
    </row>
    <row r="34" spans="1:44">
      <c r="A34">
        <f t="shared" si="2"/>
        <v>67</v>
      </c>
      <c r="C34" s="25">
        <v>32</v>
      </c>
      <c r="D34" t="str">
        <f t="shared" ca="1" si="9"/>
        <v>JB3030S 3V (J) {W}</v>
      </c>
      <c r="E34">
        <v>32</v>
      </c>
      <c r="F34" t="str">
        <f t="shared" ca="1" si="4"/>
        <v>lm</v>
      </c>
      <c r="G34" t="str">
        <f t="shared" ca="1" si="5"/>
        <v>JB3030S 3V (J) {W}</v>
      </c>
      <c r="H34">
        <v>32</v>
      </c>
      <c r="AK34" t="s">
        <v>1030</v>
      </c>
      <c r="AL34" s="40">
        <v>33</v>
      </c>
      <c r="AQ34" s="205">
        <v>9.4000000000000004E-3</v>
      </c>
      <c r="AR34" s="206">
        <v>516</v>
      </c>
    </row>
    <row r="35" spans="1:44">
      <c r="A35">
        <f t="shared" si="2"/>
        <v>69</v>
      </c>
      <c r="C35" s="25">
        <v>33</v>
      </c>
      <c r="D35" t="str">
        <f t="shared" ca="1" si="9"/>
        <v>JK3030S 6V (G) {W}</v>
      </c>
      <c r="E35">
        <v>33</v>
      </c>
      <c r="F35" t="str">
        <f t="shared" ca="1" si="4"/>
        <v>lm</v>
      </c>
      <c r="G35" t="str">
        <f t="shared" ca="1" si="5"/>
        <v>JK3030S 6V (G) {W}</v>
      </c>
      <c r="H35">
        <v>33</v>
      </c>
      <c r="AK35" t="s">
        <v>1031</v>
      </c>
      <c r="AL35" s="40">
        <v>34</v>
      </c>
      <c r="AQ35" s="205">
        <v>0.01</v>
      </c>
      <c r="AR35" s="205">
        <v>491</v>
      </c>
    </row>
    <row r="36" spans="1:44">
      <c r="A36">
        <f t="shared" si="2"/>
        <v>71</v>
      </c>
      <c r="C36" s="25">
        <v>34</v>
      </c>
      <c r="D36" t="str">
        <f t="shared" ca="1" si="9"/>
        <v>JK3030S 6V (J) {W}</v>
      </c>
      <c r="E36">
        <v>34</v>
      </c>
      <c r="F36" t="str">
        <f t="shared" ca="1" si="4"/>
        <v>lm</v>
      </c>
      <c r="G36" t="str">
        <f t="shared" ca="1" si="5"/>
        <v>JK3030S 6V (J) {W}</v>
      </c>
      <c r="H36">
        <v>34</v>
      </c>
      <c r="AK36" t="s">
        <v>1032</v>
      </c>
      <c r="AL36" s="40">
        <v>35</v>
      </c>
      <c r="AQ36" s="205">
        <v>1.06E-2</v>
      </c>
      <c r="AR36" s="205">
        <v>465</v>
      </c>
    </row>
    <row r="37" spans="1:44">
      <c r="A37">
        <f t="shared" si="2"/>
        <v>73</v>
      </c>
      <c r="C37" s="25">
        <v>35</v>
      </c>
      <c r="D37" t="str">
        <f t="shared" ca="1" si="9"/>
        <v>JB3030 3V HE (B) {W}</v>
      </c>
      <c r="E37">
        <v>35</v>
      </c>
      <c r="F37" t="str">
        <f t="shared" ca="1" si="4"/>
        <v>lm</v>
      </c>
      <c r="G37" t="str">
        <f t="shared" ca="1" si="5"/>
        <v>JB3030 3V HE (B) {W}</v>
      </c>
      <c r="H37">
        <v>35</v>
      </c>
      <c r="AK37" s="40" t="s">
        <v>1033</v>
      </c>
      <c r="AL37" s="40">
        <v>36</v>
      </c>
      <c r="AQ37" s="205">
        <v>1.3236495401931532E-2</v>
      </c>
      <c r="AR37" s="205">
        <v>373</v>
      </c>
    </row>
    <row r="38" spans="1:44">
      <c r="A38">
        <f t="shared" si="2"/>
        <v>75</v>
      </c>
      <c r="C38" s="25">
        <v>36</v>
      </c>
      <c r="D38" t="str">
        <f t="shared" ca="1" si="9"/>
        <v>JB3030 3V HE (D) {W}</v>
      </c>
      <c r="E38">
        <v>36</v>
      </c>
      <c r="F38" t="str">
        <f t="shared" ca="1" si="4"/>
        <v>lm</v>
      </c>
      <c r="G38" t="str">
        <f t="shared" ca="1" si="5"/>
        <v>JB3030 3V HE (D) {W}</v>
      </c>
      <c r="H38">
        <v>36</v>
      </c>
      <c r="AK38" s="40" t="s">
        <v>1034</v>
      </c>
      <c r="AL38" s="40">
        <v>37</v>
      </c>
      <c r="AQ38" s="205">
        <v>1.080169461827957E-2</v>
      </c>
      <c r="AR38" s="205">
        <v>421</v>
      </c>
    </row>
    <row r="39" spans="1:44">
      <c r="A39">
        <f t="shared" si="2"/>
        <v>77</v>
      </c>
      <c r="C39" s="25">
        <v>37</v>
      </c>
      <c r="D39" t="str">
        <f t="shared" ca="1" si="9"/>
        <v>JK3030 6V HE (B) {W}</v>
      </c>
      <c r="E39">
        <v>37</v>
      </c>
      <c r="F39" t="str">
        <f t="shared" ca="1" si="4"/>
        <v>lm</v>
      </c>
      <c r="G39" t="str">
        <f t="shared" ca="1" si="5"/>
        <v>JK3030 6V HE (B) {W}</v>
      </c>
      <c r="H39">
        <v>37</v>
      </c>
      <c r="AK39" t="s">
        <v>1035</v>
      </c>
      <c r="AL39" s="40">
        <v>38</v>
      </c>
      <c r="AQ39" s="205">
        <v>1.77E-2</v>
      </c>
      <c r="AR39" s="205">
        <v>282</v>
      </c>
    </row>
    <row r="40" spans="1:44">
      <c r="A40">
        <f t="shared" si="2"/>
        <v>79</v>
      </c>
      <c r="C40" s="25">
        <v>38</v>
      </c>
      <c r="D40" t="str">
        <f t="shared" ca="1" si="9"/>
        <v>JB3030 3V Standard (P) {W}</v>
      </c>
      <c r="E40">
        <v>38</v>
      </c>
      <c r="F40" t="str">
        <f t="shared" ca="1" si="4"/>
        <v>lm</v>
      </c>
      <c r="G40" t="str">
        <f t="shared" ca="1" si="5"/>
        <v>JB3030 3V Standard (P) {W}</v>
      </c>
      <c r="H40">
        <v>38</v>
      </c>
      <c r="AK40" t="s">
        <v>1036</v>
      </c>
      <c r="AL40" s="40">
        <v>39</v>
      </c>
      <c r="AQ40" s="205">
        <v>1.9800000000000002E-2</v>
      </c>
      <c r="AR40" s="205">
        <v>258</v>
      </c>
    </row>
    <row r="41" spans="1:44">
      <c r="A41">
        <f t="shared" si="2"/>
        <v>81</v>
      </c>
      <c r="C41" s="25">
        <v>39</v>
      </c>
      <c r="D41" t="str">
        <f t="shared" ca="1" si="9"/>
        <v>JK3030 3V Standard (P) {W}</v>
      </c>
      <c r="E41">
        <v>39</v>
      </c>
      <c r="F41" t="str">
        <f t="shared" ca="1" si="4"/>
        <v>lm</v>
      </c>
      <c r="G41" t="str">
        <f t="shared" ca="1" si="5"/>
        <v>JK3030 3V Standard (P) {W}</v>
      </c>
      <c r="H41">
        <v>39</v>
      </c>
      <c r="AK41" t="s">
        <v>1037</v>
      </c>
      <c r="AL41" s="40">
        <v>40</v>
      </c>
      <c r="AQ41" s="205">
        <v>2.1999999999999999E-2</v>
      </c>
      <c r="AR41" s="205">
        <v>233</v>
      </c>
    </row>
    <row r="42" spans="1:44">
      <c r="A42">
        <f t="shared" si="2"/>
        <v>83</v>
      </c>
      <c r="C42" s="25">
        <v>40</v>
      </c>
      <c r="D42" t="str">
        <f t="shared" ca="1" si="9"/>
        <v>JK3030 6V Standard (P) {W}</v>
      </c>
      <c r="E42">
        <v>40</v>
      </c>
      <c r="F42" t="str">
        <f t="shared" ca="1" si="4"/>
        <v>lm</v>
      </c>
      <c r="G42" t="str">
        <f t="shared" ca="1" si="5"/>
        <v>JK3030 6V Standard (P) {W}</v>
      </c>
      <c r="H42">
        <v>40</v>
      </c>
      <c r="AK42" t="s">
        <v>1038</v>
      </c>
      <c r="AL42" s="40">
        <v>41</v>
      </c>
      <c r="AQ42" s="205">
        <v>2.63E-2</v>
      </c>
      <c r="AR42" s="205">
        <v>199</v>
      </c>
    </row>
    <row r="43" spans="1:44">
      <c r="A43">
        <f t="shared" si="2"/>
        <v>85</v>
      </c>
      <c r="C43" s="25">
        <v>41</v>
      </c>
      <c r="D43" t="str">
        <f t="shared" ref="D43:D52" ca="1" si="10">IF(INDIRECT("Models!A"&amp;A43)=0,"",INDIRECT("Models!A"&amp;A43))</f>
        <v>JB5630 3V Standard (P) {W}</v>
      </c>
      <c r="E43">
        <v>41</v>
      </c>
      <c r="F43" t="str">
        <f t="shared" ca="1" si="4"/>
        <v>lm</v>
      </c>
      <c r="G43" t="str">
        <f t="shared" ca="1" si="5"/>
        <v>JB5630 3V Standard (P) {W}</v>
      </c>
      <c r="H43">
        <v>41</v>
      </c>
      <c r="AK43" t="s">
        <v>1039</v>
      </c>
      <c r="AL43" s="40">
        <v>42</v>
      </c>
      <c r="AQ43" s="205">
        <v>3.0300000000000001E-2</v>
      </c>
      <c r="AR43" s="205">
        <v>176</v>
      </c>
    </row>
    <row r="44" spans="1:44">
      <c r="A44">
        <f t="shared" si="2"/>
        <v>87</v>
      </c>
      <c r="C44" s="25">
        <v>42</v>
      </c>
      <c r="D44" t="str">
        <f t="shared" ca="1" si="10"/>
        <v>JB5630 3V High Efficacy {W}</v>
      </c>
      <c r="E44">
        <v>42</v>
      </c>
      <c r="F44" t="str">
        <f t="shared" ca="1" si="4"/>
        <v>lm</v>
      </c>
      <c r="G44" t="str">
        <f t="shared" ca="1" si="5"/>
        <v>JB5630 3V High Efficacy {W}</v>
      </c>
      <c r="H44">
        <v>42</v>
      </c>
      <c r="AK44" t="s">
        <v>1040</v>
      </c>
      <c r="AL44" s="40">
        <v>43</v>
      </c>
      <c r="AQ44" s="205">
        <v>3.44E-2</v>
      </c>
      <c r="AR44" s="205">
        <v>154</v>
      </c>
    </row>
    <row r="45" spans="1:44">
      <c r="A45">
        <f t="shared" si="2"/>
        <v>89</v>
      </c>
      <c r="C45" s="25">
        <v>43</v>
      </c>
      <c r="D45" t="str">
        <f t="shared" ca="1" si="10"/>
        <v>JK5050B (H)   6V {W}</v>
      </c>
      <c r="E45">
        <v>43</v>
      </c>
      <c r="F45" t="str">
        <f t="shared" ca="1" si="4"/>
        <v>lm</v>
      </c>
      <c r="G45" t="str">
        <f t="shared" ca="1" si="5"/>
        <v>JK5050B (H)   6V {W}</v>
      </c>
      <c r="H45">
        <v>43</v>
      </c>
      <c r="AK45" s="40" t="s">
        <v>1041</v>
      </c>
      <c r="AL45" s="40">
        <v>44</v>
      </c>
      <c r="AQ45" s="205">
        <v>5.4299999999999999E-3</v>
      </c>
      <c r="AR45" s="206" t="e">
        <f>NA()</f>
        <v>#N/A</v>
      </c>
    </row>
    <row r="46" spans="1:44">
      <c r="A46">
        <f t="shared" si="2"/>
        <v>91</v>
      </c>
      <c r="C46" s="25">
        <v>44</v>
      </c>
      <c r="D46" t="str">
        <f t="shared" ca="1" si="10"/>
        <v>JK5050B (H) 24V {W}</v>
      </c>
      <c r="E46">
        <v>44</v>
      </c>
      <c r="F46" t="str">
        <f t="shared" ca="1" si="4"/>
        <v>lm</v>
      </c>
      <c r="G46" t="str">
        <f t="shared" ca="1" si="5"/>
        <v>JK5050B (H) 24V {W}</v>
      </c>
      <c r="H46">
        <v>44</v>
      </c>
      <c r="AK46" s="40" t="s">
        <v>1042</v>
      </c>
      <c r="AL46" s="40">
        <v>45</v>
      </c>
      <c r="AQ46" s="205">
        <v>5.4418766706030297E-3</v>
      </c>
      <c r="AR46" s="206">
        <v>73.599999999999994</v>
      </c>
    </row>
    <row r="47" spans="1:44">
      <c r="A47">
        <f t="shared" si="2"/>
        <v>93</v>
      </c>
      <c r="C47" s="25">
        <v>45</v>
      </c>
      <c r="D47" t="str">
        <f t="shared" ca="1" si="10"/>
        <v>JR5050 (Q) 24V {W}</v>
      </c>
      <c r="E47">
        <v>45</v>
      </c>
      <c r="F47" t="str">
        <f t="shared" ca="1" si="4"/>
        <v>lm</v>
      </c>
      <c r="G47" t="str">
        <f t="shared" ca="1" si="5"/>
        <v>JR5050 (Q) 24V {W}</v>
      </c>
      <c r="H47">
        <v>45</v>
      </c>
      <c r="AK47" s="40" t="s">
        <v>1043</v>
      </c>
      <c r="AL47" s="40">
        <v>46</v>
      </c>
      <c r="AQ47" s="205">
        <v>5.8599999999999998E-3</v>
      </c>
      <c r="AR47" s="206" t="e">
        <f>NA()</f>
        <v>#N/A</v>
      </c>
    </row>
    <row r="48" spans="1:44">
      <c r="A48">
        <f t="shared" si="2"/>
        <v>95</v>
      </c>
      <c r="C48" s="25">
        <v>46</v>
      </c>
      <c r="D48" t="str">
        <f t="shared" ca="1" si="10"/>
        <v>JR5050 (Q)   6V {W}</v>
      </c>
      <c r="E48">
        <v>46</v>
      </c>
      <c r="F48" t="str">
        <f t="shared" ca="1" si="4"/>
        <v>lm</v>
      </c>
      <c r="G48" t="str">
        <f t="shared" ca="1" si="5"/>
        <v>JR5050 (Q)   6V {W}</v>
      </c>
      <c r="H48">
        <v>46</v>
      </c>
      <c r="AK48" s="40" t="s">
        <v>1044</v>
      </c>
      <c r="AL48" s="40">
        <v>47</v>
      </c>
      <c r="AQ48" s="205">
        <v>5.4758190136181802E-3</v>
      </c>
      <c r="AR48" s="206">
        <v>3.27</v>
      </c>
    </row>
    <row r="49" spans="1:44">
      <c r="A49">
        <f t="shared" si="2"/>
        <v>97</v>
      </c>
      <c r="C49" s="25">
        <v>47</v>
      </c>
      <c r="D49" t="str">
        <f t="shared" ca="1" si="10"/>
        <v>JR5050 (Q)   9V {W}</v>
      </c>
      <c r="E49">
        <v>47</v>
      </c>
      <c r="F49" t="str">
        <f t="shared" ca="1" si="4"/>
        <v>lm</v>
      </c>
      <c r="G49" t="str">
        <f t="shared" ca="1" si="5"/>
        <v>JR5050 (Q)   9V {W}</v>
      </c>
      <c r="H49">
        <v>47</v>
      </c>
      <c r="AK49" s="40" t="s">
        <v>1045</v>
      </c>
      <c r="AL49" s="40">
        <v>48</v>
      </c>
      <c r="AQ49" s="205">
        <v>4.6392822641750011E-3</v>
      </c>
      <c r="AR49" s="206">
        <v>152</v>
      </c>
    </row>
    <row r="50" spans="1:44">
      <c r="A50">
        <f t="shared" si="2"/>
        <v>99</v>
      </c>
      <c r="C50" s="25">
        <v>48</v>
      </c>
      <c r="D50" t="str">
        <f t="shared" ca="1" si="10"/>
        <v>JR5050 (Q) 36V {W}</v>
      </c>
      <c r="E50">
        <v>48</v>
      </c>
      <c r="F50" t="str">
        <f t="shared" ca="1" si="4"/>
        <v>lm</v>
      </c>
      <c r="G50" t="str">
        <f t="shared" ca="1" si="5"/>
        <v>JR5050 (Q) 36V {W}</v>
      </c>
      <c r="H50">
        <v>48</v>
      </c>
      <c r="AK50" s="40" t="s">
        <v>1046</v>
      </c>
      <c r="AL50" s="40">
        <v>49</v>
      </c>
      <c r="AQ50" s="205">
        <v>4.3707482993197199E-3</v>
      </c>
      <c r="AR50" s="206">
        <v>343</v>
      </c>
    </row>
    <row r="51" spans="1:44">
      <c r="A51">
        <f t="shared" si="2"/>
        <v>101</v>
      </c>
      <c r="C51" s="25">
        <v>49</v>
      </c>
      <c r="D51" t="str">
        <f t="shared" ca="1" si="10"/>
        <v>JR5050 (P)   6V {W}</v>
      </c>
      <c r="E51">
        <v>49</v>
      </c>
      <c r="F51" t="str">
        <f t="shared" ca="1" si="4"/>
        <v>lm</v>
      </c>
      <c r="G51" t="str">
        <f t="shared" ca="1" si="5"/>
        <v>JR5050 (P)   6V {W}</v>
      </c>
      <c r="H51">
        <v>49</v>
      </c>
      <c r="AK51" s="40" t="s">
        <v>1115</v>
      </c>
      <c r="AL51" s="40">
        <v>50</v>
      </c>
      <c r="AQ51" s="205">
        <v>5.6129032258065001E-3</v>
      </c>
      <c r="AR51" s="206" t="e">
        <f>NA()</f>
        <v>#N/A</v>
      </c>
    </row>
    <row r="52" spans="1:44">
      <c r="A52">
        <f t="shared" si="2"/>
        <v>103</v>
      </c>
      <c r="C52" s="25">
        <v>50</v>
      </c>
      <c r="D52" t="str">
        <f t="shared" ca="1" si="10"/>
        <v>JR5050 (P)   9V {W}</v>
      </c>
      <c r="E52">
        <v>50</v>
      </c>
      <c r="F52" t="str">
        <f t="shared" ca="1" si="4"/>
        <v>lm</v>
      </c>
      <c r="G52" t="str">
        <f t="shared" ca="1" si="5"/>
        <v>JR5050 (P)   9V {W}</v>
      </c>
      <c r="H52">
        <v>50</v>
      </c>
      <c r="AK52" s="40" t="s">
        <v>1116</v>
      </c>
      <c r="AL52" s="40">
        <v>51</v>
      </c>
      <c r="AQ52" s="205">
        <v>3.7313432835820999E-3</v>
      </c>
      <c r="AR52" s="206" t="e">
        <f>NA()</f>
        <v>#N/A</v>
      </c>
    </row>
    <row r="53" spans="1:44">
      <c r="A53">
        <f t="shared" si="2"/>
        <v>105</v>
      </c>
      <c r="C53" s="25">
        <v>51</v>
      </c>
      <c r="D53" t="str">
        <f t="shared" ref="D53:D70" ca="1" si="11">IF(INDIRECT("Models!A"&amp;A53)=0,"",INDIRECT("Models!A"&amp;A53))</f>
        <v>JR5050 (P) 24V {W}</v>
      </c>
      <c r="E53">
        <v>51</v>
      </c>
      <c r="F53" t="str">
        <f t="shared" ca="1" si="4"/>
        <v>lm</v>
      </c>
      <c r="G53" t="str">
        <f t="shared" ca="1" si="5"/>
        <v>JR5050 (P) 24V {W}</v>
      </c>
      <c r="H53">
        <v>51</v>
      </c>
      <c r="AK53" s="40" t="s">
        <v>1117</v>
      </c>
      <c r="AL53" s="40">
        <v>52</v>
      </c>
      <c r="AQ53" s="205">
        <v>6.0573857598300003E-3</v>
      </c>
      <c r="AR53" s="206" t="e">
        <f>NA()</f>
        <v>#N/A</v>
      </c>
    </row>
    <row r="54" spans="1:44">
      <c r="A54">
        <f t="shared" si="2"/>
        <v>107</v>
      </c>
      <c r="C54" s="25">
        <v>52</v>
      </c>
      <c r="D54" t="str">
        <f t="shared" ca="1" si="11"/>
        <v>JR5050B (P)   6V prelim {W}</v>
      </c>
      <c r="E54">
        <v>52</v>
      </c>
      <c r="F54" t="str">
        <f t="shared" ca="1" si="4"/>
        <v>lm</v>
      </c>
      <c r="G54" t="str">
        <f t="shared" ca="1" si="5"/>
        <v>JR5050B (P)   6V prelim {W}</v>
      </c>
      <c r="H54">
        <v>52</v>
      </c>
      <c r="AK54" s="40" t="s">
        <v>1118</v>
      </c>
      <c r="AL54" s="40">
        <v>53</v>
      </c>
      <c r="AQ54" s="205">
        <v>6.1272321428571001E-3</v>
      </c>
      <c r="AR54" s="206" t="e">
        <f>NA()</f>
        <v>#N/A</v>
      </c>
    </row>
    <row r="55" spans="1:44">
      <c r="A55">
        <f t="shared" si="2"/>
        <v>109</v>
      </c>
      <c r="C55" s="25">
        <v>53</v>
      </c>
      <c r="D55" t="str">
        <f t="shared" ca="1" si="11"/>
        <v>JR5050B (P) 24V prelim {W}</v>
      </c>
      <c r="E55">
        <v>53</v>
      </c>
      <c r="F55" t="str">
        <f t="shared" ca="1" si="4"/>
        <v>lm</v>
      </c>
      <c r="G55" t="str">
        <f t="shared" ca="1" si="5"/>
        <v>JR5050B (P) 24V prelim {W}</v>
      </c>
      <c r="H55">
        <v>53</v>
      </c>
    </row>
    <row r="56" spans="1:44">
      <c r="A56">
        <f t="shared" si="2"/>
        <v>111</v>
      </c>
      <c r="C56" s="25">
        <v>54</v>
      </c>
      <c r="D56" t="str">
        <f t="shared" ca="1" si="11"/>
        <v>JR5050B (K)   6V {W}</v>
      </c>
      <c r="E56">
        <v>54</v>
      </c>
      <c r="F56" t="str">
        <f t="shared" ca="1" si="4"/>
        <v>lm</v>
      </c>
      <c r="G56" t="str">
        <f t="shared" ca="1" si="5"/>
        <v>JR5050B (K)   6V {W}</v>
      </c>
      <c r="H56">
        <v>54</v>
      </c>
    </row>
    <row r="57" spans="1:44">
      <c r="A57">
        <f t="shared" si="2"/>
        <v>113</v>
      </c>
      <c r="C57" s="25">
        <v>55</v>
      </c>
      <c r="D57" t="str">
        <f t="shared" ca="1" si="11"/>
        <v>JR5050B (K) 30V {W}</v>
      </c>
      <c r="E57">
        <v>55</v>
      </c>
      <c r="F57" t="str">
        <f t="shared" ca="1" si="4"/>
        <v>lm</v>
      </c>
      <c r="G57" t="str">
        <f t="shared" ca="1" si="5"/>
        <v>JR5050B (K) 30V {W}</v>
      </c>
      <c r="H57">
        <v>55</v>
      </c>
    </row>
    <row r="58" spans="1:44">
      <c r="A58">
        <f t="shared" si="2"/>
        <v>115</v>
      </c>
      <c r="C58" s="25">
        <v>56</v>
      </c>
      <c r="D58" t="str">
        <f t="shared" ca="1" si="11"/>
        <v>JR5050C (E) 6V {W}</v>
      </c>
      <c r="E58">
        <v>56</v>
      </c>
      <c r="F58" t="str">
        <f t="shared" ca="1" si="4"/>
        <v>lm</v>
      </c>
      <c r="G58" t="str">
        <f t="shared" ca="1" si="5"/>
        <v>JR5050C (E) 6V {W}</v>
      </c>
      <c r="H58">
        <v>56</v>
      </c>
    </row>
    <row r="59" spans="1:44">
      <c r="A59">
        <f t="shared" si="2"/>
        <v>117</v>
      </c>
      <c r="C59" s="25">
        <v>57</v>
      </c>
      <c r="D59" t="str">
        <f t="shared" ca="1" si="11"/>
        <v>JU7070B (K) 12V {W}</v>
      </c>
      <c r="E59">
        <v>57</v>
      </c>
      <c r="F59" t="str">
        <f t="shared" ca="1" si="4"/>
        <v>lm</v>
      </c>
      <c r="G59" t="str">
        <f t="shared" ca="1" si="5"/>
        <v>JU7070B (K) 12V {W}</v>
      </c>
      <c r="H59">
        <v>57</v>
      </c>
    </row>
    <row r="60" spans="1:44">
      <c r="A60">
        <f t="shared" si="2"/>
        <v>119</v>
      </c>
      <c r="C60" s="25">
        <v>58</v>
      </c>
      <c r="D60" t="str">
        <f t="shared" ca="1" si="11"/>
        <v>JU7070B (K) 36V {W}</v>
      </c>
      <c r="E60">
        <v>58</v>
      </c>
      <c r="F60" t="str">
        <f t="shared" ca="1" si="4"/>
        <v>lm</v>
      </c>
      <c r="G60" t="str">
        <f t="shared" ca="1" si="5"/>
        <v>JU7070B (K) 36V {W}</v>
      </c>
      <c r="H60">
        <v>58</v>
      </c>
    </row>
    <row r="61" spans="1:44">
      <c r="A61">
        <f t="shared" si="2"/>
        <v>121</v>
      </c>
      <c r="C61" s="25">
        <v>59</v>
      </c>
      <c r="D61" t="str">
        <f t="shared" ca="1" si="11"/>
        <v>XLamp CHA0304 3r {EZW}</v>
      </c>
      <c r="E61">
        <v>59</v>
      </c>
      <c r="F61" t="str">
        <f t="shared" ca="1" si="4"/>
        <v>lm</v>
      </c>
      <c r="G61" t="str">
        <f t="shared" ca="1" si="5"/>
        <v>XLamp CHA0304 3r {EZW}</v>
      </c>
      <c r="H61">
        <v>59</v>
      </c>
    </row>
    <row r="62" spans="1:44">
      <c r="A62">
        <f t="shared" si="2"/>
        <v>123</v>
      </c>
      <c r="C62" s="25">
        <v>60</v>
      </c>
      <c r="D62" t="str">
        <f t="shared" ca="1" si="11"/>
        <v>XLamp CHA0304 3r Pro9 {EZW}</v>
      </c>
      <c r="E62">
        <v>60</v>
      </c>
      <c r="F62" t="str">
        <f t="shared" ca="1" si="4"/>
        <v>lm</v>
      </c>
      <c r="G62" t="str">
        <f t="shared" ca="1" si="5"/>
        <v>XLamp CHA0304 3r Pro9 {EZW}</v>
      </c>
      <c r="H62">
        <v>60</v>
      </c>
    </row>
    <row r="63" spans="1:44">
      <c r="A63">
        <f t="shared" si="2"/>
        <v>125</v>
      </c>
      <c r="C63" s="25">
        <v>61</v>
      </c>
      <c r="D63" t="str">
        <f t="shared" ca="1" si="11"/>
        <v>XLamp CHA0410 12V 4r {EZW}</v>
      </c>
      <c r="E63">
        <v>61</v>
      </c>
      <c r="F63" t="str">
        <f t="shared" ca="1" si="4"/>
        <v>lm</v>
      </c>
      <c r="G63" t="str">
        <f t="shared" ca="1" si="5"/>
        <v>XLamp CHA0410 12V 4r {EZW}</v>
      </c>
      <c r="H63">
        <v>61</v>
      </c>
    </row>
    <row r="64" spans="1:44">
      <c r="A64">
        <f t="shared" si="2"/>
        <v>127</v>
      </c>
      <c r="C64" s="25">
        <v>62</v>
      </c>
      <c r="D64" t="str">
        <f t="shared" ca="1" si="11"/>
        <v>XLamp CHA0410 36V 4r {EZW}</v>
      </c>
      <c r="E64">
        <v>62</v>
      </c>
      <c r="F64" t="str">
        <f t="shared" ca="1" si="4"/>
        <v>lm</v>
      </c>
      <c r="G64" t="str">
        <f t="shared" ca="1" si="5"/>
        <v>XLamp CHA0410 36V 4r {EZW}</v>
      </c>
      <c r="H64">
        <v>62</v>
      </c>
    </row>
    <row r="65" spans="1:8">
      <c r="A65">
        <f t="shared" si="2"/>
        <v>129</v>
      </c>
      <c r="C65" s="25">
        <v>63</v>
      </c>
      <c r="D65" t="str">
        <f t="shared" ca="1" si="11"/>
        <v>XLamp CHA0410 12V 4r Pro9 {EZW}</v>
      </c>
      <c r="E65">
        <v>63</v>
      </c>
      <c r="F65" t="str">
        <f t="shared" ca="1" si="4"/>
        <v>lm</v>
      </c>
      <c r="G65" t="str">
        <f t="shared" ca="1" si="5"/>
        <v>XLamp CHA0410 12V 4r Pro9 {EZW}</v>
      </c>
      <c r="H65">
        <v>63</v>
      </c>
    </row>
    <row r="66" spans="1:8">
      <c r="A66">
        <f t="shared" si="2"/>
        <v>131</v>
      </c>
      <c r="C66" s="25">
        <v>64</v>
      </c>
      <c r="D66" t="str">
        <f t="shared" ca="1" si="11"/>
        <v>XLamp CHA0410 36V 4r Pro9 {EZW}</v>
      </c>
      <c r="E66">
        <v>64</v>
      </c>
      <c r="F66" t="str">
        <f t="shared" ca="1" si="4"/>
        <v>lm</v>
      </c>
      <c r="G66" t="str">
        <f t="shared" ca="1" si="5"/>
        <v>XLamp CHA0410 36V 4r Pro9 {EZW}</v>
      </c>
      <c r="H66">
        <v>64</v>
      </c>
    </row>
    <row r="67" spans="1:8">
      <c r="A67">
        <f t="shared" ref="A67:A130" si="12">3+C67*2</f>
        <v>133</v>
      </c>
      <c r="C67" s="25">
        <v>65</v>
      </c>
      <c r="D67" t="str">
        <f t="shared" ca="1" si="11"/>
        <v>XLamp CHA0612 18V 6r {EZW}</v>
      </c>
      <c r="E67">
        <v>65</v>
      </c>
      <c r="F67" t="str">
        <f t="shared" ca="1" si="4"/>
        <v>lm</v>
      </c>
      <c r="G67" t="str">
        <f t="shared" ca="1" si="5"/>
        <v>XLamp CHA0612 18V 6r {EZW}</v>
      </c>
      <c r="H67">
        <v>65</v>
      </c>
    </row>
    <row r="68" spans="1:8">
      <c r="A68">
        <f t="shared" si="12"/>
        <v>135</v>
      </c>
      <c r="C68" s="25">
        <v>66</v>
      </c>
      <c r="D68" t="str">
        <f t="shared" ca="1" si="11"/>
        <v>XLamp CHA0612 36V 6r {EZW}</v>
      </c>
      <c r="E68">
        <v>66</v>
      </c>
      <c r="F68" t="str">
        <f t="shared" ref="F68:F131" ca="1" si="13">IF(INDIRECT("Models!C"&amp;A68)=0,"",INDIRECT("Models!C"&amp;A68))</f>
        <v>lm</v>
      </c>
      <c r="G68" t="str">
        <f t="shared" ref="G68:G131" ca="1" si="14">IF(F68="",D68,IF(F68="lm",D68,""))</f>
        <v>XLamp CHA0612 36V 6r {EZW}</v>
      </c>
      <c r="H68">
        <v>66</v>
      </c>
    </row>
    <row r="69" spans="1:8">
      <c r="A69">
        <f t="shared" si="12"/>
        <v>137</v>
      </c>
      <c r="C69" s="25">
        <v>67</v>
      </c>
      <c r="D69" t="str">
        <f t="shared" ca="1" si="11"/>
        <v>XLamp CHA0612 18V 6r Pro9 {EZW}</v>
      </c>
      <c r="E69">
        <v>67</v>
      </c>
      <c r="F69" t="str">
        <f t="shared" ca="1" si="13"/>
        <v>lm</v>
      </c>
      <c r="G69" t="str">
        <f t="shared" ca="1" si="14"/>
        <v>XLamp CHA0612 18V 6r Pro9 {EZW}</v>
      </c>
      <c r="H69">
        <v>67</v>
      </c>
    </row>
    <row r="70" spans="1:8">
      <c r="A70">
        <f t="shared" si="12"/>
        <v>139</v>
      </c>
      <c r="C70" s="25">
        <v>68</v>
      </c>
      <c r="D70" t="str">
        <f t="shared" ca="1" si="11"/>
        <v>XLamp CHA0612 36V 6r Pro9 {EZW}</v>
      </c>
      <c r="E70">
        <v>68</v>
      </c>
      <c r="F70" t="str">
        <f t="shared" ca="1" si="13"/>
        <v>lm</v>
      </c>
      <c r="G70" t="str">
        <f t="shared" ca="1" si="14"/>
        <v>XLamp CHA0612 36V 6r Pro9 {EZW}</v>
      </c>
      <c r="H70">
        <v>68</v>
      </c>
    </row>
    <row r="71" spans="1:8">
      <c r="A71">
        <f t="shared" si="12"/>
        <v>141</v>
      </c>
      <c r="C71" s="25">
        <v>69</v>
      </c>
      <c r="D71" t="str">
        <f t="shared" ref="D71:D86" ca="1" si="15">IF(INDIRECT("Models!A"&amp;A71)=0,"",INDIRECT("Models!A"&amp;A71))</f>
        <v>XLamp CHA0825 8r {EZW}</v>
      </c>
      <c r="E71">
        <v>69</v>
      </c>
      <c r="F71" t="str">
        <f t="shared" ca="1" si="13"/>
        <v>lm</v>
      </c>
      <c r="G71" t="str">
        <f t="shared" ca="1" si="14"/>
        <v>XLamp CHA0825 8r {EZW}</v>
      </c>
      <c r="H71">
        <v>69</v>
      </c>
    </row>
    <row r="72" spans="1:8">
      <c r="A72">
        <f t="shared" si="12"/>
        <v>143</v>
      </c>
      <c r="C72" s="25">
        <v>70</v>
      </c>
      <c r="D72" t="str">
        <f t="shared" ca="1" si="15"/>
        <v>XLamp CHA0825 8r Pro9 {EZW}</v>
      </c>
      <c r="E72">
        <v>70</v>
      </c>
      <c r="F72" t="str">
        <f t="shared" ca="1" si="13"/>
        <v>lm</v>
      </c>
      <c r="G72" t="str">
        <f t="shared" ca="1" si="14"/>
        <v>XLamp CHA0825 8r Pro9 {EZW}</v>
      </c>
      <c r="H72">
        <v>70</v>
      </c>
    </row>
    <row r="73" spans="1:8">
      <c r="A73">
        <f t="shared" si="12"/>
        <v>145</v>
      </c>
      <c r="C73" s="25">
        <v>71</v>
      </c>
      <c r="D73" t="str">
        <f t="shared" ca="1" si="15"/>
        <v>XLamp CMA1303  9V 5r {EZW}</v>
      </c>
      <c r="E73">
        <v>71</v>
      </c>
      <c r="F73" t="str">
        <f t="shared" ca="1" si="13"/>
        <v>lm</v>
      </c>
      <c r="G73" t="str">
        <f t="shared" ca="1" si="14"/>
        <v>XLamp CMA1303  9V 5r {EZW}</v>
      </c>
      <c r="H73">
        <v>71</v>
      </c>
    </row>
    <row r="74" spans="1:8">
      <c r="A74">
        <f t="shared" si="12"/>
        <v>147</v>
      </c>
      <c r="C74" s="25">
        <v>72</v>
      </c>
      <c r="D74" t="str">
        <f t="shared" ca="1" si="15"/>
        <v>XLamp CMA1303 18V 5r {EZW}</v>
      </c>
      <c r="E74">
        <v>72</v>
      </c>
      <c r="F74" t="str">
        <f t="shared" ca="1" si="13"/>
        <v>lm</v>
      </c>
      <c r="G74" t="str">
        <f t="shared" ca="1" si="14"/>
        <v>XLamp CMA1303 18V 5r {EZW}</v>
      </c>
      <c r="H74">
        <v>72</v>
      </c>
    </row>
    <row r="75" spans="1:8">
      <c r="A75">
        <f t="shared" si="12"/>
        <v>149</v>
      </c>
      <c r="C75" s="25">
        <v>73</v>
      </c>
      <c r="D75" t="str">
        <f t="shared" ca="1" si="15"/>
        <v>XLamp CMA1303 36V 5r {EZW}</v>
      </c>
      <c r="E75">
        <v>73</v>
      </c>
      <c r="F75" t="str">
        <f t="shared" ca="1" si="13"/>
        <v>lm</v>
      </c>
      <c r="G75" t="str">
        <f t="shared" ca="1" si="14"/>
        <v>XLamp CMA1303 36V 5r {EZW}</v>
      </c>
      <c r="H75">
        <v>73</v>
      </c>
    </row>
    <row r="76" spans="1:8">
      <c r="A76">
        <f t="shared" si="12"/>
        <v>151</v>
      </c>
      <c r="C76" s="25">
        <v>74</v>
      </c>
      <c r="D76" t="str">
        <f t="shared" ca="1" si="15"/>
        <v>XLamp CMA1303  9V Pro9 5r {EZW}</v>
      </c>
      <c r="E76">
        <v>74</v>
      </c>
      <c r="F76" t="str">
        <f t="shared" ca="1" si="13"/>
        <v>lm</v>
      </c>
      <c r="G76" t="str">
        <f t="shared" ca="1" si="14"/>
        <v>XLamp CMA1303  9V Pro9 5r {EZW}</v>
      </c>
      <c r="H76">
        <v>74</v>
      </c>
    </row>
    <row r="77" spans="1:8">
      <c r="A77">
        <f t="shared" si="12"/>
        <v>153</v>
      </c>
      <c r="C77" s="25">
        <v>75</v>
      </c>
      <c r="D77" t="str">
        <f t="shared" ca="1" si="15"/>
        <v>XLamp CMA1303 18V Pro9 5r {EZW}</v>
      </c>
      <c r="E77">
        <v>75</v>
      </c>
      <c r="F77" t="str">
        <f t="shared" ca="1" si="13"/>
        <v>lm</v>
      </c>
      <c r="G77" t="str">
        <f t="shared" ca="1" si="14"/>
        <v>XLamp CMA1303 18V Pro9 5r {EZW}</v>
      </c>
      <c r="H77">
        <v>75</v>
      </c>
    </row>
    <row r="78" spans="1:8">
      <c r="A78">
        <f t="shared" si="12"/>
        <v>155</v>
      </c>
      <c r="C78" s="25">
        <v>76</v>
      </c>
      <c r="D78" t="str">
        <f t="shared" ca="1" si="15"/>
        <v>XLamp CMA1303 36V Pro9 5r {EZW}</v>
      </c>
      <c r="E78">
        <v>76</v>
      </c>
      <c r="F78" t="str">
        <f t="shared" ca="1" si="13"/>
        <v>lm</v>
      </c>
      <c r="G78" t="str">
        <f t="shared" ca="1" si="14"/>
        <v>XLamp CMA1303 36V Pro9 5r {EZW}</v>
      </c>
      <c r="H78">
        <v>76</v>
      </c>
    </row>
    <row r="79" spans="1:8">
      <c r="A79">
        <f t="shared" si="12"/>
        <v>157</v>
      </c>
      <c r="C79" s="25">
        <v>77</v>
      </c>
      <c r="D79" t="str">
        <f t="shared" ca="1" si="15"/>
        <v xml:space="preserve">XLamp CMA1306  9V 6r {EZW} </v>
      </c>
      <c r="E79">
        <v>77</v>
      </c>
      <c r="F79" t="str">
        <f t="shared" ca="1" si="13"/>
        <v>lm</v>
      </c>
      <c r="G79" t="str">
        <f t="shared" ca="1" si="14"/>
        <v xml:space="preserve">XLamp CMA1306  9V 6r {EZW} </v>
      </c>
      <c r="H79">
        <v>77</v>
      </c>
    </row>
    <row r="80" spans="1:8">
      <c r="A80">
        <f t="shared" si="12"/>
        <v>159</v>
      </c>
      <c r="C80" s="25">
        <v>78</v>
      </c>
      <c r="D80" t="str">
        <f t="shared" ca="1" si="15"/>
        <v xml:space="preserve">XLamp CMA1306 18V 6r {EZW} </v>
      </c>
      <c r="E80">
        <v>78</v>
      </c>
      <c r="F80" t="str">
        <f t="shared" ca="1" si="13"/>
        <v>lm</v>
      </c>
      <c r="G80" t="str">
        <f t="shared" ca="1" si="14"/>
        <v xml:space="preserve">XLamp CMA1306 18V 6r {EZW} </v>
      </c>
      <c r="H80">
        <v>78</v>
      </c>
    </row>
    <row r="81" spans="1:8">
      <c r="A81">
        <f t="shared" si="12"/>
        <v>161</v>
      </c>
      <c r="C81" s="25">
        <v>79</v>
      </c>
      <c r="D81" t="str">
        <f t="shared" ca="1" si="15"/>
        <v xml:space="preserve">XLamp CMA1306 36V 6r {EZW} </v>
      </c>
      <c r="E81">
        <v>79</v>
      </c>
      <c r="F81" t="str">
        <f t="shared" ca="1" si="13"/>
        <v>lm</v>
      </c>
      <c r="G81" t="str">
        <f t="shared" ca="1" si="14"/>
        <v xml:space="preserve">XLamp CMA1306 36V 6r {EZW} </v>
      </c>
      <c r="H81">
        <v>79</v>
      </c>
    </row>
    <row r="82" spans="1:8">
      <c r="A82">
        <f t="shared" si="12"/>
        <v>163</v>
      </c>
      <c r="C82" s="25">
        <v>80</v>
      </c>
      <c r="D82" t="str">
        <f t="shared" ca="1" si="15"/>
        <v xml:space="preserve">XLamp CMA1306  9V 6r Pro9 {EZW} </v>
      </c>
      <c r="E82">
        <v>80</v>
      </c>
      <c r="F82" t="str">
        <f t="shared" ca="1" si="13"/>
        <v>lm</v>
      </c>
      <c r="G82" t="str">
        <f t="shared" ca="1" si="14"/>
        <v xml:space="preserve">XLamp CMA1306  9V 6r Pro9 {EZW} </v>
      </c>
      <c r="H82">
        <v>80</v>
      </c>
    </row>
    <row r="83" spans="1:8">
      <c r="A83">
        <f t="shared" si="12"/>
        <v>165</v>
      </c>
      <c r="C83" s="25">
        <v>81</v>
      </c>
      <c r="D83" t="str">
        <f t="shared" ca="1" si="15"/>
        <v xml:space="preserve">XLamp CMA1306 18V 6r Pro9 {EZW} </v>
      </c>
      <c r="E83">
        <v>81</v>
      </c>
      <c r="F83" t="str">
        <f t="shared" ca="1" si="13"/>
        <v>lm</v>
      </c>
      <c r="G83" t="str">
        <f t="shared" ca="1" si="14"/>
        <v xml:space="preserve">XLamp CMA1306 18V 6r Pro9 {EZW} </v>
      </c>
      <c r="H83">
        <v>81</v>
      </c>
    </row>
    <row r="84" spans="1:8">
      <c r="A84">
        <f t="shared" si="12"/>
        <v>167</v>
      </c>
      <c r="C84" s="25">
        <v>82</v>
      </c>
      <c r="D84" t="str">
        <f t="shared" ca="1" si="15"/>
        <v xml:space="preserve">XLamp CMA1306 36V 6r Pro9 {EZW} </v>
      </c>
      <c r="E84">
        <v>82</v>
      </c>
      <c r="F84" t="str">
        <f t="shared" ca="1" si="13"/>
        <v>lm</v>
      </c>
      <c r="G84" t="str">
        <f t="shared" ca="1" si="14"/>
        <v xml:space="preserve">XLamp CMA1306 36V 6r Pro9 {EZW} </v>
      </c>
      <c r="H84">
        <v>82</v>
      </c>
    </row>
    <row r="85" spans="1:8">
      <c r="A85">
        <f t="shared" si="12"/>
        <v>169</v>
      </c>
      <c r="C85" s="25">
        <v>83</v>
      </c>
      <c r="D85" t="str">
        <f t="shared" ca="1" si="15"/>
        <v>XLamp CMA1516 9r {EZW}</v>
      </c>
      <c r="E85">
        <v>83</v>
      </c>
      <c r="F85" t="str">
        <f t="shared" ca="1" si="13"/>
        <v>lm</v>
      </c>
      <c r="G85" t="str">
        <f t="shared" ca="1" si="14"/>
        <v>XLamp CMA1516 9r {EZW}</v>
      </c>
      <c r="H85">
        <v>83</v>
      </c>
    </row>
    <row r="86" spans="1:8">
      <c r="A86">
        <f t="shared" si="12"/>
        <v>171</v>
      </c>
      <c r="C86" s="25">
        <v>84</v>
      </c>
      <c r="D86" t="str">
        <f t="shared" ca="1" si="15"/>
        <v xml:space="preserve">XLamp CMA1516 9r Pro9 {EZW} </v>
      </c>
      <c r="E86">
        <v>84</v>
      </c>
      <c r="F86" t="str">
        <f t="shared" ca="1" si="13"/>
        <v>lm</v>
      </c>
      <c r="G86" t="str">
        <f t="shared" ca="1" si="14"/>
        <v xml:space="preserve">XLamp CMA1516 9r Pro9 {EZW} </v>
      </c>
      <c r="H86">
        <v>84</v>
      </c>
    </row>
    <row r="87" spans="1:8">
      <c r="A87">
        <f t="shared" si="12"/>
        <v>173</v>
      </c>
      <c r="C87" s="25">
        <v>85</v>
      </c>
      <c r="D87" t="str">
        <f t="shared" ref="D87:D124" ca="1" si="16">IF(INDIRECT("Models!A"&amp;A87)=0,"",INDIRECT("Models!A"&amp;A87))</f>
        <v>XLamp CMA1825 12r {EZW}</v>
      </c>
      <c r="E87">
        <v>85</v>
      </c>
      <c r="F87" t="str">
        <f t="shared" ca="1" si="13"/>
        <v>lm</v>
      </c>
      <c r="G87" t="str">
        <f t="shared" ca="1" si="14"/>
        <v>XLamp CMA1825 12r {EZW}</v>
      </c>
      <c r="H87">
        <v>85</v>
      </c>
    </row>
    <row r="88" spans="1:8">
      <c r="A88">
        <f t="shared" si="12"/>
        <v>175</v>
      </c>
      <c r="C88" s="25">
        <v>86</v>
      </c>
      <c r="D88" t="str">
        <f t="shared" ca="1" si="16"/>
        <v>XLamp CMA1825 12r Pro9 {EZW}</v>
      </c>
      <c r="E88">
        <v>86</v>
      </c>
      <c r="F88" t="str">
        <f t="shared" ca="1" si="13"/>
        <v>lm</v>
      </c>
      <c r="G88" t="str">
        <f t="shared" ca="1" si="14"/>
        <v>XLamp CMA1825 12r Pro9 {EZW}</v>
      </c>
      <c r="H88">
        <v>86</v>
      </c>
    </row>
    <row r="89" spans="1:8">
      <c r="A89">
        <f t="shared" si="12"/>
        <v>177</v>
      </c>
      <c r="C89" s="25">
        <v>87</v>
      </c>
      <c r="D89" t="str">
        <f t="shared" ca="1" si="16"/>
        <v>XLamp CMA1840 14r {EZW}</v>
      </c>
      <c r="E89">
        <v>87</v>
      </c>
      <c r="F89" t="str">
        <f t="shared" ca="1" si="13"/>
        <v>lm</v>
      </c>
      <c r="G89" t="str">
        <f t="shared" ca="1" si="14"/>
        <v>XLamp CMA1840 14r {EZW}</v>
      </c>
      <c r="H89">
        <v>87</v>
      </c>
    </row>
    <row r="90" spans="1:8">
      <c r="A90">
        <f t="shared" si="12"/>
        <v>179</v>
      </c>
      <c r="C90" s="25">
        <v>88</v>
      </c>
      <c r="D90" t="str">
        <f t="shared" ca="1" si="16"/>
        <v>XLamp CMA1840 14r Pro9 {EZW}</v>
      </c>
      <c r="E90">
        <v>88</v>
      </c>
      <c r="F90" t="str">
        <f t="shared" ca="1" si="13"/>
        <v>lm</v>
      </c>
      <c r="G90" t="str">
        <f t="shared" ca="1" si="14"/>
        <v>XLamp CMA1840 14r Pro9 {EZW}</v>
      </c>
      <c r="H90">
        <v>88</v>
      </c>
    </row>
    <row r="91" spans="1:8">
      <c r="A91">
        <f t="shared" si="12"/>
        <v>181</v>
      </c>
      <c r="C91" s="25">
        <v>89</v>
      </c>
      <c r="D91" t="str">
        <f t="shared" ca="1" si="16"/>
        <v>XLamp CMA2550 19r {EZW}</v>
      </c>
      <c r="E91">
        <v>89</v>
      </c>
      <c r="F91" t="str">
        <f t="shared" ca="1" si="13"/>
        <v>lm</v>
      </c>
      <c r="G91" t="str">
        <f t="shared" ca="1" si="14"/>
        <v>XLamp CMA2550 19r {EZW}</v>
      </c>
      <c r="H91">
        <v>89</v>
      </c>
    </row>
    <row r="92" spans="1:8">
      <c r="A92">
        <f t="shared" si="12"/>
        <v>183</v>
      </c>
      <c r="C92" s="25">
        <v>90</v>
      </c>
      <c r="D92" t="str">
        <f t="shared" ca="1" si="16"/>
        <v>XLamp CMA2550 19r Pro9 {EZW}</v>
      </c>
      <c r="E92">
        <v>90</v>
      </c>
      <c r="F92" t="str">
        <f t="shared" ca="1" si="13"/>
        <v>lm</v>
      </c>
      <c r="G92" t="str">
        <f t="shared" ca="1" si="14"/>
        <v>XLamp CMA2550 19r Pro9 {EZW}</v>
      </c>
      <c r="H92">
        <v>90</v>
      </c>
    </row>
    <row r="93" spans="1:8">
      <c r="A93">
        <f t="shared" si="12"/>
        <v>185</v>
      </c>
      <c r="C93" s="25">
        <v>91</v>
      </c>
      <c r="D93" t="str">
        <f t="shared" ca="1" si="16"/>
        <v>XLamp CMA3090 23r 48V {EZW}</v>
      </c>
      <c r="E93">
        <v>91</v>
      </c>
      <c r="F93" t="str">
        <f t="shared" ca="1" si="13"/>
        <v>lm</v>
      </c>
      <c r="G93" t="str">
        <f t="shared" ca="1" si="14"/>
        <v>XLamp CMA3090 23r 48V {EZW}</v>
      </c>
      <c r="H93">
        <v>91</v>
      </c>
    </row>
    <row r="94" spans="1:8">
      <c r="A94">
        <f t="shared" si="12"/>
        <v>187</v>
      </c>
      <c r="C94" s="25">
        <v>92</v>
      </c>
      <c r="D94" t="str">
        <f t="shared" ca="1" si="16"/>
        <v>XLamp CMA3090 23r 72V {EZW}</v>
      </c>
      <c r="E94">
        <v>92</v>
      </c>
      <c r="F94" t="str">
        <f t="shared" ca="1" si="13"/>
        <v>lm</v>
      </c>
      <c r="G94" t="str">
        <f t="shared" ca="1" si="14"/>
        <v>XLamp CMA3090 23r 72V {EZW}</v>
      </c>
      <c r="H94">
        <v>92</v>
      </c>
    </row>
    <row r="95" spans="1:8">
      <c r="A95">
        <f t="shared" si="12"/>
        <v>189</v>
      </c>
      <c r="C95" s="25">
        <v>93</v>
      </c>
      <c r="D95" t="str">
        <f t="shared" ca="1" si="16"/>
        <v>XLamp CMA3090 23r 48V Pro9 {EZW}</v>
      </c>
      <c r="E95">
        <v>93</v>
      </c>
      <c r="F95" t="str">
        <f t="shared" ca="1" si="13"/>
        <v>lm</v>
      </c>
      <c r="G95" t="str">
        <f t="shared" ca="1" si="14"/>
        <v>XLamp CMA3090 23r 48V Pro9 {EZW}</v>
      </c>
      <c r="H95">
        <v>93</v>
      </c>
    </row>
    <row r="96" spans="1:8">
      <c r="A96">
        <f t="shared" si="12"/>
        <v>191</v>
      </c>
      <c r="C96" s="25">
        <v>94</v>
      </c>
      <c r="D96" t="str">
        <f t="shared" ca="1" si="16"/>
        <v>XLamp CMA3090 23r 72V Pro9 {EZW}</v>
      </c>
      <c r="E96">
        <v>94</v>
      </c>
      <c r="F96" t="str">
        <f t="shared" ca="1" si="13"/>
        <v>lm</v>
      </c>
      <c r="G96" t="str">
        <f t="shared" ca="1" si="14"/>
        <v>XLamp CMA3090 23r 72V Pro9 {EZW}</v>
      </c>
      <c r="H96">
        <v>94</v>
      </c>
    </row>
    <row r="97" spans="1:8">
      <c r="A97">
        <f t="shared" si="12"/>
        <v>193</v>
      </c>
      <c r="C97" s="25">
        <v>95</v>
      </c>
      <c r="D97" t="str">
        <f t="shared" ca="1" si="16"/>
        <v>XLamp CMB1304   9V 6r {EZW}</v>
      </c>
      <c r="E97">
        <v>95</v>
      </c>
      <c r="F97" t="str">
        <f t="shared" ca="1" si="13"/>
        <v>lm</v>
      </c>
      <c r="G97" t="str">
        <f t="shared" ca="1" si="14"/>
        <v>XLamp CMB1304   9V 6r {EZW}</v>
      </c>
      <c r="H97">
        <v>95</v>
      </c>
    </row>
    <row r="98" spans="1:8">
      <c r="A98">
        <f t="shared" si="12"/>
        <v>195</v>
      </c>
      <c r="C98" s="25">
        <v>96</v>
      </c>
      <c r="D98" t="str">
        <f t="shared" ca="1" si="16"/>
        <v>XLamp CMB1304 18V 6r {EZW}</v>
      </c>
      <c r="E98">
        <v>96</v>
      </c>
      <c r="F98" t="str">
        <f t="shared" ca="1" si="13"/>
        <v>lm</v>
      </c>
      <c r="G98" t="str">
        <f t="shared" ca="1" si="14"/>
        <v>XLamp CMB1304 18V 6r {EZW}</v>
      </c>
      <c r="H98">
        <v>96</v>
      </c>
    </row>
    <row r="99" spans="1:8">
      <c r="A99">
        <f t="shared" si="12"/>
        <v>197</v>
      </c>
      <c r="C99" s="25">
        <v>97</v>
      </c>
      <c r="D99" t="str">
        <f t="shared" ca="1" si="16"/>
        <v>XLamp CMB1304 36V 6r {EZW}</v>
      </c>
      <c r="E99">
        <v>97</v>
      </c>
      <c r="F99" t="str">
        <f t="shared" ca="1" si="13"/>
        <v>lm</v>
      </c>
      <c r="G99" t="str">
        <f t="shared" ca="1" si="14"/>
        <v>XLamp CMB1304 36V 6r {EZW}</v>
      </c>
      <c r="H99">
        <v>97</v>
      </c>
    </row>
    <row r="100" spans="1:8">
      <c r="A100">
        <f t="shared" si="12"/>
        <v>199</v>
      </c>
      <c r="C100" s="25">
        <v>98</v>
      </c>
      <c r="D100" t="str">
        <f t="shared" ca="1" si="16"/>
        <v>XLamp CMB1304   9V 6r Pro9 {EZW}</v>
      </c>
      <c r="E100">
        <v>98</v>
      </c>
      <c r="F100" t="str">
        <f t="shared" ca="1" si="13"/>
        <v>lm</v>
      </c>
      <c r="G100" t="str">
        <f t="shared" ca="1" si="14"/>
        <v>XLamp CMB1304   9V 6r Pro9 {EZW}</v>
      </c>
      <c r="H100">
        <v>98</v>
      </c>
    </row>
    <row r="101" spans="1:8">
      <c r="A101">
        <f t="shared" si="12"/>
        <v>201</v>
      </c>
      <c r="C101" s="25">
        <v>99</v>
      </c>
      <c r="D101" t="str">
        <f t="shared" ca="1" si="16"/>
        <v>XLamp CMB1304 18V 6r Pro9 {EZW}</v>
      </c>
      <c r="E101">
        <v>99</v>
      </c>
      <c r="F101" t="str">
        <f t="shared" ca="1" si="13"/>
        <v>lm</v>
      </c>
      <c r="G101" t="str">
        <f t="shared" ca="1" si="14"/>
        <v>XLamp CMB1304 18V 6r Pro9 {EZW}</v>
      </c>
      <c r="H101">
        <v>99</v>
      </c>
    </row>
    <row r="102" spans="1:8">
      <c r="A102">
        <f t="shared" si="12"/>
        <v>203</v>
      </c>
      <c r="C102" s="25">
        <v>100</v>
      </c>
      <c r="D102" t="str">
        <f t="shared" ca="1" si="16"/>
        <v>XLamp CMB1304 36V 6r Pro9 {EZW}</v>
      </c>
      <c r="E102">
        <v>100</v>
      </c>
      <c r="F102" t="str">
        <f t="shared" ca="1" si="13"/>
        <v>lm</v>
      </c>
      <c r="G102" t="str">
        <f t="shared" ca="1" si="14"/>
        <v>XLamp CMB1304 36V 6r Pro9 {EZW}</v>
      </c>
      <c r="H102">
        <v>100</v>
      </c>
    </row>
    <row r="103" spans="1:8">
      <c r="A103">
        <f t="shared" si="12"/>
        <v>205</v>
      </c>
      <c r="C103" s="25">
        <v>101</v>
      </c>
      <c r="D103" t="str">
        <f t="shared" ca="1" si="16"/>
        <v>XLamp CMB1306 18V 6r {EZW}</v>
      </c>
      <c r="E103">
        <v>101</v>
      </c>
      <c r="F103" t="str">
        <f t="shared" ca="1" si="13"/>
        <v>lm</v>
      </c>
      <c r="G103" t="str">
        <f t="shared" ca="1" si="14"/>
        <v>XLamp CMB1306 18V 6r {EZW}</v>
      </c>
      <c r="H103">
        <v>101</v>
      </c>
    </row>
    <row r="104" spans="1:8">
      <c r="A104">
        <f t="shared" si="12"/>
        <v>207</v>
      </c>
      <c r="C104" s="25">
        <v>102</v>
      </c>
      <c r="D104" t="str">
        <f t="shared" ca="1" si="16"/>
        <v>XLamp CMB1306 36V 6r {EZW}</v>
      </c>
      <c r="E104">
        <v>102</v>
      </c>
      <c r="F104" t="str">
        <f t="shared" ca="1" si="13"/>
        <v>lm</v>
      </c>
      <c r="G104" t="str">
        <f t="shared" ca="1" si="14"/>
        <v>XLamp CMB1306 36V 6r {EZW}</v>
      </c>
      <c r="H104">
        <v>102</v>
      </c>
    </row>
    <row r="105" spans="1:8">
      <c r="A105">
        <f t="shared" si="12"/>
        <v>209</v>
      </c>
      <c r="C105" s="25">
        <v>103</v>
      </c>
      <c r="D105" t="str">
        <f t="shared" ca="1" si="16"/>
        <v>XLamp CMB1306 18V 6r Pro9 {EZW}</v>
      </c>
      <c r="E105">
        <v>103</v>
      </c>
      <c r="F105" t="str">
        <f t="shared" ca="1" si="13"/>
        <v>lm</v>
      </c>
      <c r="G105" t="str">
        <f t="shared" ca="1" si="14"/>
        <v>XLamp CMB1306 18V 6r Pro9 {EZW}</v>
      </c>
      <c r="H105">
        <v>103</v>
      </c>
    </row>
    <row r="106" spans="1:8">
      <c r="A106">
        <f t="shared" si="12"/>
        <v>211</v>
      </c>
      <c r="C106" s="25">
        <v>104</v>
      </c>
      <c r="D106" t="str">
        <f t="shared" ca="1" si="16"/>
        <v>XLamp CMB1306 36V 6r Pro9 {EZW}</v>
      </c>
      <c r="E106">
        <v>104</v>
      </c>
      <c r="F106" t="str">
        <f t="shared" ca="1" si="13"/>
        <v>lm</v>
      </c>
      <c r="G106" t="str">
        <f t="shared" ca="1" si="14"/>
        <v>XLamp CMB1306 36V 6r Pro9 {EZW}</v>
      </c>
      <c r="H106">
        <v>104</v>
      </c>
    </row>
    <row r="107" spans="1:8">
      <c r="A107">
        <f t="shared" si="12"/>
        <v>213</v>
      </c>
      <c r="C107" s="25">
        <v>105</v>
      </c>
      <c r="D107" t="str">
        <f t="shared" ca="1" si="16"/>
        <v>XLamp CMB1507 18V 9r {EZW}</v>
      </c>
      <c r="E107">
        <v>105</v>
      </c>
      <c r="F107" t="str">
        <f t="shared" ca="1" si="13"/>
        <v>lm</v>
      </c>
      <c r="G107" t="str">
        <f t="shared" ca="1" si="14"/>
        <v>XLamp CMB1507 18V 9r {EZW}</v>
      </c>
      <c r="H107">
        <v>105</v>
      </c>
    </row>
    <row r="108" spans="1:8">
      <c r="A108">
        <f t="shared" si="12"/>
        <v>215</v>
      </c>
      <c r="C108" s="25">
        <v>106</v>
      </c>
      <c r="D108" t="str">
        <f t="shared" ca="1" si="16"/>
        <v>XLamp CMB1507 36V 9r {EZW}</v>
      </c>
      <c r="E108">
        <v>106</v>
      </c>
      <c r="F108" t="str">
        <f t="shared" ca="1" si="13"/>
        <v>lm</v>
      </c>
      <c r="G108" t="str">
        <f t="shared" ca="1" si="14"/>
        <v>XLamp CMB1507 36V 9r {EZW}</v>
      </c>
      <c r="H108">
        <v>106</v>
      </c>
    </row>
    <row r="109" spans="1:8">
      <c r="A109">
        <f t="shared" si="12"/>
        <v>217</v>
      </c>
      <c r="C109" s="25">
        <v>107</v>
      </c>
      <c r="D109" t="str">
        <f t="shared" ca="1" si="16"/>
        <v>XLamp CMB1507 18V 9r Pro9 {EZW}</v>
      </c>
      <c r="E109">
        <v>107</v>
      </c>
      <c r="F109" t="str">
        <f t="shared" ca="1" si="13"/>
        <v>lm</v>
      </c>
      <c r="G109" t="str">
        <f t="shared" ca="1" si="14"/>
        <v>XLamp CMB1507 18V 9r Pro9 {EZW}</v>
      </c>
      <c r="H109">
        <v>107</v>
      </c>
    </row>
    <row r="110" spans="1:8">
      <c r="A110">
        <f t="shared" si="12"/>
        <v>219</v>
      </c>
      <c r="C110" s="25">
        <v>108</v>
      </c>
      <c r="D110" t="str">
        <f t="shared" ca="1" si="16"/>
        <v>XLamp CMB1507 36V 9r Pro9 {EZW}</v>
      </c>
      <c r="E110">
        <v>108</v>
      </c>
      <c r="F110" t="str">
        <f t="shared" ca="1" si="13"/>
        <v>lm</v>
      </c>
      <c r="G110" t="str">
        <f t="shared" ca="1" si="14"/>
        <v>XLamp CMB1507 36V 9r Pro9 {EZW}</v>
      </c>
      <c r="H110">
        <v>108</v>
      </c>
    </row>
    <row r="111" spans="1:8">
      <c r="A111">
        <f t="shared" si="12"/>
        <v>221</v>
      </c>
      <c r="C111" s="25">
        <v>109</v>
      </c>
      <c r="D111" t="str">
        <f t="shared" ca="1" si="16"/>
        <v>XLamp CMB1510 18V 9r {EZW}</v>
      </c>
      <c r="E111">
        <v>109</v>
      </c>
      <c r="F111" t="str">
        <f t="shared" ca="1" si="13"/>
        <v>lm</v>
      </c>
      <c r="G111" t="str">
        <f t="shared" ca="1" si="14"/>
        <v>XLamp CMB1510 18V 9r {EZW}</v>
      </c>
      <c r="H111">
        <v>109</v>
      </c>
    </row>
    <row r="112" spans="1:8">
      <c r="A112">
        <f t="shared" si="12"/>
        <v>223</v>
      </c>
      <c r="C112" s="25">
        <v>110</v>
      </c>
      <c r="D112" t="str">
        <f t="shared" ca="1" si="16"/>
        <v>XLamp CMB1510 36V 9r {EZW}</v>
      </c>
      <c r="E112">
        <v>110</v>
      </c>
      <c r="F112" t="str">
        <f t="shared" ca="1" si="13"/>
        <v>lm</v>
      </c>
      <c r="G112" t="str">
        <f t="shared" ca="1" si="14"/>
        <v>XLamp CMB1510 36V 9r {EZW}</v>
      </c>
      <c r="H112">
        <v>110</v>
      </c>
    </row>
    <row r="113" spans="1:8">
      <c r="A113">
        <f t="shared" si="12"/>
        <v>225</v>
      </c>
      <c r="C113" s="25">
        <v>111</v>
      </c>
      <c r="D113" t="str">
        <f t="shared" ca="1" si="16"/>
        <v>XLamp CMB1510 18V 9r Pro9 {EZW}</v>
      </c>
      <c r="E113">
        <v>111</v>
      </c>
      <c r="F113" t="str">
        <f t="shared" ca="1" si="13"/>
        <v>lm</v>
      </c>
      <c r="G113" t="str">
        <f t="shared" ca="1" si="14"/>
        <v>XLamp CMB1510 18V 9r Pro9 {EZW}</v>
      </c>
      <c r="H113">
        <v>111</v>
      </c>
    </row>
    <row r="114" spans="1:8">
      <c r="A114">
        <f t="shared" si="12"/>
        <v>227</v>
      </c>
      <c r="C114" s="25">
        <v>112</v>
      </c>
      <c r="D114" t="str">
        <f t="shared" ca="1" si="16"/>
        <v>XLamp CMB1510 36V 9r Pro9 {EZW}</v>
      </c>
      <c r="E114">
        <v>112</v>
      </c>
      <c r="F114" t="str">
        <f t="shared" ca="1" si="13"/>
        <v>lm</v>
      </c>
      <c r="G114" t="str">
        <f t="shared" ca="1" si="14"/>
        <v>XLamp CMB1510 36V 9r Pro9 {EZW}</v>
      </c>
      <c r="H114">
        <v>112</v>
      </c>
    </row>
    <row r="115" spans="1:8">
      <c r="A115">
        <f t="shared" si="12"/>
        <v>229</v>
      </c>
      <c r="C115" s="25">
        <v>113</v>
      </c>
      <c r="D115" t="str">
        <f t="shared" ca="1" si="16"/>
        <v>XLamp CMB1516 36V 9r {EZW}</v>
      </c>
      <c r="E115">
        <v>113</v>
      </c>
      <c r="F115" t="str">
        <f t="shared" ca="1" si="13"/>
        <v>lm</v>
      </c>
      <c r="G115" t="str">
        <f t="shared" ca="1" si="14"/>
        <v>XLamp CMB1516 36V 9r {EZW}</v>
      </c>
      <c r="H115">
        <v>113</v>
      </c>
    </row>
    <row r="116" spans="1:8">
      <c r="A116">
        <f t="shared" si="12"/>
        <v>231</v>
      </c>
      <c r="C116" s="25">
        <v>114</v>
      </c>
      <c r="D116" t="str">
        <f t="shared" ca="1" si="16"/>
        <v>XLamp CMB1516 36V 9r Pro9 {EZW}</v>
      </c>
      <c r="E116">
        <v>114</v>
      </c>
      <c r="F116" t="str">
        <f t="shared" ca="1" si="13"/>
        <v>lm</v>
      </c>
      <c r="G116" t="str">
        <f t="shared" ca="1" si="14"/>
        <v>XLamp CMB1516 36V 9r Pro9 {EZW}</v>
      </c>
      <c r="H116">
        <v>114</v>
      </c>
    </row>
    <row r="117" spans="1:8">
      <c r="A117">
        <f t="shared" si="12"/>
        <v>233</v>
      </c>
      <c r="C117" s="25">
        <v>115</v>
      </c>
      <c r="D117" t="str">
        <f t="shared" ca="1" si="16"/>
        <v>XLamp CMB1818 36V 12r {EZW}</v>
      </c>
      <c r="E117">
        <v>115</v>
      </c>
      <c r="F117" t="str">
        <f t="shared" ca="1" si="13"/>
        <v>lm</v>
      </c>
      <c r="G117" t="str">
        <f t="shared" ca="1" si="14"/>
        <v>XLamp CMB1818 36V 12r {EZW}</v>
      </c>
      <c r="H117">
        <v>115</v>
      </c>
    </row>
    <row r="118" spans="1:8">
      <c r="A118">
        <f t="shared" si="12"/>
        <v>235</v>
      </c>
      <c r="C118" s="25">
        <v>116</v>
      </c>
      <c r="D118" t="str">
        <f t="shared" ca="1" si="16"/>
        <v>XLamp CMB1818 36V 12r Pro9 {EZW}</v>
      </c>
      <c r="E118">
        <v>116</v>
      </c>
      <c r="F118" t="str">
        <f t="shared" ca="1" si="13"/>
        <v>lm</v>
      </c>
      <c r="G118" t="str">
        <f t="shared" ca="1" si="14"/>
        <v>XLamp CMB1818 36V 12r Pro9 {EZW}</v>
      </c>
      <c r="H118">
        <v>116</v>
      </c>
    </row>
    <row r="119" spans="1:8">
      <c r="A119">
        <f t="shared" si="12"/>
        <v>237</v>
      </c>
      <c r="C119" s="25">
        <v>117</v>
      </c>
      <c r="D119" t="str">
        <f t="shared" ca="1" si="16"/>
        <v>XLamp CMB1825 36V 12r {EZW}</v>
      </c>
      <c r="E119">
        <v>117</v>
      </c>
      <c r="F119" t="str">
        <f t="shared" ca="1" si="13"/>
        <v>lm</v>
      </c>
      <c r="G119" t="str">
        <f t="shared" ca="1" si="14"/>
        <v>XLamp CMB1825 36V 12r {EZW}</v>
      </c>
      <c r="H119">
        <v>117</v>
      </c>
    </row>
    <row r="120" spans="1:8">
      <c r="A120">
        <f t="shared" si="12"/>
        <v>239</v>
      </c>
      <c r="C120" s="25">
        <v>118</v>
      </c>
      <c r="D120" t="str">
        <f t="shared" ca="1" si="16"/>
        <v>XLamp CMB1825 36V 12r Pro9 {EZW}</v>
      </c>
      <c r="E120">
        <v>118</v>
      </c>
      <c r="F120" t="str">
        <f t="shared" ca="1" si="13"/>
        <v>lm</v>
      </c>
      <c r="G120" t="str">
        <f t="shared" ca="1" si="14"/>
        <v>XLamp CMB1825 36V 12r Pro9 {EZW}</v>
      </c>
      <c r="H120">
        <v>118</v>
      </c>
    </row>
    <row r="121" spans="1:8">
      <c r="A121">
        <f t="shared" si="12"/>
        <v>241</v>
      </c>
      <c r="C121" s="25">
        <v>119</v>
      </c>
      <c r="D121" t="str">
        <f t="shared" ca="1" si="16"/>
        <v>XLamp CMB1840 36V 14r {EZW}</v>
      </c>
      <c r="E121">
        <v>119</v>
      </c>
      <c r="F121" t="str">
        <f t="shared" ca="1" si="13"/>
        <v>lm</v>
      </c>
      <c r="G121" t="str">
        <f t="shared" ca="1" si="14"/>
        <v>XLamp CMB1840 36V 14r {EZW}</v>
      </c>
      <c r="H121">
        <v>119</v>
      </c>
    </row>
    <row r="122" spans="1:8">
      <c r="A122">
        <f t="shared" si="12"/>
        <v>243</v>
      </c>
      <c r="C122" s="25">
        <v>120</v>
      </c>
      <c r="D122" t="str">
        <f t="shared" ca="1" si="16"/>
        <v>XLamp CMB1840 36V 14r Pro9 {EZW}</v>
      </c>
      <c r="E122">
        <v>120</v>
      </c>
      <c r="F122" t="str">
        <f t="shared" ca="1" si="13"/>
        <v>lm</v>
      </c>
      <c r="G122" t="str">
        <f t="shared" ca="1" si="14"/>
        <v>XLamp CMB1840 36V 14r Pro9 {EZW}</v>
      </c>
      <c r="H122">
        <v>120</v>
      </c>
    </row>
    <row r="123" spans="1:8">
      <c r="A123">
        <f t="shared" si="12"/>
        <v>245</v>
      </c>
      <c r="C123" s="25">
        <v>121</v>
      </c>
      <c r="D123" t="str">
        <f t="shared" ca="1" si="16"/>
        <v>XLamp CMB2550 36V 19r {EZW}</v>
      </c>
      <c r="E123">
        <v>121</v>
      </c>
      <c r="F123" t="str">
        <f t="shared" ca="1" si="13"/>
        <v>lm</v>
      </c>
      <c r="G123" t="str">
        <f t="shared" ca="1" si="14"/>
        <v>XLamp CMB2550 36V 19r {EZW}</v>
      </c>
      <c r="H123">
        <v>121</v>
      </c>
    </row>
    <row r="124" spans="1:8">
      <c r="A124">
        <f t="shared" si="12"/>
        <v>247</v>
      </c>
      <c r="C124" s="25">
        <v>122</v>
      </c>
      <c r="D124" t="str">
        <f t="shared" ca="1" si="16"/>
        <v>XLamp CMB2550 36V 19r Pro9 {EZW}</v>
      </c>
      <c r="E124">
        <v>122</v>
      </c>
      <c r="F124" t="str">
        <f t="shared" ca="1" si="13"/>
        <v>lm</v>
      </c>
      <c r="G124" t="str">
        <f t="shared" ca="1" si="14"/>
        <v>XLamp CMB2550 36V 19r Pro9 {EZW}</v>
      </c>
      <c r="H124">
        <v>122</v>
      </c>
    </row>
    <row r="125" spans="1:8">
      <c r="A125">
        <f t="shared" si="12"/>
        <v>249</v>
      </c>
      <c r="C125" s="25">
        <v>123</v>
      </c>
      <c r="D125" t="str">
        <f t="shared" ref="D125:D139" ca="1" si="17">IF(INDIRECT("Models!A"&amp;A125)=0,"",INDIRECT("Models!A"&amp;A125))</f>
        <v>XLamp CMB3090 48V 23r {EZW}</v>
      </c>
      <c r="E125">
        <v>123</v>
      </c>
      <c r="F125" t="str">
        <f t="shared" ca="1" si="13"/>
        <v>lm</v>
      </c>
      <c r="G125" t="str">
        <f t="shared" ca="1" si="14"/>
        <v>XLamp CMB3090 48V 23r {EZW}</v>
      </c>
      <c r="H125">
        <v>123</v>
      </c>
    </row>
    <row r="126" spans="1:8">
      <c r="A126">
        <f t="shared" si="12"/>
        <v>251</v>
      </c>
      <c r="C126" s="25">
        <v>124</v>
      </c>
      <c r="D126" t="str">
        <f t="shared" ca="1" si="17"/>
        <v>XLamp CMB3090 72V 23r {EZW}</v>
      </c>
      <c r="E126">
        <v>124</v>
      </c>
      <c r="F126" t="str">
        <f t="shared" ca="1" si="13"/>
        <v>lm</v>
      </c>
      <c r="G126" t="str">
        <f t="shared" ca="1" si="14"/>
        <v>XLamp CMB3090 72V 23r {EZW}</v>
      </c>
      <c r="H126">
        <v>124</v>
      </c>
    </row>
    <row r="127" spans="1:8">
      <c r="A127">
        <f t="shared" si="12"/>
        <v>253</v>
      </c>
      <c r="C127" s="25">
        <v>125</v>
      </c>
      <c r="D127" t="str">
        <f t="shared" ca="1" si="17"/>
        <v>XLamp CMB3090 48V 23r Pro9 {EZW}</v>
      </c>
      <c r="E127">
        <v>125</v>
      </c>
      <c r="F127" t="str">
        <f t="shared" ca="1" si="13"/>
        <v>lm</v>
      </c>
      <c r="G127" t="str">
        <f t="shared" ca="1" si="14"/>
        <v>XLamp CMB3090 48V 23r Pro9 {EZW}</v>
      </c>
      <c r="H127">
        <v>125</v>
      </c>
    </row>
    <row r="128" spans="1:8">
      <c r="A128">
        <f t="shared" si="12"/>
        <v>255</v>
      </c>
      <c r="C128" s="25">
        <v>126</v>
      </c>
      <c r="D128" t="str">
        <f t="shared" ca="1" si="17"/>
        <v>XLamp CMB3090 72V 23r Pro9 {EZW}</v>
      </c>
      <c r="E128">
        <v>126</v>
      </c>
      <c r="F128" t="str">
        <f t="shared" ca="1" si="13"/>
        <v>lm</v>
      </c>
      <c r="G128" t="str">
        <f t="shared" ca="1" si="14"/>
        <v>XLamp CMB3090 72V 23r Pro9 {EZW}</v>
      </c>
      <c r="H128">
        <v>126</v>
      </c>
    </row>
    <row r="129" spans="1:8">
      <c r="A129">
        <f t="shared" si="12"/>
        <v>257</v>
      </c>
      <c r="C129" s="25">
        <v>127</v>
      </c>
      <c r="D129" t="str">
        <f t="shared" ca="1" si="17"/>
        <v>XLamp CMU1003 10r {EZW}</v>
      </c>
      <c r="E129">
        <v>127</v>
      </c>
      <c r="F129" t="str">
        <f t="shared" ca="1" si="13"/>
        <v>lm</v>
      </c>
      <c r="G129" t="str">
        <f t="shared" ca="1" si="14"/>
        <v>XLamp CMU1003 10r {EZW}</v>
      </c>
      <c r="H129">
        <v>127</v>
      </c>
    </row>
    <row r="130" spans="1:8">
      <c r="A130">
        <f t="shared" si="12"/>
        <v>259</v>
      </c>
      <c r="C130" s="25">
        <v>128</v>
      </c>
      <c r="D130" t="str">
        <f t="shared" ca="1" si="17"/>
        <v>XLamp CMU1003 10r Pro9 {EZW}</v>
      </c>
      <c r="E130">
        <v>128</v>
      </c>
      <c r="F130" t="str">
        <f t="shared" ca="1" si="13"/>
        <v>lm</v>
      </c>
      <c r="G130" t="str">
        <f t="shared" ca="1" si="14"/>
        <v>XLamp CMU1003 10r Pro9 {EZW}</v>
      </c>
      <c r="H130">
        <v>128</v>
      </c>
    </row>
    <row r="131" spans="1:8">
      <c r="A131">
        <f t="shared" ref="A131:A194" si="18">3+C131*2</f>
        <v>261</v>
      </c>
      <c r="C131" s="25">
        <v>129</v>
      </c>
      <c r="D131" t="str">
        <f t="shared" ca="1" si="17"/>
        <v>XLamp CMU1006 10r {EZW}</v>
      </c>
      <c r="E131">
        <v>129</v>
      </c>
      <c r="F131" t="str">
        <f t="shared" ca="1" si="13"/>
        <v>lm</v>
      </c>
      <c r="G131" t="str">
        <f t="shared" ca="1" si="14"/>
        <v>XLamp CMU1006 10r {EZW}</v>
      </c>
      <c r="H131">
        <v>129</v>
      </c>
    </row>
    <row r="132" spans="1:8">
      <c r="A132">
        <f t="shared" si="18"/>
        <v>263</v>
      </c>
      <c r="C132" s="25">
        <v>130</v>
      </c>
      <c r="D132" t="str">
        <f t="shared" ca="1" si="17"/>
        <v>XLamp CMU1006 10r Pro9 {EZW}</v>
      </c>
      <c r="E132">
        <v>130</v>
      </c>
      <c r="F132" t="str">
        <f t="shared" ref="F132:F195" ca="1" si="19">IF(INDIRECT("Models!C"&amp;A132)=0,"",INDIRECT("Models!C"&amp;A132))</f>
        <v>lm</v>
      </c>
      <c r="G132" t="str">
        <f t="shared" ref="G132:G195" ca="1" si="20">IF(F132="",D132,IF(F132="lm",D132,""))</f>
        <v>XLamp CMU1006 10r Pro9 {EZW}</v>
      </c>
      <c r="H132">
        <v>130</v>
      </c>
    </row>
    <row r="133" spans="1:8">
      <c r="A133">
        <f t="shared" si="18"/>
        <v>265</v>
      </c>
      <c r="C133" s="25">
        <v>131</v>
      </c>
      <c r="D133" t="str">
        <f t="shared" ca="1" si="17"/>
        <v>XLamp CMU1010 10r {EZW}</v>
      </c>
      <c r="E133">
        <v>131</v>
      </c>
      <c r="F133" t="str">
        <f t="shared" ca="1" si="19"/>
        <v>lm</v>
      </c>
      <c r="G133" t="str">
        <f t="shared" ca="1" si="20"/>
        <v>XLamp CMU1010 10r {EZW}</v>
      </c>
      <c r="H133">
        <v>131</v>
      </c>
    </row>
    <row r="134" spans="1:8">
      <c r="A134">
        <f t="shared" si="18"/>
        <v>267</v>
      </c>
      <c r="C134" s="25">
        <v>132</v>
      </c>
      <c r="D134" t="str">
        <f t="shared" ca="1" si="17"/>
        <v>XLamp CMU1010 10r Pro9 {EZW}</v>
      </c>
      <c r="E134">
        <v>132</v>
      </c>
      <c r="F134" t="str">
        <f t="shared" ca="1" si="19"/>
        <v>lm</v>
      </c>
      <c r="G134" t="str">
        <f t="shared" ca="1" si="20"/>
        <v>XLamp CMU1010 10r Pro9 {EZW}</v>
      </c>
      <c r="H134">
        <v>132</v>
      </c>
    </row>
    <row r="135" spans="1:8">
      <c r="A135">
        <f t="shared" si="18"/>
        <v>269</v>
      </c>
      <c r="C135" s="25">
        <v>133</v>
      </c>
      <c r="D135" t="str">
        <f t="shared" ca="1" si="17"/>
        <v>XLamp CMU1013 10r {EZW}</v>
      </c>
      <c r="E135">
        <v>133</v>
      </c>
      <c r="F135" t="str">
        <f t="shared" ca="1" si="19"/>
        <v>lm</v>
      </c>
      <c r="G135" t="str">
        <f t="shared" ca="1" si="20"/>
        <v>XLamp CMU1013 10r {EZW}</v>
      </c>
      <c r="H135">
        <v>133</v>
      </c>
    </row>
    <row r="136" spans="1:8">
      <c r="A136">
        <f t="shared" si="18"/>
        <v>271</v>
      </c>
      <c r="C136" s="25">
        <v>134</v>
      </c>
      <c r="D136" t="str">
        <f t="shared" ca="1" si="17"/>
        <v>XLamp CMU1013 10r Pro9 {EZW}</v>
      </c>
      <c r="E136">
        <v>134</v>
      </c>
      <c r="F136" t="str">
        <f t="shared" ca="1" si="19"/>
        <v>lm</v>
      </c>
      <c r="G136" t="str">
        <f t="shared" ca="1" si="20"/>
        <v>XLamp CMU1013 10r Pro9 {EZW}</v>
      </c>
      <c r="H136">
        <v>134</v>
      </c>
    </row>
    <row r="137" spans="1:8">
      <c r="A137">
        <f t="shared" si="18"/>
        <v>273</v>
      </c>
      <c r="C137" s="25">
        <v>135</v>
      </c>
      <c r="D137" t="str">
        <f t="shared" ca="1" si="17"/>
        <v>XLamp CMU1516 15r {EZW}</v>
      </c>
      <c r="E137">
        <v>135</v>
      </c>
      <c r="F137" t="str">
        <f t="shared" ca="1" si="19"/>
        <v>lm</v>
      </c>
      <c r="G137" t="str">
        <f t="shared" ca="1" si="20"/>
        <v>XLamp CMU1516 15r {EZW}</v>
      </c>
      <c r="H137">
        <v>135</v>
      </c>
    </row>
    <row r="138" spans="1:8">
      <c r="A138">
        <f t="shared" si="18"/>
        <v>275</v>
      </c>
      <c r="C138" s="25">
        <v>136</v>
      </c>
      <c r="D138" t="str">
        <f t="shared" ca="1" si="17"/>
        <v>XLamp CMU1516 15r Pro9 {EZW}</v>
      </c>
      <c r="E138">
        <v>136</v>
      </c>
      <c r="F138" t="str">
        <f t="shared" ca="1" si="19"/>
        <v>lm</v>
      </c>
      <c r="G138" t="str">
        <f t="shared" ca="1" si="20"/>
        <v>XLamp CMU1516 15r Pro9 {EZW}</v>
      </c>
      <c r="H138">
        <v>136</v>
      </c>
    </row>
    <row r="139" spans="1:8">
      <c r="A139">
        <f t="shared" si="18"/>
        <v>277</v>
      </c>
      <c r="C139" s="25">
        <v>137</v>
      </c>
      <c r="D139" t="str">
        <f t="shared" ca="1" si="17"/>
        <v>XLamp CMU1519 15r {EZW}</v>
      </c>
      <c r="E139">
        <v>137</v>
      </c>
      <c r="F139" t="str">
        <f t="shared" ca="1" si="19"/>
        <v>lm</v>
      </c>
      <c r="G139" t="str">
        <f t="shared" ca="1" si="20"/>
        <v>XLamp CMU1519 15r {EZW}</v>
      </c>
      <c r="H139">
        <v>137</v>
      </c>
    </row>
    <row r="140" spans="1:8">
      <c r="A140">
        <f t="shared" si="18"/>
        <v>279</v>
      </c>
      <c r="C140" s="25">
        <v>138</v>
      </c>
      <c r="D140" t="str">
        <f t="shared" ref="D140:D152" ca="1" si="21">IF(INDIRECT("Models!A"&amp;A140)=0,"",INDIRECT("Models!A"&amp;A140))</f>
        <v>XLamp CMU1519 15r Pro9 {EZW}</v>
      </c>
      <c r="E140">
        <v>138</v>
      </c>
      <c r="F140" t="str">
        <f t="shared" ca="1" si="19"/>
        <v>lm</v>
      </c>
      <c r="G140" t="str">
        <f t="shared" ca="1" si="20"/>
        <v>XLamp CMU1519 15r Pro9 {EZW}</v>
      </c>
      <c r="H140">
        <v>138</v>
      </c>
    </row>
    <row r="141" spans="1:8">
      <c r="A141">
        <f t="shared" si="18"/>
        <v>281</v>
      </c>
      <c r="C141" s="25">
        <v>139</v>
      </c>
      <c r="D141" t="str">
        <f t="shared" ca="1" si="21"/>
        <v>XLamp CMU1526 15r {EZW}</v>
      </c>
      <c r="E141">
        <v>139</v>
      </c>
      <c r="F141" t="str">
        <f t="shared" ca="1" si="19"/>
        <v>lm</v>
      </c>
      <c r="G141" t="str">
        <f t="shared" ca="1" si="20"/>
        <v>XLamp CMU1526 15r {EZW}</v>
      </c>
      <c r="H141">
        <v>139</v>
      </c>
    </row>
    <row r="142" spans="1:8">
      <c r="A142">
        <f t="shared" si="18"/>
        <v>283</v>
      </c>
      <c r="C142" s="25">
        <v>140</v>
      </c>
      <c r="D142" t="str">
        <f t="shared" ca="1" si="21"/>
        <v>XLamp CMU1526 15r Pro9 {EZW}</v>
      </c>
      <c r="E142">
        <v>140</v>
      </c>
      <c r="F142" t="str">
        <f t="shared" ca="1" si="19"/>
        <v>lm</v>
      </c>
      <c r="G142" t="str">
        <f t="shared" ca="1" si="20"/>
        <v>XLamp CMU1526 15r Pro9 {EZW}</v>
      </c>
      <c r="H142">
        <v>140</v>
      </c>
    </row>
    <row r="143" spans="1:8">
      <c r="A143">
        <f t="shared" si="18"/>
        <v>285</v>
      </c>
      <c r="C143" s="25">
        <v>141</v>
      </c>
      <c r="D143" t="str">
        <f t="shared" ca="1" si="21"/>
        <v>XLamp CMU1532 15r {EZW}</v>
      </c>
      <c r="E143">
        <v>141</v>
      </c>
      <c r="F143" t="str">
        <f t="shared" ca="1" si="19"/>
        <v>lm</v>
      </c>
      <c r="G143" t="str">
        <f t="shared" ca="1" si="20"/>
        <v>XLamp CMU1532 15r {EZW}</v>
      </c>
      <c r="H143">
        <v>141</v>
      </c>
    </row>
    <row r="144" spans="1:8">
      <c r="A144">
        <f t="shared" si="18"/>
        <v>287</v>
      </c>
      <c r="C144" s="25">
        <v>142</v>
      </c>
      <c r="D144" t="str">
        <f t="shared" ca="1" si="21"/>
        <v>XLamp CMU1532 15r Pro9 {EZW}</v>
      </c>
      <c r="E144">
        <v>142</v>
      </c>
      <c r="F144" t="str">
        <f t="shared" ca="1" si="19"/>
        <v>lm</v>
      </c>
      <c r="G144" t="str">
        <f t="shared" ca="1" si="20"/>
        <v>XLamp CMU1532 15r Pro9 {EZW}</v>
      </c>
      <c r="H144">
        <v>142</v>
      </c>
    </row>
    <row r="145" spans="1:8">
      <c r="A145">
        <f t="shared" si="18"/>
        <v>289</v>
      </c>
      <c r="C145" s="25">
        <v>143</v>
      </c>
      <c r="D145" t="str">
        <f t="shared" ca="1" si="21"/>
        <v>XLamp CMU2236 22r {EZW}</v>
      </c>
      <c r="E145">
        <v>143</v>
      </c>
      <c r="F145" t="str">
        <f t="shared" ca="1" si="19"/>
        <v>lm</v>
      </c>
      <c r="G145" t="str">
        <f t="shared" ca="1" si="20"/>
        <v>XLamp CMU2236 22r {EZW}</v>
      </c>
      <c r="H145">
        <v>143</v>
      </c>
    </row>
    <row r="146" spans="1:8">
      <c r="A146">
        <f t="shared" si="18"/>
        <v>291</v>
      </c>
      <c r="C146" s="25">
        <v>144</v>
      </c>
      <c r="D146" t="str">
        <f t="shared" ca="1" si="21"/>
        <v>XLamp CMU2236 22r Pro9 {EZW}</v>
      </c>
      <c r="E146">
        <v>144</v>
      </c>
      <c r="F146" t="str">
        <f t="shared" ca="1" si="19"/>
        <v>lm</v>
      </c>
      <c r="G146" t="str">
        <f t="shared" ca="1" si="20"/>
        <v>XLamp CMU2236 22r Pro9 {EZW}</v>
      </c>
      <c r="H146">
        <v>144</v>
      </c>
    </row>
    <row r="147" spans="1:8">
      <c r="A147">
        <f t="shared" si="18"/>
        <v>293</v>
      </c>
      <c r="C147" s="25">
        <v>145</v>
      </c>
      <c r="D147" t="str">
        <f t="shared" ca="1" si="21"/>
        <v>XLamp CMU2239 22r {EZW}</v>
      </c>
      <c r="E147">
        <v>145</v>
      </c>
      <c r="F147" t="str">
        <f t="shared" ca="1" si="19"/>
        <v>lm</v>
      </c>
      <c r="G147" t="str">
        <f t="shared" ca="1" si="20"/>
        <v>XLamp CMU2239 22r {EZW}</v>
      </c>
      <c r="H147">
        <v>145</v>
      </c>
    </row>
    <row r="148" spans="1:8">
      <c r="A148">
        <f t="shared" si="18"/>
        <v>295</v>
      </c>
      <c r="C148" s="25">
        <v>146</v>
      </c>
      <c r="D148" t="str">
        <f t="shared" ca="1" si="21"/>
        <v>XLamp CMU2239 22r Pro9 {EZW}</v>
      </c>
      <c r="E148">
        <v>146</v>
      </c>
      <c r="F148" t="str">
        <f t="shared" ca="1" si="19"/>
        <v>lm</v>
      </c>
      <c r="G148" t="str">
        <f t="shared" ca="1" si="20"/>
        <v>XLamp CMU2239 22r Pro9 {EZW}</v>
      </c>
      <c r="H148">
        <v>146</v>
      </c>
    </row>
    <row r="149" spans="1:8">
      <c r="A149">
        <f t="shared" si="18"/>
        <v>297</v>
      </c>
      <c r="C149" s="25">
        <v>147</v>
      </c>
      <c r="D149" t="str">
        <f t="shared" ca="1" si="21"/>
        <v>XLamp CMU2258 22r {EZW}</v>
      </c>
      <c r="E149">
        <v>147</v>
      </c>
      <c r="F149" t="str">
        <f t="shared" ca="1" si="19"/>
        <v>lm</v>
      </c>
      <c r="G149" t="str">
        <f t="shared" ca="1" si="20"/>
        <v>XLamp CMU2258 22r {EZW}</v>
      </c>
      <c r="H149">
        <v>147</v>
      </c>
    </row>
    <row r="150" spans="1:8">
      <c r="A150">
        <f t="shared" si="18"/>
        <v>299</v>
      </c>
      <c r="C150" s="25">
        <v>148</v>
      </c>
      <c r="D150" t="str">
        <f t="shared" ca="1" si="21"/>
        <v>XLamp CMU2258 22r Pro9 {EZW}</v>
      </c>
      <c r="E150">
        <v>148</v>
      </c>
      <c r="F150" t="str">
        <f t="shared" ca="1" si="19"/>
        <v>lm</v>
      </c>
      <c r="G150" t="str">
        <f t="shared" ca="1" si="20"/>
        <v>XLamp CMU2258 22r Pro9 {EZW}</v>
      </c>
      <c r="H150">
        <v>148</v>
      </c>
    </row>
    <row r="151" spans="1:8">
      <c r="A151">
        <f t="shared" si="18"/>
        <v>301</v>
      </c>
      <c r="C151" s="25">
        <v>149</v>
      </c>
      <c r="D151" t="str">
        <f t="shared" ca="1" si="21"/>
        <v>XLamp CMU2287 22r {EZW}</v>
      </c>
      <c r="E151">
        <v>149</v>
      </c>
      <c r="F151" t="str">
        <f t="shared" ca="1" si="19"/>
        <v>lm</v>
      </c>
      <c r="G151" t="str">
        <f t="shared" ca="1" si="20"/>
        <v>XLamp CMU2287 22r {EZW}</v>
      </c>
      <c r="H151">
        <v>149</v>
      </c>
    </row>
    <row r="152" spans="1:8">
      <c r="A152">
        <f t="shared" si="18"/>
        <v>303</v>
      </c>
      <c r="C152" s="25">
        <v>150</v>
      </c>
      <c r="D152" t="str">
        <f t="shared" ca="1" si="21"/>
        <v>XLamp CMU2287 22r Pro9 {EZW}</v>
      </c>
      <c r="E152">
        <v>150</v>
      </c>
      <c r="F152" t="str">
        <f t="shared" ca="1" si="19"/>
        <v>lm</v>
      </c>
      <c r="G152" t="str">
        <f t="shared" ca="1" si="20"/>
        <v>XLamp CMU2287 22r Pro9 {EZW}</v>
      </c>
      <c r="H152">
        <v>150</v>
      </c>
    </row>
    <row r="153" spans="1:8">
      <c r="A153">
        <f t="shared" si="18"/>
        <v>305</v>
      </c>
      <c r="C153" s="25">
        <v>151</v>
      </c>
      <c r="D153" t="str">
        <f t="shared" ref="D153:D166" ca="1" si="22">IF(INDIRECT("Models!A"&amp;A153)=0,"",INDIRECT("Models!A"&amp;A153))</f>
        <v>XLamp CTW0607 LES 6r 36V {W}</v>
      </c>
      <c r="E153">
        <v>151</v>
      </c>
      <c r="F153" t="str">
        <f t="shared" ca="1" si="19"/>
        <v>lm</v>
      </c>
      <c r="G153" t="str">
        <f t="shared" ca="1" si="20"/>
        <v>XLamp CTW0607 LES 6r 36V {W}</v>
      </c>
      <c r="H153">
        <v>151</v>
      </c>
    </row>
    <row r="154" spans="1:8">
      <c r="A154">
        <f t="shared" si="18"/>
        <v>307</v>
      </c>
      <c r="C154" s="25">
        <v>152</v>
      </c>
      <c r="D154" t="str">
        <f t="shared" ca="1" si="22"/>
        <v>XLamp CTW091x LES 9r  36V {W}</v>
      </c>
      <c r="E154">
        <v>152</v>
      </c>
      <c r="F154" t="str">
        <f t="shared" ca="1" si="19"/>
        <v>lm</v>
      </c>
      <c r="G154" t="str">
        <f t="shared" ca="1" si="20"/>
        <v>XLamp CTW091x LES 9r  36V {W}</v>
      </c>
      <c r="H154">
        <v>152</v>
      </c>
    </row>
    <row r="155" spans="1:8">
      <c r="A155">
        <f t="shared" si="18"/>
        <v>309</v>
      </c>
      <c r="C155" s="25">
        <v>153</v>
      </c>
      <c r="D155" t="str">
        <f t="shared" ca="1" si="22"/>
        <v>XLamp CTW1325 LES 13r 36V {W}</v>
      </c>
      <c r="E155">
        <v>153</v>
      </c>
      <c r="F155" t="str">
        <f t="shared" ca="1" si="19"/>
        <v>lm</v>
      </c>
      <c r="G155" t="str">
        <f t="shared" ca="1" si="20"/>
        <v>XLamp CTW1325 LES 13r 36V {W}</v>
      </c>
      <c r="H155">
        <v>153</v>
      </c>
    </row>
    <row r="156" spans="1:8">
      <c r="A156">
        <f t="shared" si="18"/>
        <v>311</v>
      </c>
      <c r="C156" s="25">
        <v>154</v>
      </c>
      <c r="D156" t="str">
        <f t="shared" ca="1" si="22"/>
        <v>XLamp CXA1304 LES 6r  9V {EZW}</v>
      </c>
      <c r="E156">
        <v>154</v>
      </c>
      <c r="F156" t="str">
        <f t="shared" ca="1" si="19"/>
        <v>lm</v>
      </c>
      <c r="G156" t="str">
        <f t="shared" ca="1" si="20"/>
        <v>XLamp CXA1304 LES 6r  9V {EZW}</v>
      </c>
      <c r="H156">
        <v>154</v>
      </c>
    </row>
    <row r="157" spans="1:8">
      <c r="A157">
        <f t="shared" si="18"/>
        <v>313</v>
      </c>
      <c r="C157" s="25">
        <v>155</v>
      </c>
      <c r="D157" t="str">
        <f t="shared" ca="1" si="22"/>
        <v>XLamp CXA1304 LES 6r 18V {EZW}</v>
      </c>
      <c r="E157">
        <v>155</v>
      </c>
      <c r="F157" t="str">
        <f t="shared" ca="1" si="19"/>
        <v>lm</v>
      </c>
      <c r="G157" t="str">
        <f t="shared" ca="1" si="20"/>
        <v>XLamp CXA1304 LES 6r 18V {EZW}</v>
      </c>
      <c r="H157">
        <v>155</v>
      </c>
    </row>
    <row r="158" spans="1:8">
      <c r="A158">
        <f t="shared" si="18"/>
        <v>315</v>
      </c>
      <c r="C158" s="25">
        <v>156</v>
      </c>
      <c r="D158" t="str">
        <f t="shared" ca="1" si="22"/>
        <v>XLamp CXA1304 LES 6r 36V {EZW}</v>
      </c>
      <c r="E158">
        <v>156</v>
      </c>
      <c r="F158" t="str">
        <f t="shared" ca="1" si="19"/>
        <v>lm</v>
      </c>
      <c r="G158" t="str">
        <f t="shared" ca="1" si="20"/>
        <v>XLamp CXA1304 LES 6r 36V {EZW}</v>
      </c>
      <c r="H158">
        <v>156</v>
      </c>
    </row>
    <row r="159" spans="1:8">
      <c r="A159">
        <f t="shared" si="18"/>
        <v>317</v>
      </c>
      <c r="C159" s="25">
        <v>157</v>
      </c>
      <c r="D159" t="str">
        <f t="shared" ca="1" si="22"/>
        <v>XLamp CXA1507 LES 9r 18V {EZW}</v>
      </c>
      <c r="E159">
        <v>157</v>
      </c>
      <c r="F159" t="str">
        <f t="shared" ca="1" si="19"/>
        <v>lm</v>
      </c>
      <c r="G159" t="str">
        <f t="shared" ca="1" si="20"/>
        <v>XLamp CXA1507 LES 9r 18V {EZW}</v>
      </c>
      <c r="H159">
        <v>157</v>
      </c>
    </row>
    <row r="160" spans="1:8">
      <c r="A160">
        <f t="shared" si="18"/>
        <v>319</v>
      </c>
      <c r="C160" s="25">
        <v>158</v>
      </c>
      <c r="D160" t="str">
        <f t="shared" ca="1" si="22"/>
        <v>XLamp CXA1507 LES 9r 36V {EZW}</v>
      </c>
      <c r="E160">
        <v>158</v>
      </c>
      <c r="F160" t="str">
        <f t="shared" ca="1" si="19"/>
        <v>lm</v>
      </c>
      <c r="G160" t="str">
        <f t="shared" ca="1" si="20"/>
        <v>XLamp CXA1507 LES 9r 36V {EZW}</v>
      </c>
      <c r="H160">
        <v>158</v>
      </c>
    </row>
    <row r="161" spans="1:8">
      <c r="A161">
        <f t="shared" si="18"/>
        <v>321</v>
      </c>
      <c r="C161" s="25">
        <v>159</v>
      </c>
      <c r="D161" t="str">
        <f t="shared" ca="1" si="22"/>
        <v>XLamp CXA1510 LES 9r 18V {EZW}</v>
      </c>
      <c r="E161">
        <v>159</v>
      </c>
      <c r="F161" t="str">
        <f t="shared" ca="1" si="19"/>
        <v>lm</v>
      </c>
      <c r="G161" t="str">
        <f t="shared" ca="1" si="20"/>
        <v>XLamp CXA1510 LES 9r 18V {EZW}</v>
      </c>
      <c r="H161">
        <v>159</v>
      </c>
    </row>
    <row r="162" spans="1:8">
      <c r="A162">
        <f t="shared" si="18"/>
        <v>323</v>
      </c>
      <c r="C162" s="25">
        <v>160</v>
      </c>
      <c r="D162" t="str">
        <f t="shared" ca="1" si="22"/>
        <v>XLamp CXA1510 LES 9r 36V {EZW}</v>
      </c>
      <c r="E162">
        <v>160</v>
      </c>
      <c r="F162" t="str">
        <f t="shared" ca="1" si="19"/>
        <v>lm</v>
      </c>
      <c r="G162" t="str">
        <f t="shared" ca="1" si="20"/>
        <v>XLamp CXA1510 LES 9r 36V {EZW}</v>
      </c>
      <c r="H162">
        <v>160</v>
      </c>
    </row>
    <row r="163" spans="1:8">
      <c r="A163">
        <f t="shared" si="18"/>
        <v>325</v>
      </c>
      <c r="C163" s="25">
        <v>161</v>
      </c>
      <c r="D163" t="str">
        <f t="shared" ca="1" si="22"/>
        <v>XLamp CXA1512 LES 9r 18V {EZW}</v>
      </c>
      <c r="E163">
        <v>161</v>
      </c>
      <c r="F163" t="str">
        <f t="shared" ca="1" si="19"/>
        <v>lm</v>
      </c>
      <c r="G163" t="str">
        <f t="shared" ca="1" si="20"/>
        <v>XLamp CXA1512 LES 9r 18V {EZW}</v>
      </c>
      <c r="H163">
        <v>161</v>
      </c>
    </row>
    <row r="164" spans="1:8">
      <c r="A164">
        <f t="shared" si="18"/>
        <v>327</v>
      </c>
      <c r="C164" s="25">
        <v>162</v>
      </c>
      <c r="D164" t="str">
        <f t="shared" ca="1" si="22"/>
        <v>XLamp CXA1512 LES 9r 36V {EZW}</v>
      </c>
      <c r="E164">
        <v>162</v>
      </c>
      <c r="F164" t="str">
        <f t="shared" ca="1" si="19"/>
        <v>lm</v>
      </c>
      <c r="G164" t="str">
        <f t="shared" ca="1" si="20"/>
        <v>XLamp CXA1512 LES 9r 36V {EZW}</v>
      </c>
      <c r="H164">
        <v>162</v>
      </c>
    </row>
    <row r="165" spans="1:8">
      <c r="A165">
        <f t="shared" si="18"/>
        <v>329</v>
      </c>
      <c r="C165" s="25">
        <v>163</v>
      </c>
      <c r="D165" t="str">
        <f t="shared" ca="1" si="22"/>
        <v>XLamp CXA1816 LES 12r {EZW}</v>
      </c>
      <c r="E165">
        <v>163</v>
      </c>
      <c r="F165" t="str">
        <f t="shared" ca="1" si="19"/>
        <v>lm</v>
      </c>
      <c r="G165" t="str">
        <f t="shared" ca="1" si="20"/>
        <v>XLamp CXA1816 LES 12r {EZW}</v>
      </c>
      <c r="H165">
        <v>163</v>
      </c>
    </row>
    <row r="166" spans="1:8">
      <c r="A166">
        <f t="shared" si="18"/>
        <v>331</v>
      </c>
      <c r="C166" s="25">
        <v>164</v>
      </c>
      <c r="D166" t="str">
        <f t="shared" ca="1" si="22"/>
        <v>XLamp CXA1820 LES 12r {EZW}</v>
      </c>
      <c r="E166">
        <v>164</v>
      </c>
      <c r="F166" t="str">
        <f t="shared" ca="1" si="19"/>
        <v>lm</v>
      </c>
      <c r="G166" t="str">
        <f t="shared" ca="1" si="20"/>
        <v>XLamp CXA1820 LES 12r {EZW}</v>
      </c>
      <c r="H166">
        <v>164</v>
      </c>
    </row>
    <row r="167" spans="1:8">
      <c r="A167">
        <f t="shared" si="18"/>
        <v>333</v>
      </c>
      <c r="C167" s="25">
        <v>165</v>
      </c>
      <c r="D167" t="str">
        <f t="shared" ref="D167:D202" ca="1" si="23">IF(INDIRECT("Models!A"&amp;A167)=0,"",INDIRECT("Models!A"&amp;A167))</f>
        <v>XLamp CXA1830 LES 14r {EZW}</v>
      </c>
      <c r="E167">
        <v>165</v>
      </c>
      <c r="F167" t="str">
        <f t="shared" ca="1" si="19"/>
        <v>lm</v>
      </c>
      <c r="G167" t="str">
        <f t="shared" ca="1" si="20"/>
        <v>XLamp CXA1830 LES 14r {EZW}</v>
      </c>
      <c r="H167">
        <v>165</v>
      </c>
    </row>
    <row r="168" spans="1:8">
      <c r="A168">
        <f t="shared" si="18"/>
        <v>335</v>
      </c>
      <c r="C168" s="25">
        <v>166</v>
      </c>
      <c r="D168" t="str">
        <f t="shared" ca="1" si="23"/>
        <v>XLamp CXA2520 LES 19r {EZW}</v>
      </c>
      <c r="E168">
        <v>166</v>
      </c>
      <c r="F168" t="str">
        <f t="shared" ca="1" si="19"/>
        <v>lm</v>
      </c>
      <c r="G168" t="str">
        <f t="shared" ca="1" si="20"/>
        <v>XLamp CXA2520 LES 19r {EZW}</v>
      </c>
      <c r="H168">
        <v>166</v>
      </c>
    </row>
    <row r="169" spans="1:8">
      <c r="A169">
        <f t="shared" si="18"/>
        <v>337</v>
      </c>
      <c r="C169" s="25">
        <v>167</v>
      </c>
      <c r="D169" t="str">
        <f t="shared" ca="1" si="23"/>
        <v>XLamp CXA2530 LES 19r {EZW}</v>
      </c>
      <c r="E169">
        <v>167</v>
      </c>
      <c r="F169" t="str">
        <f t="shared" ca="1" si="19"/>
        <v>lm</v>
      </c>
      <c r="G169" t="str">
        <f t="shared" ca="1" si="20"/>
        <v>XLamp CXA2530 LES 19r {EZW}</v>
      </c>
      <c r="H169">
        <v>167</v>
      </c>
    </row>
    <row r="170" spans="1:8">
      <c r="A170">
        <f t="shared" si="18"/>
        <v>339</v>
      </c>
      <c r="C170" s="25">
        <v>168</v>
      </c>
      <c r="D170" t="str">
        <f t="shared" ca="1" si="23"/>
        <v>XLamp CXA2540 LES 19r {EZW}</v>
      </c>
      <c r="E170">
        <v>168</v>
      </c>
      <c r="F170" t="str">
        <f t="shared" ca="1" si="19"/>
        <v>lm</v>
      </c>
      <c r="G170" t="str">
        <f t="shared" ca="1" si="20"/>
        <v>XLamp CXA2540 LES 19r {EZW}</v>
      </c>
      <c r="H170">
        <v>168</v>
      </c>
    </row>
    <row r="171" spans="1:8">
      <c r="A171">
        <f t="shared" si="18"/>
        <v>341</v>
      </c>
      <c r="C171" s="25">
        <v>169</v>
      </c>
      <c r="D171" t="str">
        <f t="shared" ca="1" si="23"/>
        <v>XLamp CXA3050 LES 23r {EZW}</v>
      </c>
      <c r="E171">
        <v>169</v>
      </c>
      <c r="F171" t="str">
        <f t="shared" ca="1" si="19"/>
        <v>lm</v>
      </c>
      <c r="G171" t="str">
        <f t="shared" ca="1" si="20"/>
        <v>XLamp CXA3050 LES 23r {EZW}</v>
      </c>
      <c r="H171">
        <v>169</v>
      </c>
    </row>
    <row r="172" spans="1:8">
      <c r="A172">
        <f t="shared" si="18"/>
        <v>343</v>
      </c>
      <c r="C172" s="25">
        <v>170</v>
      </c>
      <c r="D172" t="str">
        <f t="shared" ca="1" si="23"/>
        <v>XLamp CXA3070 LES 23r {EZW}</v>
      </c>
      <c r="E172">
        <v>170</v>
      </c>
      <c r="F172" t="str">
        <f t="shared" ca="1" si="19"/>
        <v>lm</v>
      </c>
      <c r="G172" t="str">
        <f t="shared" ca="1" si="20"/>
        <v>XLamp CXA3070 LES 23r {EZW}</v>
      </c>
      <c r="H172">
        <v>170</v>
      </c>
    </row>
    <row r="173" spans="1:8">
      <c r="A173">
        <f t="shared" si="18"/>
        <v>345</v>
      </c>
      <c r="C173" s="25">
        <v>171</v>
      </c>
      <c r="D173" t="str">
        <f t="shared" ca="1" si="23"/>
        <v>XLamp CXA3590 LES 30r 36V {EZW}</v>
      </c>
      <c r="E173">
        <v>171</v>
      </c>
      <c r="F173" t="str">
        <f t="shared" ca="1" si="19"/>
        <v>lm</v>
      </c>
      <c r="G173" t="str">
        <f t="shared" ca="1" si="20"/>
        <v>XLamp CXA3590 LES 30r 36V {EZW}</v>
      </c>
      <c r="H173">
        <v>171</v>
      </c>
    </row>
    <row r="174" spans="1:8">
      <c r="A174">
        <f t="shared" si="18"/>
        <v>347</v>
      </c>
      <c r="C174" s="25">
        <v>172</v>
      </c>
      <c r="D174" t="str">
        <f t="shared" ca="1" si="23"/>
        <v>XLamp CXA3590 LES 30r 72V {EZW}</v>
      </c>
      <c r="E174">
        <v>172</v>
      </c>
      <c r="F174" t="str">
        <f t="shared" ca="1" si="19"/>
        <v>lm</v>
      </c>
      <c r="G174" t="str">
        <f t="shared" ca="1" si="20"/>
        <v>XLamp CXA3590 LES 30r 72V {EZW}</v>
      </c>
      <c r="H174">
        <v>172</v>
      </c>
    </row>
    <row r="175" spans="1:8">
      <c r="A175">
        <f t="shared" si="18"/>
        <v>349</v>
      </c>
      <c r="C175" s="25">
        <v>173</v>
      </c>
      <c r="D175" t="str">
        <f t="shared" ca="1" si="23"/>
        <v>XLamp CXB1304 6r  9V {EZW}</v>
      </c>
      <c r="E175">
        <v>173</v>
      </c>
      <c r="F175" t="str">
        <f t="shared" ca="1" si="19"/>
        <v>lm</v>
      </c>
      <c r="G175" t="str">
        <f t="shared" ca="1" si="20"/>
        <v>XLamp CXB1304 6r  9V {EZW}</v>
      </c>
      <c r="H175">
        <v>173</v>
      </c>
    </row>
    <row r="176" spans="1:8">
      <c r="A176">
        <f t="shared" si="18"/>
        <v>351</v>
      </c>
      <c r="C176" s="25">
        <v>174</v>
      </c>
      <c r="D176" t="str">
        <f t="shared" ca="1" si="23"/>
        <v>XLamp CXB1304 6r 18V {EZW}</v>
      </c>
      <c r="E176">
        <v>174</v>
      </c>
      <c r="F176" t="str">
        <f t="shared" ca="1" si="19"/>
        <v>lm</v>
      </c>
      <c r="G176" t="str">
        <f t="shared" ca="1" si="20"/>
        <v>XLamp CXB1304 6r 18V {EZW}</v>
      </c>
      <c r="H176">
        <v>174</v>
      </c>
    </row>
    <row r="177" spans="1:8">
      <c r="A177">
        <f t="shared" si="18"/>
        <v>353</v>
      </c>
      <c r="C177" s="25">
        <v>175</v>
      </c>
      <c r="D177" t="str">
        <f t="shared" ca="1" si="23"/>
        <v>XLamp CXB1304 6r 36V {EZW}</v>
      </c>
      <c r="E177">
        <v>175</v>
      </c>
      <c r="F177" t="str">
        <f t="shared" ca="1" si="19"/>
        <v>lm</v>
      </c>
      <c r="G177" t="str">
        <f t="shared" ca="1" si="20"/>
        <v>XLamp CXB1304 6r 36V {EZW}</v>
      </c>
      <c r="H177">
        <v>175</v>
      </c>
    </row>
    <row r="178" spans="1:8">
      <c r="A178">
        <f t="shared" si="18"/>
        <v>355</v>
      </c>
      <c r="C178" s="25">
        <v>176</v>
      </c>
      <c r="D178" t="str">
        <f t="shared" ca="1" si="23"/>
        <v>XLamp CXB1304 6r  9V Pro9 {EZW}</v>
      </c>
      <c r="E178">
        <v>176</v>
      </c>
      <c r="F178" t="str">
        <f t="shared" ca="1" si="19"/>
        <v>lm</v>
      </c>
      <c r="G178" t="str">
        <f t="shared" ca="1" si="20"/>
        <v>XLamp CXB1304 6r  9V Pro9 {EZW}</v>
      </c>
      <c r="H178">
        <v>176</v>
      </c>
    </row>
    <row r="179" spans="1:8">
      <c r="A179">
        <f t="shared" si="18"/>
        <v>357</v>
      </c>
      <c r="C179" s="25">
        <v>177</v>
      </c>
      <c r="D179" t="str">
        <f t="shared" ca="1" si="23"/>
        <v>XLamp CXB1304 6r 18V Pro9 {EZW}</v>
      </c>
      <c r="E179">
        <v>177</v>
      </c>
      <c r="F179" t="str">
        <f t="shared" ca="1" si="19"/>
        <v>lm</v>
      </c>
      <c r="G179" t="str">
        <f t="shared" ca="1" si="20"/>
        <v>XLamp CXB1304 6r 18V Pro9 {EZW}</v>
      </c>
      <c r="H179">
        <v>177</v>
      </c>
    </row>
    <row r="180" spans="1:8">
      <c r="A180">
        <f t="shared" si="18"/>
        <v>359</v>
      </c>
      <c r="C180" s="25">
        <v>178</v>
      </c>
      <c r="D180" t="str">
        <f t="shared" ca="1" si="23"/>
        <v>XLamp CXB1304 6r 36V Pro9 {EZW}</v>
      </c>
      <c r="E180">
        <v>178</v>
      </c>
      <c r="F180" t="str">
        <f t="shared" ca="1" si="19"/>
        <v>lm</v>
      </c>
      <c r="G180" t="str">
        <f t="shared" ca="1" si="20"/>
        <v>XLamp CXB1304 6r 36V Pro9 {EZW}</v>
      </c>
      <c r="H180">
        <v>178</v>
      </c>
    </row>
    <row r="181" spans="1:8">
      <c r="A181">
        <f t="shared" si="18"/>
        <v>361</v>
      </c>
      <c r="C181" s="25">
        <v>179</v>
      </c>
      <c r="D181" t="str">
        <f t="shared" ca="1" si="23"/>
        <v>XLamp CXB1310 6r 18V {EZW}</v>
      </c>
      <c r="E181">
        <v>179</v>
      </c>
      <c r="F181" t="str">
        <f t="shared" ca="1" si="19"/>
        <v>lm</v>
      </c>
      <c r="G181" t="str">
        <f t="shared" ca="1" si="20"/>
        <v>XLamp CXB1310 6r 18V {EZW}</v>
      </c>
      <c r="H181">
        <v>179</v>
      </c>
    </row>
    <row r="182" spans="1:8">
      <c r="A182">
        <f t="shared" si="18"/>
        <v>363</v>
      </c>
      <c r="C182" s="25">
        <v>180</v>
      </c>
      <c r="D182" t="str">
        <f t="shared" ca="1" si="23"/>
        <v>XLamp CXB1310 6r 36V {EZW}</v>
      </c>
      <c r="E182">
        <v>180</v>
      </c>
      <c r="F182" t="str">
        <f t="shared" ca="1" si="19"/>
        <v>lm</v>
      </c>
      <c r="G182" t="str">
        <f t="shared" ca="1" si="20"/>
        <v>XLamp CXB1310 6r 36V {EZW}</v>
      </c>
      <c r="H182">
        <v>180</v>
      </c>
    </row>
    <row r="183" spans="1:8">
      <c r="A183">
        <f t="shared" si="18"/>
        <v>365</v>
      </c>
      <c r="C183" s="25">
        <v>181</v>
      </c>
      <c r="D183" t="str">
        <f t="shared" ca="1" si="23"/>
        <v>XLamp CXB1310 6r 18V Pro9 {EZW}</v>
      </c>
      <c r="E183">
        <v>181</v>
      </c>
      <c r="F183" t="str">
        <f t="shared" ca="1" si="19"/>
        <v>lm</v>
      </c>
      <c r="G183" t="str">
        <f t="shared" ca="1" si="20"/>
        <v>XLamp CXB1310 6r 18V Pro9 {EZW}</v>
      </c>
      <c r="H183">
        <v>181</v>
      </c>
    </row>
    <row r="184" spans="1:8">
      <c r="A184">
        <f t="shared" si="18"/>
        <v>367</v>
      </c>
      <c r="C184" s="25">
        <v>182</v>
      </c>
      <c r="D184" t="str">
        <f t="shared" ca="1" si="23"/>
        <v>XLamp CXB1310 6r 36V Pro9 {EZW}</v>
      </c>
      <c r="E184">
        <v>182</v>
      </c>
      <c r="F184" t="str">
        <f t="shared" ca="1" si="19"/>
        <v>lm</v>
      </c>
      <c r="G184" t="str">
        <f t="shared" ca="1" si="20"/>
        <v>XLamp CXB1310 6r 36V Pro9 {EZW}</v>
      </c>
      <c r="H184">
        <v>182</v>
      </c>
    </row>
    <row r="185" spans="1:8">
      <c r="A185">
        <f t="shared" si="18"/>
        <v>369</v>
      </c>
      <c r="C185" s="25">
        <v>183</v>
      </c>
      <c r="D185" t="str">
        <f t="shared" ca="1" si="23"/>
        <v>XLamp CXB1507 9r 18V {EZW}</v>
      </c>
      <c r="E185">
        <v>183</v>
      </c>
      <c r="F185" t="str">
        <f t="shared" ca="1" si="19"/>
        <v>lm</v>
      </c>
      <c r="G185" t="str">
        <f t="shared" ca="1" si="20"/>
        <v>XLamp CXB1507 9r 18V {EZW}</v>
      </c>
      <c r="H185">
        <v>183</v>
      </c>
    </row>
    <row r="186" spans="1:8">
      <c r="A186">
        <f t="shared" si="18"/>
        <v>371</v>
      </c>
      <c r="C186" s="25">
        <v>184</v>
      </c>
      <c r="D186" t="str">
        <f t="shared" ca="1" si="23"/>
        <v>XLamp CXB1507 9r 36V {EZW}</v>
      </c>
      <c r="E186">
        <v>184</v>
      </c>
      <c r="F186" t="str">
        <f t="shared" ca="1" si="19"/>
        <v>lm</v>
      </c>
      <c r="G186" t="str">
        <f t="shared" ca="1" si="20"/>
        <v>XLamp CXB1507 9r 36V {EZW}</v>
      </c>
      <c r="H186">
        <v>184</v>
      </c>
    </row>
    <row r="187" spans="1:8">
      <c r="A187">
        <f t="shared" si="18"/>
        <v>373</v>
      </c>
      <c r="C187" s="25">
        <v>185</v>
      </c>
      <c r="D187" t="str">
        <f t="shared" ca="1" si="23"/>
        <v>XLamp CXB1507 9r 18V Pro9 {EZW}</v>
      </c>
      <c r="E187">
        <v>185</v>
      </c>
      <c r="F187" t="str">
        <f t="shared" ca="1" si="19"/>
        <v>lm</v>
      </c>
      <c r="G187" t="str">
        <f t="shared" ca="1" si="20"/>
        <v>XLamp CXB1507 9r 18V Pro9 {EZW}</v>
      </c>
      <c r="H187">
        <v>185</v>
      </c>
    </row>
    <row r="188" spans="1:8">
      <c r="A188">
        <f t="shared" si="18"/>
        <v>375</v>
      </c>
      <c r="C188" s="25">
        <v>186</v>
      </c>
      <c r="D188" t="str">
        <f t="shared" ca="1" si="23"/>
        <v>XLamp CXB1507 9r 36V Pro9 {EZW}</v>
      </c>
      <c r="E188">
        <v>186</v>
      </c>
      <c r="F188" t="str">
        <f t="shared" ca="1" si="19"/>
        <v>lm</v>
      </c>
      <c r="G188" t="str">
        <f t="shared" ca="1" si="20"/>
        <v>XLamp CXB1507 9r 36V Pro9 {EZW}</v>
      </c>
      <c r="H188">
        <v>186</v>
      </c>
    </row>
    <row r="189" spans="1:8">
      <c r="A189">
        <f t="shared" si="18"/>
        <v>377</v>
      </c>
      <c r="C189" s="25">
        <v>187</v>
      </c>
      <c r="D189" t="str">
        <f t="shared" ca="1" si="23"/>
        <v>XLamp CXB1512 9r 18V {EZW}</v>
      </c>
      <c r="E189">
        <v>187</v>
      </c>
      <c r="F189" t="str">
        <f t="shared" ca="1" si="19"/>
        <v>lm</v>
      </c>
      <c r="G189" t="str">
        <f t="shared" ca="1" si="20"/>
        <v>XLamp CXB1512 9r 18V {EZW}</v>
      </c>
      <c r="H189">
        <v>187</v>
      </c>
    </row>
    <row r="190" spans="1:8">
      <c r="A190">
        <f t="shared" si="18"/>
        <v>379</v>
      </c>
      <c r="C190" s="25">
        <v>188</v>
      </c>
      <c r="D190" t="str">
        <f t="shared" ca="1" si="23"/>
        <v>XLamp CXB1512 9r 36V {EZW}</v>
      </c>
      <c r="E190">
        <v>188</v>
      </c>
      <c r="F190" t="str">
        <f t="shared" ca="1" si="19"/>
        <v>lm</v>
      </c>
      <c r="G190" t="str">
        <f t="shared" ca="1" si="20"/>
        <v>XLamp CXB1512 9r 36V {EZW}</v>
      </c>
      <c r="H190">
        <v>188</v>
      </c>
    </row>
    <row r="191" spans="1:8">
      <c r="A191">
        <f t="shared" si="18"/>
        <v>381</v>
      </c>
      <c r="C191" s="25">
        <v>189</v>
      </c>
      <c r="D191" t="str">
        <f t="shared" ca="1" si="23"/>
        <v>XLamp CXB1512 9r 18V Pro9 {EZW}</v>
      </c>
      <c r="E191">
        <v>189</v>
      </c>
      <c r="F191" t="str">
        <f t="shared" ca="1" si="19"/>
        <v>lm</v>
      </c>
      <c r="G191" t="str">
        <f t="shared" ca="1" si="20"/>
        <v>XLamp CXB1512 9r 18V Pro9 {EZW}</v>
      </c>
      <c r="H191">
        <v>189</v>
      </c>
    </row>
    <row r="192" spans="1:8">
      <c r="A192">
        <f t="shared" si="18"/>
        <v>383</v>
      </c>
      <c r="C192" s="25">
        <v>190</v>
      </c>
      <c r="D192" t="str">
        <f t="shared" ca="1" si="23"/>
        <v>XLamp CXB1512 9r 36V Pro9 {EZW}</v>
      </c>
      <c r="E192">
        <v>190</v>
      </c>
      <c r="F192" t="str">
        <f t="shared" ca="1" si="19"/>
        <v>lm</v>
      </c>
      <c r="G192" t="str">
        <f t="shared" ca="1" si="20"/>
        <v>XLamp CXB1512 9r 36V Pro9 {EZW}</v>
      </c>
      <c r="H192">
        <v>190</v>
      </c>
    </row>
    <row r="193" spans="1:8">
      <c r="A193">
        <f t="shared" si="18"/>
        <v>385</v>
      </c>
      <c r="C193" s="25">
        <v>191</v>
      </c>
      <c r="D193" t="str">
        <f t="shared" ca="1" si="23"/>
        <v>XLamp CXB1520 9r {EZW}</v>
      </c>
      <c r="E193">
        <v>191</v>
      </c>
      <c r="F193" t="str">
        <f t="shared" ca="1" si="19"/>
        <v>lm</v>
      </c>
      <c r="G193" t="str">
        <f t="shared" ca="1" si="20"/>
        <v>XLamp CXB1520 9r {EZW}</v>
      </c>
      <c r="H193">
        <v>191</v>
      </c>
    </row>
    <row r="194" spans="1:8">
      <c r="A194">
        <f t="shared" si="18"/>
        <v>387</v>
      </c>
      <c r="C194" s="25">
        <v>192</v>
      </c>
      <c r="D194" t="str">
        <f t="shared" ca="1" si="23"/>
        <v>XLamp CXB1520 9r Pro9 {EZW}</v>
      </c>
      <c r="E194">
        <v>192</v>
      </c>
      <c r="F194" t="str">
        <f t="shared" ca="1" si="19"/>
        <v>lm</v>
      </c>
      <c r="G194" t="str">
        <f t="shared" ca="1" si="20"/>
        <v>XLamp CXB1520 9r Pro9 {EZW}</v>
      </c>
      <c r="H194">
        <v>192</v>
      </c>
    </row>
    <row r="195" spans="1:8">
      <c r="A195">
        <f t="shared" ref="A195:A258" si="24">3+C195*2</f>
        <v>389</v>
      </c>
      <c r="C195" s="25">
        <v>193</v>
      </c>
      <c r="D195" t="str">
        <f t="shared" ca="1" si="23"/>
        <v>XLamp CXB1816 12r {EZW}</v>
      </c>
      <c r="E195">
        <v>193</v>
      </c>
      <c r="F195" t="str">
        <f t="shared" ca="1" si="19"/>
        <v>lm</v>
      </c>
      <c r="G195" t="str">
        <f t="shared" ca="1" si="20"/>
        <v>XLamp CXB1816 12r {EZW}</v>
      </c>
      <c r="H195">
        <v>193</v>
      </c>
    </row>
    <row r="196" spans="1:8">
      <c r="A196">
        <f t="shared" si="24"/>
        <v>391</v>
      </c>
      <c r="C196" s="25">
        <v>194</v>
      </c>
      <c r="D196" t="str">
        <f t="shared" ca="1" si="23"/>
        <v>XLamp CXB1816 12r Pro9 {EZW}</v>
      </c>
      <c r="E196">
        <v>194</v>
      </c>
      <c r="F196" t="str">
        <f t="shared" ref="F196:F259" ca="1" si="25">IF(INDIRECT("Models!C"&amp;A196)=0,"",INDIRECT("Models!C"&amp;A196))</f>
        <v>lm</v>
      </c>
      <c r="G196" t="str">
        <f t="shared" ref="G196:G259" ca="1" si="26">IF(F196="",D196,IF(F196="lm",D196,""))</f>
        <v>XLamp CXB1816 12r Pro9 {EZW}</v>
      </c>
      <c r="H196">
        <v>194</v>
      </c>
    </row>
    <row r="197" spans="1:8">
      <c r="A197">
        <f t="shared" si="24"/>
        <v>393</v>
      </c>
      <c r="C197" s="25">
        <v>195</v>
      </c>
      <c r="D197" t="str">
        <f t="shared" ca="1" si="23"/>
        <v>XLamp CXB1820 12r {EZW}</v>
      </c>
      <c r="E197">
        <v>195</v>
      </c>
      <c r="F197" t="str">
        <f t="shared" ca="1" si="25"/>
        <v>lm</v>
      </c>
      <c r="G197" t="str">
        <f t="shared" ca="1" si="26"/>
        <v>XLamp CXB1820 12r {EZW}</v>
      </c>
      <c r="H197">
        <v>195</v>
      </c>
    </row>
    <row r="198" spans="1:8">
      <c r="A198">
        <f t="shared" si="24"/>
        <v>395</v>
      </c>
      <c r="C198" s="25">
        <v>196</v>
      </c>
      <c r="D198" t="str">
        <f t="shared" ca="1" si="23"/>
        <v>XLamp CXB1820 12r Pro9 {EZW}</v>
      </c>
      <c r="E198">
        <v>196</v>
      </c>
      <c r="F198" t="str">
        <f t="shared" ca="1" si="25"/>
        <v>lm</v>
      </c>
      <c r="G198" t="str">
        <f t="shared" ca="1" si="26"/>
        <v>XLamp CXB1820 12r Pro9 {EZW}</v>
      </c>
      <c r="H198">
        <v>196</v>
      </c>
    </row>
    <row r="199" spans="1:8">
      <c r="A199">
        <f t="shared" si="24"/>
        <v>397</v>
      </c>
      <c r="C199" s="25">
        <v>197</v>
      </c>
      <c r="D199" t="str">
        <f t="shared" ca="1" si="23"/>
        <v>XLamp CXB1830 14r {EZW}</v>
      </c>
      <c r="E199">
        <v>197</v>
      </c>
      <c r="F199" t="str">
        <f t="shared" ca="1" si="25"/>
        <v>lm</v>
      </c>
      <c r="G199" t="str">
        <f t="shared" ca="1" si="26"/>
        <v>XLamp CXB1830 14r {EZW}</v>
      </c>
      <c r="H199">
        <v>197</v>
      </c>
    </row>
    <row r="200" spans="1:8">
      <c r="A200">
        <f t="shared" si="24"/>
        <v>399</v>
      </c>
      <c r="C200" s="25">
        <v>198</v>
      </c>
      <c r="D200" t="str">
        <f t="shared" ca="1" si="23"/>
        <v>XLamp CXB1830 14r Pro9 {EZW}</v>
      </c>
      <c r="E200">
        <v>198</v>
      </c>
      <c r="F200" t="str">
        <f t="shared" ca="1" si="25"/>
        <v>lm</v>
      </c>
      <c r="G200" t="str">
        <f t="shared" ca="1" si="26"/>
        <v>XLamp CXB1830 14r Pro9 {EZW}</v>
      </c>
      <c r="H200">
        <v>198</v>
      </c>
    </row>
    <row r="201" spans="1:8">
      <c r="A201">
        <f t="shared" si="24"/>
        <v>401</v>
      </c>
      <c r="C201" s="25">
        <v>199</v>
      </c>
      <c r="D201" t="str">
        <f t="shared" ca="1" si="23"/>
        <v>XLamp CXB2530 19r {EZW}</v>
      </c>
      <c r="E201">
        <v>199</v>
      </c>
      <c r="F201" t="str">
        <f t="shared" ca="1" si="25"/>
        <v>lm</v>
      </c>
      <c r="G201" t="str">
        <f t="shared" ca="1" si="26"/>
        <v>XLamp CXB2530 19r {EZW}</v>
      </c>
      <c r="H201">
        <v>199</v>
      </c>
    </row>
    <row r="202" spans="1:8">
      <c r="A202">
        <f t="shared" si="24"/>
        <v>403</v>
      </c>
      <c r="C202" s="25">
        <v>200</v>
      </c>
      <c r="D202" t="str">
        <f t="shared" ca="1" si="23"/>
        <v>XLamp CXB2530 19r Pro9 {EZW}</v>
      </c>
      <c r="E202">
        <v>200</v>
      </c>
      <c r="F202" t="str">
        <f t="shared" ca="1" si="25"/>
        <v>lm</v>
      </c>
      <c r="G202" t="str">
        <f t="shared" ca="1" si="26"/>
        <v>XLamp CXB2530 19r Pro9 {EZW}</v>
      </c>
      <c r="H202">
        <v>200</v>
      </c>
    </row>
    <row r="203" spans="1:8">
      <c r="A203">
        <f t="shared" si="24"/>
        <v>405</v>
      </c>
      <c r="C203" s="25">
        <v>201</v>
      </c>
      <c r="D203" t="str">
        <f t="shared" ref="D203:D252" ca="1" si="27">IF(INDIRECT("Models!A"&amp;A203)=0,"",INDIRECT("Models!A"&amp;A203))</f>
        <v>XLamp CXB2540 19r {EZW}</v>
      </c>
      <c r="E203">
        <v>201</v>
      </c>
      <c r="F203" t="str">
        <f t="shared" ca="1" si="25"/>
        <v>lm</v>
      </c>
      <c r="G203" t="str">
        <f t="shared" ca="1" si="26"/>
        <v>XLamp CXB2540 19r {EZW}</v>
      </c>
      <c r="H203">
        <v>201</v>
      </c>
    </row>
    <row r="204" spans="1:8">
      <c r="A204">
        <f t="shared" si="24"/>
        <v>407</v>
      </c>
      <c r="C204" s="25">
        <v>202</v>
      </c>
      <c r="D204" t="str">
        <f t="shared" ca="1" si="27"/>
        <v>XLamp CXB2540 19r Pro9 {EZW}</v>
      </c>
      <c r="E204">
        <v>202</v>
      </c>
      <c r="F204" t="str">
        <f t="shared" ca="1" si="25"/>
        <v>lm</v>
      </c>
      <c r="G204" t="str">
        <f t="shared" ca="1" si="26"/>
        <v>XLamp CXB2540 19r Pro9 {EZW}</v>
      </c>
      <c r="H204">
        <v>202</v>
      </c>
    </row>
    <row r="205" spans="1:8">
      <c r="A205">
        <f t="shared" si="24"/>
        <v>409</v>
      </c>
      <c r="C205" s="25">
        <v>203</v>
      </c>
      <c r="D205" t="str">
        <f t="shared" ca="1" si="27"/>
        <v>XLamp CXB3050 23r {EZW}</v>
      </c>
      <c r="E205">
        <v>203</v>
      </c>
      <c r="F205" t="str">
        <f t="shared" ca="1" si="25"/>
        <v>lm</v>
      </c>
      <c r="G205" t="str">
        <f t="shared" ca="1" si="26"/>
        <v>XLamp CXB3050 23r {EZW}</v>
      </c>
      <c r="H205">
        <v>203</v>
      </c>
    </row>
    <row r="206" spans="1:8">
      <c r="A206">
        <f t="shared" si="24"/>
        <v>411</v>
      </c>
      <c r="C206" s="25">
        <v>204</v>
      </c>
      <c r="D206" t="str">
        <f t="shared" ca="1" si="27"/>
        <v>XLamp CXB3050 23r Pro9 {EZW}</v>
      </c>
      <c r="E206">
        <v>204</v>
      </c>
      <c r="F206" t="str">
        <f t="shared" ca="1" si="25"/>
        <v>lm</v>
      </c>
      <c r="G206" t="str">
        <f t="shared" ca="1" si="26"/>
        <v>XLamp CXB3050 23r Pro9 {EZW}</v>
      </c>
      <c r="H206">
        <v>204</v>
      </c>
    </row>
    <row r="207" spans="1:8">
      <c r="A207">
        <f t="shared" si="24"/>
        <v>413</v>
      </c>
      <c r="C207" s="25">
        <v>205</v>
      </c>
      <c r="D207" t="str">
        <f t="shared" ca="1" si="27"/>
        <v>XLamp CXB3070 23r {EZW}</v>
      </c>
      <c r="E207">
        <v>205</v>
      </c>
      <c r="F207" t="str">
        <f t="shared" ca="1" si="25"/>
        <v>lm</v>
      </c>
      <c r="G207" t="str">
        <f t="shared" ca="1" si="26"/>
        <v>XLamp CXB3070 23r {EZW}</v>
      </c>
      <c r="H207">
        <v>205</v>
      </c>
    </row>
    <row r="208" spans="1:8">
      <c r="A208">
        <f t="shared" si="24"/>
        <v>415</v>
      </c>
      <c r="C208" s="25">
        <v>206</v>
      </c>
      <c r="D208" t="str">
        <f t="shared" ca="1" si="27"/>
        <v>XLamp CXB3070 23r Pro9 {EZW}</v>
      </c>
      <c r="E208">
        <v>206</v>
      </c>
      <c r="F208" t="str">
        <f t="shared" ca="1" si="25"/>
        <v>lm</v>
      </c>
      <c r="G208" t="str">
        <f t="shared" ca="1" si="26"/>
        <v>XLamp CXB3070 23r Pro9 {EZW}</v>
      </c>
      <c r="H208">
        <v>206</v>
      </c>
    </row>
    <row r="209" spans="1:8">
      <c r="A209">
        <f t="shared" si="24"/>
        <v>417</v>
      </c>
      <c r="C209" s="25">
        <v>207</v>
      </c>
      <c r="D209" t="str">
        <f t="shared" ca="1" si="27"/>
        <v>XLamp CXB3590 30r 36V {EZW}</v>
      </c>
      <c r="E209">
        <v>207</v>
      </c>
      <c r="F209" t="str">
        <f t="shared" ca="1" si="25"/>
        <v>lm</v>
      </c>
      <c r="G209" t="str">
        <f t="shared" ca="1" si="26"/>
        <v>XLamp CXB3590 30r 36V {EZW}</v>
      </c>
      <c r="H209">
        <v>207</v>
      </c>
    </row>
    <row r="210" spans="1:8">
      <c r="A210">
        <f t="shared" si="24"/>
        <v>419</v>
      </c>
      <c r="C210" s="25">
        <v>208</v>
      </c>
      <c r="D210" t="str">
        <f t="shared" ca="1" si="27"/>
        <v>XLamp CXB3590 30r 72V {EZW}</v>
      </c>
      <c r="E210">
        <v>208</v>
      </c>
      <c r="F210" t="str">
        <f t="shared" ca="1" si="25"/>
        <v>lm</v>
      </c>
      <c r="G210" t="str">
        <f t="shared" ca="1" si="26"/>
        <v>XLamp CXB3590 30r 72V {EZW}</v>
      </c>
      <c r="H210">
        <v>208</v>
      </c>
    </row>
    <row r="211" spans="1:8">
      <c r="A211">
        <f t="shared" si="24"/>
        <v>421</v>
      </c>
      <c r="C211" s="25">
        <v>209</v>
      </c>
      <c r="D211" t="str">
        <f t="shared" ca="1" si="27"/>
        <v>XLamp CXB3590 30r 36V Pro9 {EZW}</v>
      </c>
      <c r="E211">
        <v>209</v>
      </c>
      <c r="F211" t="str">
        <f t="shared" ca="1" si="25"/>
        <v>lm</v>
      </c>
      <c r="G211" t="str">
        <f t="shared" ca="1" si="26"/>
        <v>XLamp CXB3590 30r 36V Pro9 {EZW}</v>
      </c>
      <c r="H211">
        <v>209</v>
      </c>
    </row>
    <row r="212" spans="1:8">
      <c r="A212">
        <f t="shared" si="24"/>
        <v>423</v>
      </c>
      <c r="C212" s="25">
        <v>210</v>
      </c>
      <c r="D212" t="str">
        <f t="shared" ca="1" si="27"/>
        <v>XLamp CXB3590 30r 72V Pro9 {EZW}</v>
      </c>
      <c r="E212">
        <v>210</v>
      </c>
      <c r="F212" t="str">
        <f t="shared" ca="1" si="25"/>
        <v>lm</v>
      </c>
      <c r="G212" t="str">
        <f t="shared" ca="1" si="26"/>
        <v>XLamp CXB3590 30r 72V Pro9 {EZW}</v>
      </c>
      <c r="H212">
        <v>210</v>
      </c>
    </row>
    <row r="213" spans="1:8">
      <c r="A213">
        <f t="shared" si="24"/>
        <v>425</v>
      </c>
      <c r="C213" s="25">
        <v>211</v>
      </c>
      <c r="D213" t="str">
        <f t="shared" ca="1" si="27"/>
        <v>XLamp MHB-A   9V {AWT}</v>
      </c>
      <c r="E213">
        <v>211</v>
      </c>
      <c r="F213" t="str">
        <f t="shared" ca="1" si="25"/>
        <v>lm</v>
      </c>
      <c r="G213" t="str">
        <f t="shared" ca="1" si="26"/>
        <v>XLamp MHB-A   9V {AWT}</v>
      </c>
      <c r="H213">
        <v>211</v>
      </c>
    </row>
    <row r="214" spans="1:8">
      <c r="A214">
        <f t="shared" si="24"/>
        <v>427</v>
      </c>
      <c r="C214" s="25">
        <v>212</v>
      </c>
      <c r="D214" t="str">
        <f t="shared" ca="1" si="27"/>
        <v>XLamp MHB-A 18V {AWT}</v>
      </c>
      <c r="E214">
        <v>212</v>
      </c>
      <c r="F214" t="str">
        <f t="shared" ca="1" si="25"/>
        <v>lm</v>
      </c>
      <c r="G214" t="str">
        <f t="shared" ca="1" si="26"/>
        <v>XLamp MHB-A 18V {AWT}</v>
      </c>
      <c r="H214">
        <v>212</v>
      </c>
    </row>
    <row r="215" spans="1:8">
      <c r="A215">
        <f t="shared" si="24"/>
        <v>429</v>
      </c>
      <c r="C215" s="25">
        <v>213</v>
      </c>
      <c r="D215" t="str">
        <f t="shared" ca="1" si="27"/>
        <v>XLamp MHB-A 36V {AWT}</v>
      </c>
      <c r="E215">
        <v>213</v>
      </c>
      <c r="F215" t="str">
        <f t="shared" ca="1" si="25"/>
        <v>lm</v>
      </c>
      <c r="G215" t="str">
        <f t="shared" ca="1" si="26"/>
        <v>XLamp MHB-A 36V {AWT}</v>
      </c>
      <c r="H215">
        <v>213</v>
      </c>
    </row>
    <row r="216" spans="1:8">
      <c r="A216">
        <f t="shared" si="24"/>
        <v>431</v>
      </c>
      <c r="C216" s="25">
        <v>214</v>
      </c>
      <c r="D216" t="str">
        <f t="shared" ca="1" si="27"/>
        <v>XLamp MHB-B   9V {AWT}</v>
      </c>
      <c r="E216">
        <v>214</v>
      </c>
      <c r="F216" t="str">
        <f t="shared" ca="1" si="25"/>
        <v>lm</v>
      </c>
      <c r="G216" t="str">
        <f t="shared" ca="1" si="26"/>
        <v>XLamp MHB-B   9V {AWT}</v>
      </c>
      <c r="H216">
        <v>214</v>
      </c>
    </row>
    <row r="217" spans="1:8">
      <c r="A217">
        <f t="shared" si="24"/>
        <v>433</v>
      </c>
      <c r="C217" s="25">
        <v>215</v>
      </c>
      <c r="D217" t="str">
        <f t="shared" ca="1" si="27"/>
        <v>XLamp MHB-B 18V {AWT}</v>
      </c>
      <c r="E217">
        <v>215</v>
      </c>
      <c r="F217" t="str">
        <f t="shared" ca="1" si="25"/>
        <v>lm</v>
      </c>
      <c r="G217" t="str">
        <f t="shared" ca="1" si="26"/>
        <v>XLamp MHB-B 18V {AWT}</v>
      </c>
      <c r="H217">
        <v>215</v>
      </c>
    </row>
    <row r="218" spans="1:8">
      <c r="A218">
        <f t="shared" si="24"/>
        <v>435</v>
      </c>
      <c r="C218" s="25">
        <v>216</v>
      </c>
      <c r="D218" t="str">
        <f t="shared" ca="1" si="27"/>
        <v>XLamp MHB-B 36V {AWT}</v>
      </c>
      <c r="E218">
        <v>216</v>
      </c>
      <c r="F218" t="str">
        <f t="shared" ca="1" si="25"/>
        <v>lm</v>
      </c>
      <c r="G218" t="str">
        <f t="shared" ca="1" si="26"/>
        <v>XLamp MHB-B 36V {AWT}</v>
      </c>
      <c r="H218">
        <v>216</v>
      </c>
    </row>
    <row r="219" spans="1:8">
      <c r="A219">
        <f t="shared" si="24"/>
        <v>437</v>
      </c>
      <c r="C219" s="25">
        <v>217</v>
      </c>
      <c r="D219" t="str">
        <f t="shared" ca="1" si="27"/>
        <v>XLamp MHD-E   9V {EZW}</v>
      </c>
      <c r="E219">
        <v>217</v>
      </c>
      <c r="F219" t="str">
        <f t="shared" ca="1" si="25"/>
        <v>lm</v>
      </c>
      <c r="G219" t="str">
        <f t="shared" ca="1" si="26"/>
        <v>XLamp MHD-E   9V {EZW}</v>
      </c>
      <c r="H219">
        <v>217</v>
      </c>
    </row>
    <row r="220" spans="1:8">
      <c r="A220">
        <f t="shared" si="24"/>
        <v>439</v>
      </c>
      <c r="C220" s="25">
        <v>218</v>
      </c>
      <c r="D220" t="str">
        <f t="shared" ca="1" si="27"/>
        <v>XLamp MHD-E 18V {EZW}</v>
      </c>
      <c r="E220">
        <v>218</v>
      </c>
      <c r="F220" t="str">
        <f t="shared" ca="1" si="25"/>
        <v>lm</v>
      </c>
      <c r="G220" t="str">
        <f t="shared" ca="1" si="26"/>
        <v>XLamp MHD-E 18V {EZW}</v>
      </c>
      <c r="H220">
        <v>218</v>
      </c>
    </row>
    <row r="221" spans="1:8">
      <c r="A221">
        <f t="shared" si="24"/>
        <v>441</v>
      </c>
      <c r="C221" s="25">
        <v>219</v>
      </c>
      <c r="D221" t="str">
        <f t="shared" ca="1" si="27"/>
        <v>XLamp MHD-E 36V {EZW}</v>
      </c>
      <c r="E221">
        <v>219</v>
      </c>
      <c r="F221" t="str">
        <f t="shared" ca="1" si="25"/>
        <v>lm</v>
      </c>
      <c r="G221" t="str">
        <f t="shared" ca="1" si="26"/>
        <v>XLamp MHD-E 36V {EZW}</v>
      </c>
      <c r="H221">
        <v>219</v>
      </c>
    </row>
    <row r="222" spans="1:8">
      <c r="A222">
        <f t="shared" si="24"/>
        <v>443</v>
      </c>
      <c r="C222" s="25">
        <v>220</v>
      </c>
      <c r="D222" t="str">
        <f t="shared" ca="1" si="27"/>
        <v>XLamp MHD-G 18V {EZW}</v>
      </c>
      <c r="E222">
        <v>220</v>
      </c>
      <c r="F222" t="str">
        <f t="shared" ca="1" si="25"/>
        <v>lm</v>
      </c>
      <c r="G222" t="str">
        <f t="shared" ca="1" si="26"/>
        <v>XLamp MHD-G 18V {EZW}</v>
      </c>
      <c r="H222">
        <v>220</v>
      </c>
    </row>
    <row r="223" spans="1:8">
      <c r="A223">
        <f t="shared" si="24"/>
        <v>445</v>
      </c>
      <c r="C223" s="25">
        <v>221</v>
      </c>
      <c r="D223" t="str">
        <f t="shared" ca="1" si="27"/>
        <v>XLamp MHD-G 36V {EZW}</v>
      </c>
      <c r="E223">
        <v>221</v>
      </c>
      <c r="F223" t="str">
        <f t="shared" ca="1" si="25"/>
        <v>lm</v>
      </c>
      <c r="G223" t="str">
        <f t="shared" ca="1" si="26"/>
        <v>XLamp MHD-G 36V {EZW}</v>
      </c>
      <c r="H223">
        <v>221</v>
      </c>
    </row>
    <row r="224" spans="1:8">
      <c r="A224">
        <f t="shared" si="24"/>
        <v>447</v>
      </c>
      <c r="C224" s="25">
        <v>222</v>
      </c>
      <c r="D224" t="str">
        <f t="shared" ca="1" si="27"/>
        <v>XLamp MK-R 6V {EZW}</v>
      </c>
      <c r="E224">
        <v>222</v>
      </c>
      <c r="F224" t="str">
        <f t="shared" ca="1" si="25"/>
        <v>lm</v>
      </c>
      <c r="G224" t="str">
        <f t="shared" ca="1" si="26"/>
        <v>XLamp MK-R 6V {EZW}</v>
      </c>
      <c r="H224">
        <v>222</v>
      </c>
    </row>
    <row r="225" spans="1:8">
      <c r="A225">
        <f t="shared" si="24"/>
        <v>449</v>
      </c>
      <c r="C225" s="25">
        <v>223</v>
      </c>
      <c r="D225" t="str">
        <f t="shared" ca="1" si="27"/>
        <v>XLamp MK-R 12V {EZW}</v>
      </c>
      <c r="E225">
        <v>223</v>
      </c>
      <c r="F225" t="str">
        <f t="shared" ca="1" si="25"/>
        <v>lm</v>
      </c>
      <c r="G225" t="str">
        <f t="shared" ca="1" si="26"/>
        <v>XLamp MK-R 12V {EZW}</v>
      </c>
      <c r="H225">
        <v>223</v>
      </c>
    </row>
    <row r="226" spans="1:8">
      <c r="A226">
        <f t="shared" si="24"/>
        <v>451</v>
      </c>
      <c r="C226" s="25">
        <v>224</v>
      </c>
      <c r="D226" t="str">
        <f t="shared" ca="1" si="27"/>
        <v>XLamp ML-B {CW/WW}</v>
      </c>
      <c r="E226">
        <v>224</v>
      </c>
      <c r="F226" t="str">
        <f t="shared" ca="1" si="25"/>
        <v>lm</v>
      </c>
      <c r="G226" t="str">
        <f t="shared" ca="1" si="26"/>
        <v>XLamp ML-B {CW/WW}</v>
      </c>
      <c r="H226">
        <v>224</v>
      </c>
    </row>
    <row r="227" spans="1:8">
      <c r="A227">
        <f t="shared" si="24"/>
        <v>453</v>
      </c>
      <c r="C227" s="25">
        <v>225</v>
      </c>
      <c r="D227" t="str">
        <f t="shared" ca="1" si="27"/>
        <v>XLamp ML-C {CW/WW}</v>
      </c>
      <c r="E227">
        <v>225</v>
      </c>
      <c r="F227" t="str">
        <f t="shared" ca="1" si="25"/>
        <v>lm</v>
      </c>
      <c r="G227" t="str">
        <f t="shared" ca="1" si="26"/>
        <v>XLamp ML-C {CW/WW}</v>
      </c>
      <c r="H227">
        <v>225</v>
      </c>
    </row>
    <row r="228" spans="1:8">
      <c r="A228">
        <f t="shared" si="24"/>
        <v>455</v>
      </c>
      <c r="C228" s="25">
        <v>226</v>
      </c>
      <c r="D228" t="str">
        <f t="shared" ca="1" si="27"/>
        <v>XLamp ML-CS {CW/WW}</v>
      </c>
      <c r="E228">
        <v>226</v>
      </c>
      <c r="F228" t="str">
        <f t="shared" ca="1" si="25"/>
        <v>lm</v>
      </c>
      <c r="G228" t="str">
        <f t="shared" ca="1" si="26"/>
        <v>XLamp ML-CS {CW/WW}</v>
      </c>
      <c r="H228">
        <v>226</v>
      </c>
    </row>
    <row r="229" spans="1:8">
      <c r="A229">
        <f t="shared" si="24"/>
        <v>457</v>
      </c>
      <c r="C229" s="25">
        <v>227</v>
      </c>
      <c r="D229" t="str">
        <f t="shared" ca="1" si="27"/>
        <v>XLamp ML-E {CW/WW}</v>
      </c>
      <c r="E229">
        <v>227</v>
      </c>
      <c r="F229" t="str">
        <f t="shared" ca="1" si="25"/>
        <v>lm</v>
      </c>
      <c r="G229" t="str">
        <f t="shared" ca="1" si="26"/>
        <v>XLamp ML-E {CW/WW}</v>
      </c>
      <c r="H229">
        <v>227</v>
      </c>
    </row>
    <row r="230" spans="1:8">
      <c r="A230">
        <f t="shared" si="24"/>
        <v>459</v>
      </c>
      <c r="C230" s="25">
        <v>228</v>
      </c>
      <c r="D230" t="str">
        <f t="shared" ca="1" si="27"/>
        <v>XLamp ML-ES {CW/WW}</v>
      </c>
      <c r="E230">
        <v>228</v>
      </c>
      <c r="F230" t="str">
        <f t="shared" ca="1" si="25"/>
        <v>lm</v>
      </c>
      <c r="G230" t="str">
        <f t="shared" ca="1" si="26"/>
        <v>XLamp ML-ES {CW/WW}</v>
      </c>
      <c r="H230">
        <v>228</v>
      </c>
    </row>
    <row r="231" spans="1:8">
      <c r="A231">
        <f t="shared" si="24"/>
        <v>461</v>
      </c>
      <c r="C231" s="25">
        <v>229</v>
      </c>
      <c r="D231" t="str">
        <f t="shared" ca="1" si="27"/>
        <v>XLamp MT-G2:   6V {EZW}</v>
      </c>
      <c r="E231">
        <v>229</v>
      </c>
      <c r="F231" t="str">
        <f t="shared" ca="1" si="25"/>
        <v>lm</v>
      </c>
      <c r="G231" t="str">
        <f t="shared" ca="1" si="26"/>
        <v>XLamp MT-G2:   6V {EZW}</v>
      </c>
      <c r="H231">
        <v>229</v>
      </c>
    </row>
    <row r="232" spans="1:8">
      <c r="A232">
        <f t="shared" si="24"/>
        <v>463</v>
      </c>
      <c r="C232" s="25">
        <v>230</v>
      </c>
      <c r="D232" t="str">
        <f t="shared" ca="1" si="27"/>
        <v>XLamp MT-G2:   9V {EZW}</v>
      </c>
      <c r="E232">
        <v>230</v>
      </c>
      <c r="F232" t="str">
        <f t="shared" ca="1" si="25"/>
        <v>lm</v>
      </c>
      <c r="G232" t="str">
        <f t="shared" ca="1" si="26"/>
        <v>XLamp MT-G2:   9V {EZW}</v>
      </c>
      <c r="H232">
        <v>230</v>
      </c>
    </row>
    <row r="233" spans="1:8">
      <c r="A233">
        <f t="shared" si="24"/>
        <v>465</v>
      </c>
      <c r="C233" s="25">
        <v>231</v>
      </c>
      <c r="D233" t="str">
        <f t="shared" ca="1" si="27"/>
        <v>XLamp MT-G2: 36V {EZW}</v>
      </c>
      <c r="E233">
        <v>231</v>
      </c>
      <c r="F233" t="str">
        <f t="shared" ca="1" si="25"/>
        <v>lm</v>
      </c>
      <c r="G233" t="str">
        <f t="shared" ca="1" si="26"/>
        <v>XLamp MT-G2: 36V {EZW}</v>
      </c>
      <c r="H233">
        <v>231</v>
      </c>
    </row>
    <row r="234" spans="1:8">
      <c r="A234">
        <f t="shared" si="24"/>
        <v>467</v>
      </c>
      <c r="C234" s="25">
        <v>232</v>
      </c>
      <c r="D234" t="str">
        <f t="shared" ca="1" si="27"/>
        <v>XLamp MX-3 {CW/WW}</v>
      </c>
      <c r="E234">
        <v>232</v>
      </c>
      <c r="F234" t="str">
        <f t="shared" ca="1" si="25"/>
        <v>lm</v>
      </c>
      <c r="G234" t="str">
        <f t="shared" ca="1" si="26"/>
        <v>XLamp MX-3 {CW/WW}</v>
      </c>
      <c r="H234">
        <v>232</v>
      </c>
    </row>
    <row r="235" spans="1:8">
      <c r="A235">
        <f t="shared" si="24"/>
        <v>469</v>
      </c>
      <c r="C235" s="25">
        <v>233</v>
      </c>
      <c r="D235" t="str">
        <f t="shared" ca="1" si="27"/>
        <v>XLamp MX-6 {CW/WW}</v>
      </c>
      <c r="E235">
        <v>233</v>
      </c>
      <c r="F235" t="str">
        <f t="shared" ca="1" si="25"/>
        <v>lm</v>
      </c>
      <c r="G235" t="str">
        <f t="shared" ca="1" si="26"/>
        <v>XLamp MX-6 {CW/WW}</v>
      </c>
      <c r="H235">
        <v>233</v>
      </c>
    </row>
    <row r="236" spans="1:8">
      <c r="A236">
        <f t="shared" si="24"/>
        <v>471</v>
      </c>
      <c r="C236" s="25">
        <v>234</v>
      </c>
      <c r="D236" t="str">
        <f t="shared" ca="1" si="27"/>
        <v>XLamp XB-D {AWT}</v>
      </c>
      <c r="E236">
        <v>234</v>
      </c>
      <c r="F236" t="str">
        <f t="shared" ca="1" si="25"/>
        <v>lm</v>
      </c>
      <c r="G236" t="str">
        <f t="shared" ca="1" si="26"/>
        <v>XLamp XB-D {AWT}</v>
      </c>
      <c r="H236">
        <v>234</v>
      </c>
    </row>
    <row r="237" spans="1:8">
      <c r="A237">
        <f t="shared" si="24"/>
        <v>473</v>
      </c>
      <c r="C237" s="25">
        <v>235</v>
      </c>
      <c r="D237" t="str">
        <f t="shared" ca="1" si="27"/>
        <v>XLamp XB-H {AWT}</v>
      </c>
      <c r="E237">
        <v>235</v>
      </c>
      <c r="F237" t="str">
        <f t="shared" ca="1" si="25"/>
        <v>lm</v>
      </c>
      <c r="G237" t="str">
        <f t="shared" ca="1" si="26"/>
        <v>XLamp XB-H {AWT}</v>
      </c>
      <c r="H237">
        <v>235</v>
      </c>
    </row>
    <row r="238" spans="1:8">
      <c r="A238">
        <f t="shared" si="24"/>
        <v>475</v>
      </c>
      <c r="C238" s="25">
        <v>236</v>
      </c>
      <c r="D238" t="str">
        <f t="shared" ca="1" si="27"/>
        <v>XLamp XD16 Standard {W}</v>
      </c>
      <c r="E238">
        <v>236</v>
      </c>
      <c r="F238" t="str">
        <f t="shared" ca="1" si="25"/>
        <v>lm</v>
      </c>
      <c r="G238" t="str">
        <f t="shared" ca="1" si="26"/>
        <v>XLamp XD16 Standard {W}</v>
      </c>
      <c r="H238">
        <v>236</v>
      </c>
    </row>
    <row r="239" spans="1:8">
      <c r="A239">
        <f t="shared" si="24"/>
        <v>477</v>
      </c>
      <c r="C239" s="25">
        <v>237</v>
      </c>
      <c r="D239" t="str">
        <f t="shared" ca="1" si="27"/>
        <v>XLamp XD16 Premium {W}</v>
      </c>
      <c r="E239">
        <v>237</v>
      </c>
      <c r="F239" t="str">
        <f t="shared" ca="1" si="25"/>
        <v>lm</v>
      </c>
      <c r="G239" t="str">
        <f t="shared" ca="1" si="26"/>
        <v>XLamp XD16 Premium {W}</v>
      </c>
      <c r="H239">
        <v>237</v>
      </c>
    </row>
    <row r="240" spans="1:8">
      <c r="A240">
        <f t="shared" si="24"/>
        <v>479</v>
      </c>
      <c r="C240" s="25">
        <v>238</v>
      </c>
      <c r="D240" t="str">
        <f t="shared" ca="1" si="27"/>
        <v>XLamp XE-G Element G {W}</v>
      </c>
      <c r="E240">
        <v>238</v>
      </c>
      <c r="F240" t="str">
        <f t="shared" ca="1" si="25"/>
        <v>lm</v>
      </c>
      <c r="G240" t="str">
        <f t="shared" ca="1" si="26"/>
        <v>XLamp XE-G Element G {W}</v>
      </c>
      <c r="H240">
        <v>238</v>
      </c>
    </row>
    <row r="241" spans="1:8">
      <c r="A241">
        <f t="shared" si="24"/>
        <v>481</v>
      </c>
      <c r="C241" s="25">
        <v>239</v>
      </c>
      <c r="D241" t="str">
        <f t="shared" ca="1" si="27"/>
        <v>XLamp XH-B {W}</v>
      </c>
      <c r="E241">
        <v>239</v>
      </c>
      <c r="F241" t="str">
        <f t="shared" ca="1" si="25"/>
        <v>lm</v>
      </c>
      <c r="G241" t="str">
        <f t="shared" ca="1" si="26"/>
        <v>XLamp XH-B {W}</v>
      </c>
      <c r="H241">
        <v>239</v>
      </c>
    </row>
    <row r="242" spans="1:8">
      <c r="A242">
        <f t="shared" si="24"/>
        <v>483</v>
      </c>
      <c r="C242" s="25">
        <v>240</v>
      </c>
      <c r="D242" t="str">
        <f t="shared" ca="1" si="27"/>
        <v>XLamp XFL03K 3V HD {W}</v>
      </c>
      <c r="E242">
        <v>240</v>
      </c>
      <c r="F242" t="str">
        <f t="shared" ca="1" si="25"/>
        <v>lm</v>
      </c>
      <c r="G242" t="str">
        <f t="shared" ca="1" si="26"/>
        <v>XLamp XFL03K 3V HD {W}</v>
      </c>
      <c r="H242">
        <v>240</v>
      </c>
    </row>
    <row r="243" spans="1:8">
      <c r="A243">
        <f t="shared" si="24"/>
        <v>485</v>
      </c>
      <c r="C243" s="25">
        <v>241</v>
      </c>
      <c r="D243" t="str">
        <f t="shared" ca="1" si="27"/>
        <v>XLamp XFL03K 6V HD {W}</v>
      </c>
      <c r="E243">
        <v>241</v>
      </c>
      <c r="F243" t="str">
        <f t="shared" ca="1" si="25"/>
        <v>lm</v>
      </c>
      <c r="G243" t="str">
        <f t="shared" ca="1" si="26"/>
        <v>XLamp XFL03K 6V HD {W}</v>
      </c>
      <c r="H243">
        <v>241</v>
      </c>
    </row>
    <row r="244" spans="1:8">
      <c r="A244">
        <f t="shared" si="24"/>
        <v>487</v>
      </c>
      <c r="C244" s="25">
        <v>242</v>
      </c>
      <c r="D244" t="str">
        <f t="shared" ca="1" si="27"/>
        <v>XLamp XFL03K 3V HI {W}</v>
      </c>
      <c r="E244">
        <v>242</v>
      </c>
      <c r="F244" t="str">
        <f t="shared" ca="1" si="25"/>
        <v>lm</v>
      </c>
      <c r="G244" t="str">
        <f t="shared" ca="1" si="26"/>
        <v>XLamp XFL03K 3V HI {W}</v>
      </c>
      <c r="H244">
        <v>242</v>
      </c>
    </row>
    <row r="245" spans="1:8">
      <c r="A245">
        <f t="shared" si="24"/>
        <v>489</v>
      </c>
      <c r="C245" s="25">
        <v>243</v>
      </c>
      <c r="D245" t="str">
        <f t="shared" ca="1" si="27"/>
        <v>XLamp XFL03K 6V HI {W}</v>
      </c>
      <c r="E245">
        <v>243</v>
      </c>
      <c r="F245" t="str">
        <f t="shared" ca="1" si="25"/>
        <v>lm</v>
      </c>
      <c r="G245" t="str">
        <f t="shared" ca="1" si="26"/>
        <v>XLamp XFL03K 6V HI {W}</v>
      </c>
      <c r="H245">
        <v>243</v>
      </c>
    </row>
    <row r="246" spans="1:8">
      <c r="A246">
        <f t="shared" si="24"/>
        <v>491</v>
      </c>
      <c r="C246" s="25">
        <v>244</v>
      </c>
      <c r="D246" t="str">
        <f t="shared" ca="1" si="27"/>
        <v>XLamp XFL05K 3V HI {W}</v>
      </c>
      <c r="E246">
        <v>244</v>
      </c>
      <c r="F246" t="str">
        <f t="shared" ca="1" si="25"/>
        <v>lm</v>
      </c>
      <c r="G246" t="str">
        <f t="shared" ca="1" si="26"/>
        <v>XLamp XFL05K 3V HI {W}</v>
      </c>
      <c r="H246">
        <v>244</v>
      </c>
    </row>
    <row r="247" spans="1:8">
      <c r="A247">
        <f t="shared" si="24"/>
        <v>493</v>
      </c>
      <c r="C247" s="25">
        <v>245</v>
      </c>
      <c r="D247" t="str">
        <f t="shared" ca="1" si="27"/>
        <v>XLamp XFL05K 3V HD {W}</v>
      </c>
      <c r="E247">
        <v>245</v>
      </c>
      <c r="F247" t="str">
        <f t="shared" ca="1" si="25"/>
        <v>lm</v>
      </c>
      <c r="G247" t="str">
        <f t="shared" ca="1" si="26"/>
        <v>XLamp XFL05K 3V HD {W}</v>
      </c>
      <c r="H247">
        <v>245</v>
      </c>
    </row>
    <row r="248" spans="1:8">
      <c r="A248">
        <f t="shared" si="24"/>
        <v>495</v>
      </c>
      <c r="C248" s="25">
        <v>246</v>
      </c>
      <c r="D248" t="str">
        <f t="shared" ca="1" si="27"/>
        <v>XLamp XFL05K 3V HI {W}</v>
      </c>
      <c r="E248">
        <v>246</v>
      </c>
      <c r="F248" t="str">
        <f t="shared" ca="1" si="25"/>
        <v>lm</v>
      </c>
      <c r="G248" t="str">
        <f t="shared" ca="1" si="26"/>
        <v>XLamp XFL05K 3V HI {W}</v>
      </c>
      <c r="H248">
        <v>246</v>
      </c>
    </row>
    <row r="249" spans="1:8">
      <c r="A249">
        <f t="shared" si="24"/>
        <v>497</v>
      </c>
      <c r="C249" s="25">
        <v>247</v>
      </c>
      <c r="D249" t="str">
        <f t="shared" ca="1" si="27"/>
        <v>XLamp XFL05K 6V HD {W}</v>
      </c>
      <c r="E249">
        <v>247</v>
      </c>
      <c r="F249" t="str">
        <f t="shared" ca="1" si="25"/>
        <v>lm</v>
      </c>
      <c r="G249" t="str">
        <f t="shared" ca="1" si="26"/>
        <v>XLamp XFL05K 6V HD {W}</v>
      </c>
      <c r="H249">
        <v>247</v>
      </c>
    </row>
    <row r="250" spans="1:8">
      <c r="A250">
        <f t="shared" si="24"/>
        <v>499</v>
      </c>
      <c r="C250" s="25">
        <v>248</v>
      </c>
      <c r="D250" t="str">
        <f t="shared" ca="1" si="27"/>
        <v>XLamp XFL05K 6V HI {W}</v>
      </c>
      <c r="E250">
        <v>248</v>
      </c>
      <c r="F250" t="str">
        <f t="shared" ca="1" si="25"/>
        <v>lm</v>
      </c>
      <c r="G250" t="str">
        <f t="shared" ca="1" si="26"/>
        <v>XLamp XFL05K 6V HI {W}</v>
      </c>
      <c r="H250">
        <v>248</v>
      </c>
    </row>
    <row r="251" spans="1:8">
      <c r="A251">
        <f t="shared" si="24"/>
        <v>501</v>
      </c>
      <c r="C251" s="25">
        <v>249</v>
      </c>
      <c r="D251" t="str">
        <f t="shared" ca="1" si="27"/>
        <v>XLamp XFL08K 6V HD {W}</v>
      </c>
      <c r="E251">
        <v>249</v>
      </c>
      <c r="F251" t="str">
        <f t="shared" ca="1" si="25"/>
        <v>lm</v>
      </c>
      <c r="G251" t="str">
        <f t="shared" ca="1" si="26"/>
        <v>XLamp XFL08K 6V HD {W}</v>
      </c>
      <c r="H251">
        <v>249</v>
      </c>
    </row>
    <row r="252" spans="1:8">
      <c r="A252">
        <f t="shared" si="24"/>
        <v>503</v>
      </c>
      <c r="C252" s="25">
        <v>250</v>
      </c>
      <c r="D252" t="str">
        <f t="shared" ca="1" si="27"/>
        <v>XLamp XFL08K 6V HI {W}</v>
      </c>
      <c r="E252">
        <v>250</v>
      </c>
      <c r="F252" t="str">
        <f t="shared" ca="1" si="25"/>
        <v>lm</v>
      </c>
      <c r="G252" t="str">
        <f t="shared" ca="1" si="26"/>
        <v>XLamp XFL08K 6V HI {W}</v>
      </c>
      <c r="H252">
        <v>250</v>
      </c>
    </row>
    <row r="253" spans="1:8">
      <c r="A253">
        <f t="shared" si="24"/>
        <v>505</v>
      </c>
      <c r="C253" s="25">
        <v>251</v>
      </c>
      <c r="D253" t="str">
        <f t="shared" ref="D253:D316" ca="1" si="28">IF(INDIRECT("Models!A"&amp;A253)=0,"",INDIRECT("Models!A"&amp;A253))</f>
        <v>XLamp XFL10K 6V HD {W}</v>
      </c>
      <c r="E253">
        <v>251</v>
      </c>
      <c r="F253" t="str">
        <f t="shared" ca="1" si="25"/>
        <v>lm</v>
      </c>
      <c r="G253" t="str">
        <f t="shared" ca="1" si="26"/>
        <v>XLamp XFL10K 6V HD {W}</v>
      </c>
      <c r="H253">
        <v>251</v>
      </c>
    </row>
    <row r="254" spans="1:8">
      <c r="A254">
        <f t="shared" si="24"/>
        <v>507</v>
      </c>
      <c r="C254" s="25">
        <v>252</v>
      </c>
      <c r="D254" t="str">
        <f t="shared" ca="1" si="28"/>
        <v>XLamp XFL10K 6V HI {W}</v>
      </c>
      <c r="E254">
        <v>252</v>
      </c>
      <c r="F254" t="str">
        <f t="shared" ca="1" si="25"/>
        <v>lm</v>
      </c>
      <c r="G254" t="str">
        <f t="shared" ca="1" si="26"/>
        <v>XLamp XFL10K 6V HI {W}</v>
      </c>
      <c r="H254">
        <v>252</v>
      </c>
    </row>
    <row r="255" spans="1:8">
      <c r="A255">
        <f t="shared" si="24"/>
        <v>509</v>
      </c>
      <c r="C255" s="25">
        <v>253</v>
      </c>
      <c r="D255" t="str">
        <f t="shared" ca="1" si="28"/>
        <v>XLamp XFL12K 6V HD {W}</v>
      </c>
      <c r="E255">
        <v>253</v>
      </c>
      <c r="F255" t="str">
        <f t="shared" ca="1" si="25"/>
        <v>lm</v>
      </c>
      <c r="G255" t="str">
        <f t="shared" ca="1" si="26"/>
        <v>XLamp XFL12K 6V HD {W}</v>
      </c>
      <c r="H255">
        <v>253</v>
      </c>
    </row>
    <row r="256" spans="1:8">
      <c r="A256">
        <f t="shared" si="24"/>
        <v>511</v>
      </c>
      <c r="C256" s="25">
        <v>254</v>
      </c>
      <c r="D256" t="str">
        <f t="shared" ca="1" si="28"/>
        <v>XLamp XFL12K 6V HI {W}</v>
      </c>
      <c r="E256">
        <v>254</v>
      </c>
      <c r="F256" t="str">
        <f t="shared" ca="1" si="25"/>
        <v>lm</v>
      </c>
      <c r="G256" t="str">
        <f t="shared" ca="1" si="26"/>
        <v>XLamp XFL12K 6V HI {W}</v>
      </c>
      <c r="H256">
        <v>254</v>
      </c>
    </row>
    <row r="257" spans="1:8">
      <c r="A257">
        <f t="shared" si="24"/>
        <v>513</v>
      </c>
      <c r="C257" s="25">
        <v>255</v>
      </c>
      <c r="D257" t="str">
        <f t="shared" ca="1" si="28"/>
        <v>XLamp XH-G {W}</v>
      </c>
      <c r="E257">
        <v>255</v>
      </c>
      <c r="F257" t="str">
        <f t="shared" ca="1" si="25"/>
        <v>lm</v>
      </c>
      <c r="G257" t="str">
        <f t="shared" ca="1" si="26"/>
        <v>XLamp XH-G {W}</v>
      </c>
      <c r="H257">
        <v>255</v>
      </c>
    </row>
    <row r="258" spans="1:8">
      <c r="A258">
        <f t="shared" si="24"/>
        <v>515</v>
      </c>
      <c r="C258" s="25">
        <v>256</v>
      </c>
      <c r="D258" t="str">
        <f t="shared" ca="1" si="28"/>
        <v>XLamp XHP35.2 Standard HD/HI   3V {W}</v>
      </c>
      <c r="E258">
        <v>256</v>
      </c>
      <c r="F258" t="str">
        <f t="shared" ca="1" si="25"/>
        <v>lm</v>
      </c>
      <c r="G258" t="str">
        <f t="shared" ca="1" si="26"/>
        <v>XLamp XHP35.2 Standard HD/HI   3V {W}</v>
      </c>
      <c r="H258">
        <v>256</v>
      </c>
    </row>
    <row r="259" spans="1:8">
      <c r="A259">
        <f t="shared" ref="A259:A322" si="29">3+C259*2</f>
        <v>517</v>
      </c>
      <c r="C259" s="25">
        <v>257</v>
      </c>
      <c r="D259" t="str">
        <f t="shared" ca="1" si="28"/>
        <v>XLamp XHP35.2 Standard HD/HI   6V {W}</v>
      </c>
      <c r="E259">
        <v>257</v>
      </c>
      <c r="F259" t="str">
        <f t="shared" ca="1" si="25"/>
        <v>lm</v>
      </c>
      <c r="G259" t="str">
        <f t="shared" ca="1" si="26"/>
        <v>XLamp XHP35.2 Standard HD/HI   6V {W}</v>
      </c>
      <c r="H259">
        <v>257</v>
      </c>
    </row>
    <row r="260" spans="1:8">
      <c r="A260">
        <f t="shared" si="29"/>
        <v>519</v>
      </c>
      <c r="C260" s="25">
        <v>258</v>
      </c>
      <c r="D260" t="str">
        <f t="shared" ca="1" si="28"/>
        <v>XLamp XHP35.2 Standard HD/HI 12V {W}</v>
      </c>
      <c r="E260">
        <v>258</v>
      </c>
      <c r="F260" t="str">
        <f t="shared" ref="F260:F323" ca="1" si="30">IF(INDIRECT("Models!C"&amp;A260)=0,"",INDIRECT("Models!C"&amp;A260))</f>
        <v>lm</v>
      </c>
      <c r="G260" t="str">
        <f t="shared" ref="G260:G323" ca="1" si="31">IF(F260="",D260,IF(F260="lm",D260,""))</f>
        <v>XLamp XHP35.2 Standard HD/HI 12V {W}</v>
      </c>
      <c r="H260">
        <v>258</v>
      </c>
    </row>
    <row r="261" spans="1:8">
      <c r="A261">
        <f t="shared" si="29"/>
        <v>521</v>
      </c>
      <c r="C261" s="25">
        <v>259</v>
      </c>
      <c r="D261" t="str">
        <f t="shared" ca="1" si="28"/>
        <v>XLamp XHP35.2 Pro9 HD/HI 12V {W}</v>
      </c>
      <c r="E261">
        <v>259</v>
      </c>
      <c r="F261" t="str">
        <f t="shared" ca="1" si="30"/>
        <v>lm</v>
      </c>
      <c r="G261" t="str">
        <f t="shared" ca="1" si="31"/>
        <v>XLamp XHP35.2 Pro9 HD/HI 12V {W}</v>
      </c>
      <c r="H261">
        <v>259</v>
      </c>
    </row>
    <row r="262" spans="1:8">
      <c r="A262">
        <f t="shared" si="29"/>
        <v>523</v>
      </c>
      <c r="C262" s="25">
        <v>260</v>
      </c>
      <c r="D262" t="str">
        <f t="shared" ca="1" si="28"/>
        <v>XLamp XHP50.2   3V {W}</v>
      </c>
      <c r="E262">
        <v>260</v>
      </c>
      <c r="F262" t="str">
        <f t="shared" ca="1" si="30"/>
        <v>lm</v>
      </c>
      <c r="G262" t="str">
        <f t="shared" ca="1" si="31"/>
        <v>XLamp XHP50.2   3V {W}</v>
      </c>
      <c r="H262">
        <v>260</v>
      </c>
    </row>
    <row r="263" spans="1:8">
      <c r="A263">
        <f t="shared" si="29"/>
        <v>525</v>
      </c>
      <c r="C263" s="25">
        <v>261</v>
      </c>
      <c r="D263" t="str">
        <f t="shared" ca="1" si="28"/>
        <v>XLamp XHP50.2   6V {W}</v>
      </c>
      <c r="E263">
        <v>261</v>
      </c>
      <c r="F263" t="str">
        <f t="shared" ca="1" si="30"/>
        <v>lm</v>
      </c>
      <c r="G263" t="str">
        <f t="shared" ca="1" si="31"/>
        <v>XLamp XHP50.2   6V {W}</v>
      </c>
      <c r="H263">
        <v>261</v>
      </c>
    </row>
    <row r="264" spans="1:8">
      <c r="A264">
        <f t="shared" si="29"/>
        <v>527</v>
      </c>
      <c r="C264" s="25">
        <v>262</v>
      </c>
      <c r="D264" t="str">
        <f t="shared" ca="1" si="28"/>
        <v>XLamp XHP50.2 12V {W}</v>
      </c>
      <c r="E264">
        <v>262</v>
      </c>
      <c r="F264" t="str">
        <f t="shared" ca="1" si="30"/>
        <v>lm</v>
      </c>
      <c r="G264" t="str">
        <f t="shared" ca="1" si="31"/>
        <v>XLamp XHP50.2 12V {W}</v>
      </c>
      <c r="H264">
        <v>262</v>
      </c>
    </row>
    <row r="265" spans="1:8">
      <c r="A265">
        <f t="shared" si="29"/>
        <v>529</v>
      </c>
      <c r="C265" s="25">
        <v>263</v>
      </c>
      <c r="D265" t="str">
        <f t="shared" ca="1" si="28"/>
        <v>XLamp XHP50.3 HD/HI   3V {W}</v>
      </c>
      <c r="E265">
        <v>263</v>
      </c>
      <c r="F265" t="str">
        <f t="shared" ca="1" si="30"/>
        <v>lm</v>
      </c>
      <c r="G265" t="str">
        <f t="shared" ca="1" si="31"/>
        <v>XLamp XHP50.3 HD/HI   3V {W}</v>
      </c>
      <c r="H265">
        <v>263</v>
      </c>
    </row>
    <row r="266" spans="1:8">
      <c r="A266">
        <f t="shared" si="29"/>
        <v>531</v>
      </c>
      <c r="C266" s="25">
        <v>264</v>
      </c>
      <c r="D266" t="str">
        <f t="shared" ca="1" si="28"/>
        <v>XLamp XHP50.3 HD/HI   6V {W}</v>
      </c>
      <c r="E266">
        <v>264</v>
      </c>
      <c r="F266" t="str">
        <f t="shared" ca="1" si="30"/>
        <v>lm</v>
      </c>
      <c r="G266" t="str">
        <f t="shared" ca="1" si="31"/>
        <v>XLamp XHP50.3 HD/HI   6V {W}</v>
      </c>
      <c r="H266">
        <v>264</v>
      </c>
    </row>
    <row r="267" spans="1:8">
      <c r="A267">
        <f t="shared" si="29"/>
        <v>533</v>
      </c>
      <c r="C267" s="25">
        <v>265</v>
      </c>
      <c r="D267" t="str">
        <f t="shared" ca="1" si="28"/>
        <v>XLamp XHP50.3 HD/HI 12V {W}</v>
      </c>
      <c r="E267">
        <v>265</v>
      </c>
      <c r="F267" t="str">
        <f t="shared" ca="1" si="30"/>
        <v>lm</v>
      </c>
      <c r="G267" t="str">
        <f t="shared" ca="1" si="31"/>
        <v>XLamp XHP50.3 HD/HI 12V {W}</v>
      </c>
      <c r="H267">
        <v>265</v>
      </c>
    </row>
    <row r="268" spans="1:8">
      <c r="A268">
        <f t="shared" si="29"/>
        <v>535</v>
      </c>
      <c r="C268" s="25">
        <v>266</v>
      </c>
      <c r="D268" t="str">
        <f t="shared" ca="1" si="28"/>
        <v>XLamp XHP70.2   6V {W}</v>
      </c>
      <c r="E268">
        <v>266</v>
      </c>
      <c r="F268" t="str">
        <f t="shared" ca="1" si="30"/>
        <v>lm</v>
      </c>
      <c r="G268" t="str">
        <f t="shared" ca="1" si="31"/>
        <v>XLamp XHP70.2   6V {W}</v>
      </c>
      <c r="H268">
        <v>266</v>
      </c>
    </row>
    <row r="269" spans="1:8">
      <c r="A269">
        <f t="shared" si="29"/>
        <v>537</v>
      </c>
      <c r="C269" s="25">
        <v>267</v>
      </c>
      <c r="D269" t="str">
        <f t="shared" ca="1" si="28"/>
        <v>XLamp XHP70.2 12V {W}</v>
      </c>
      <c r="E269">
        <v>267</v>
      </c>
      <c r="F269" t="str">
        <f t="shared" ca="1" si="30"/>
        <v>lm</v>
      </c>
      <c r="G269" t="str">
        <f t="shared" ca="1" si="31"/>
        <v>XLamp XHP70.2 12V {W}</v>
      </c>
      <c r="H269">
        <v>267</v>
      </c>
    </row>
    <row r="270" spans="1:8">
      <c r="A270">
        <f t="shared" si="29"/>
        <v>539</v>
      </c>
      <c r="C270" s="25">
        <v>268</v>
      </c>
      <c r="D270" t="str">
        <f t="shared" ca="1" si="28"/>
        <v>XLamp XHP70.3 HD/HI   3V {W}</v>
      </c>
      <c r="E270">
        <v>268</v>
      </c>
      <c r="F270" t="str">
        <f t="shared" ca="1" si="30"/>
        <v>lm</v>
      </c>
      <c r="G270" t="str">
        <f t="shared" ca="1" si="31"/>
        <v>XLamp XHP70.3 HD/HI   3V {W}</v>
      </c>
      <c r="H270">
        <v>268</v>
      </c>
    </row>
    <row r="271" spans="1:8">
      <c r="A271">
        <f t="shared" si="29"/>
        <v>541</v>
      </c>
      <c r="C271" s="25">
        <v>269</v>
      </c>
      <c r="D271" t="str">
        <f t="shared" ca="1" si="28"/>
        <v>XLamp XHP70.3 HD/HI   6V {W}</v>
      </c>
      <c r="E271">
        <v>269</v>
      </c>
      <c r="F271" t="str">
        <f t="shared" ca="1" si="30"/>
        <v>lm</v>
      </c>
      <c r="G271" t="str">
        <f t="shared" ca="1" si="31"/>
        <v>XLamp XHP70.3 HD/HI   6V {W}</v>
      </c>
      <c r="H271">
        <v>269</v>
      </c>
    </row>
    <row r="272" spans="1:8">
      <c r="A272">
        <f t="shared" si="29"/>
        <v>543</v>
      </c>
      <c r="C272" s="25">
        <v>270</v>
      </c>
      <c r="D272" t="str">
        <f t="shared" ca="1" si="28"/>
        <v>XLamp XHP70.3 HD/HI 12V {W}</v>
      </c>
      <c r="E272">
        <v>270</v>
      </c>
      <c r="F272" t="str">
        <f t="shared" ca="1" si="30"/>
        <v>lm</v>
      </c>
      <c r="G272" t="str">
        <f t="shared" ca="1" si="31"/>
        <v>XLamp XHP70.3 HD/HI 12V {W}</v>
      </c>
      <c r="H272">
        <v>270</v>
      </c>
    </row>
    <row r="273" spans="1:8">
      <c r="A273">
        <f t="shared" si="29"/>
        <v>545</v>
      </c>
      <c r="C273" s="25">
        <v>271</v>
      </c>
      <c r="D273" t="str">
        <f t="shared" ca="1" si="28"/>
        <v>XLamp XM-L 6V {EZW}</v>
      </c>
      <c r="E273">
        <v>271</v>
      </c>
      <c r="F273" t="str">
        <f t="shared" ca="1" si="30"/>
        <v>lm</v>
      </c>
      <c r="G273" t="str">
        <f t="shared" ca="1" si="31"/>
        <v>XLamp XM-L 6V {EZW}</v>
      </c>
      <c r="H273">
        <v>271</v>
      </c>
    </row>
    <row r="274" spans="1:8">
      <c r="A274">
        <f t="shared" si="29"/>
        <v>547</v>
      </c>
      <c r="C274" s="25">
        <v>272</v>
      </c>
      <c r="D274" t="str">
        <f t="shared" ca="1" si="28"/>
        <v>XLamp XM-L 12V {EZW}</v>
      </c>
      <c r="E274">
        <v>272</v>
      </c>
      <c r="F274" t="str">
        <f t="shared" ca="1" si="30"/>
        <v>lm</v>
      </c>
      <c r="G274" t="str">
        <f t="shared" ca="1" si="31"/>
        <v>XLamp XM-L 12V {EZW}</v>
      </c>
      <c r="H274">
        <v>272</v>
      </c>
    </row>
    <row r="275" spans="1:8">
      <c r="A275">
        <f t="shared" si="29"/>
        <v>549</v>
      </c>
      <c r="C275" s="25">
        <v>273</v>
      </c>
      <c r="D275" t="str">
        <f t="shared" ca="1" si="28"/>
        <v>XLamp XM-L Color Gen 2 HD/HI {W}</v>
      </c>
      <c r="E275">
        <v>273</v>
      </c>
      <c r="F275" t="str">
        <f t="shared" ca="1" si="30"/>
        <v>lm</v>
      </c>
      <c r="G275" t="str">
        <f t="shared" ca="1" si="31"/>
        <v>XLamp XM-L Color Gen 2 HD/HI {W}</v>
      </c>
      <c r="H275">
        <v>273</v>
      </c>
    </row>
    <row r="276" spans="1:8">
      <c r="A276">
        <f t="shared" si="29"/>
        <v>551</v>
      </c>
      <c r="C276" s="25">
        <v>274</v>
      </c>
      <c r="D276" t="str">
        <f t="shared" ca="1" si="28"/>
        <v>XLamp XM-L2 {BWT}</v>
      </c>
      <c r="E276">
        <v>274</v>
      </c>
      <c r="F276" t="str">
        <f t="shared" ca="1" si="30"/>
        <v>lm</v>
      </c>
      <c r="G276" t="str">
        <f t="shared" ca="1" si="31"/>
        <v>XLamp XM-L2 {BWT}</v>
      </c>
      <c r="H276">
        <v>274</v>
      </c>
    </row>
    <row r="277" spans="1:8">
      <c r="A277">
        <f t="shared" si="29"/>
        <v>553</v>
      </c>
      <c r="C277" s="25">
        <v>275</v>
      </c>
      <c r="D277" t="str">
        <f t="shared" ca="1" si="28"/>
        <v>XLamp XM-L2 6V {EZW}</v>
      </c>
      <c r="E277">
        <v>275</v>
      </c>
      <c r="F277" t="str">
        <f t="shared" ca="1" si="30"/>
        <v>lm</v>
      </c>
      <c r="G277" t="str">
        <f t="shared" ca="1" si="31"/>
        <v>XLamp XM-L2 6V {EZW}</v>
      </c>
      <c r="H277">
        <v>275</v>
      </c>
    </row>
    <row r="278" spans="1:8">
      <c r="A278">
        <f t="shared" si="29"/>
        <v>555</v>
      </c>
      <c r="C278" s="25">
        <v>276</v>
      </c>
      <c r="D278" t="str">
        <f t="shared" ca="1" si="28"/>
        <v>XLamp XM-L2 12V {EZW}</v>
      </c>
      <c r="E278">
        <v>276</v>
      </c>
      <c r="F278" t="str">
        <f t="shared" ca="1" si="30"/>
        <v>lm</v>
      </c>
      <c r="G278" t="str">
        <f t="shared" ca="1" si="31"/>
        <v>XLamp XM-L2 12V {EZW}</v>
      </c>
      <c r="H278">
        <v>276</v>
      </c>
    </row>
    <row r="279" spans="1:8">
      <c r="A279">
        <f t="shared" si="29"/>
        <v>557</v>
      </c>
      <c r="C279" s="25">
        <v>277</v>
      </c>
      <c r="D279" t="str">
        <f t="shared" ca="1" si="28"/>
        <v>XLamp XM-L3 {DWT}</v>
      </c>
      <c r="E279">
        <v>277</v>
      </c>
      <c r="F279" t="str">
        <f t="shared" ca="1" si="30"/>
        <v>lm</v>
      </c>
      <c r="G279" t="str">
        <f t="shared" ca="1" si="31"/>
        <v>XLamp XM-L3 {DWT}</v>
      </c>
      <c r="H279">
        <v>277</v>
      </c>
    </row>
    <row r="280" spans="1:8">
      <c r="A280">
        <f t="shared" si="29"/>
        <v>559</v>
      </c>
      <c r="C280" s="25">
        <v>278</v>
      </c>
      <c r="D280" t="str">
        <f t="shared" ca="1" si="28"/>
        <v>XLamp XM-MR {WA}</v>
      </c>
      <c r="E280">
        <v>278</v>
      </c>
      <c r="F280" t="str">
        <f t="shared" ca="1" si="30"/>
        <v>lm</v>
      </c>
      <c r="G280" t="str">
        <f t="shared" ca="1" si="31"/>
        <v>XLamp XM-MR {WA}</v>
      </c>
      <c r="H280">
        <v>278</v>
      </c>
    </row>
    <row r="281" spans="1:8">
      <c r="A281">
        <f t="shared" si="29"/>
        <v>561</v>
      </c>
      <c r="C281" s="25">
        <v>279</v>
      </c>
      <c r="D281" t="str">
        <f t="shared" ca="1" si="28"/>
        <v>XLamp XN-P Color {W}</v>
      </c>
      <c r="E281">
        <v>279</v>
      </c>
      <c r="F281" t="str">
        <f t="shared" ca="1" si="30"/>
        <v>lm</v>
      </c>
      <c r="G281" t="str">
        <f t="shared" ca="1" si="31"/>
        <v>XLamp XN-P Color {W}</v>
      </c>
      <c r="H281">
        <v>279</v>
      </c>
    </row>
    <row r="282" spans="1:8">
      <c r="A282">
        <f t="shared" si="29"/>
        <v>563</v>
      </c>
      <c r="C282" s="25">
        <v>280</v>
      </c>
      <c r="D282" t="str">
        <f t="shared" ca="1" si="28"/>
        <v>XLamp XP-C {WHT}</v>
      </c>
      <c r="E282">
        <v>280</v>
      </c>
      <c r="F282" t="str">
        <f t="shared" ca="1" si="30"/>
        <v>lm</v>
      </c>
      <c r="G282" t="str">
        <f t="shared" ca="1" si="31"/>
        <v>XLamp XP-C {WHT}</v>
      </c>
      <c r="H282">
        <v>280</v>
      </c>
    </row>
    <row r="283" spans="1:8">
      <c r="A283">
        <f t="shared" si="29"/>
        <v>565</v>
      </c>
      <c r="C283" s="25">
        <v>281</v>
      </c>
      <c r="D283" t="str">
        <f t="shared" ca="1" si="28"/>
        <v>XLamp XP-E {WHT}</v>
      </c>
      <c r="E283">
        <v>281</v>
      </c>
      <c r="F283" t="str">
        <f t="shared" ca="1" si="30"/>
        <v>lm</v>
      </c>
      <c r="G283" t="str">
        <f t="shared" ca="1" si="31"/>
        <v>XLamp XP-E {WHT}</v>
      </c>
      <c r="H283">
        <v>281</v>
      </c>
    </row>
    <row r="284" spans="1:8">
      <c r="A284">
        <f t="shared" si="29"/>
        <v>567</v>
      </c>
      <c r="C284" s="25">
        <v>282</v>
      </c>
      <c r="D284" t="str">
        <f t="shared" ca="1" si="28"/>
        <v>XLamp XP-E2 {BWT}</v>
      </c>
      <c r="E284">
        <v>282</v>
      </c>
      <c r="F284" t="str">
        <f t="shared" ca="1" si="30"/>
        <v>lm</v>
      </c>
      <c r="G284" t="str">
        <f t="shared" ca="1" si="31"/>
        <v>XLamp XP-E2 {BWT}</v>
      </c>
      <c r="H284">
        <v>282</v>
      </c>
    </row>
    <row r="285" spans="1:8">
      <c r="A285">
        <f t="shared" si="29"/>
        <v>569</v>
      </c>
      <c r="C285" s="25">
        <v>283</v>
      </c>
      <c r="D285" t="str">
        <f t="shared" ca="1" si="28"/>
        <v>XLamp XP-E2 Torch {BTT}</v>
      </c>
      <c r="E285">
        <v>283</v>
      </c>
      <c r="F285" t="str">
        <f t="shared" ca="1" si="30"/>
        <v>lm</v>
      </c>
      <c r="G285" t="str">
        <f t="shared" ca="1" si="31"/>
        <v>XLamp XP-E2 Torch {BTT}</v>
      </c>
      <c r="H285">
        <v>283</v>
      </c>
    </row>
    <row r="286" spans="1:8">
      <c r="A286">
        <f t="shared" si="29"/>
        <v>571</v>
      </c>
      <c r="C286" s="25">
        <v>284</v>
      </c>
      <c r="D286" t="str">
        <f t="shared" ca="1" si="28"/>
        <v>XLamp XP-G {WHT}</v>
      </c>
      <c r="E286">
        <v>284</v>
      </c>
      <c r="F286" t="str">
        <f t="shared" ca="1" si="30"/>
        <v>lm</v>
      </c>
      <c r="G286" t="str">
        <f t="shared" ca="1" si="31"/>
        <v>XLamp XP-G {WHT}</v>
      </c>
      <c r="H286">
        <v>284</v>
      </c>
    </row>
    <row r="287" spans="1:8">
      <c r="A287">
        <f t="shared" si="29"/>
        <v>573</v>
      </c>
      <c r="C287" s="25">
        <v>285</v>
      </c>
      <c r="D287" t="str">
        <f t="shared" ca="1" si="28"/>
        <v>XLamp XP-G2 {BWT}</v>
      </c>
      <c r="E287">
        <v>285</v>
      </c>
      <c r="F287" t="str">
        <f t="shared" ca="1" si="30"/>
        <v>lm</v>
      </c>
      <c r="G287" t="str">
        <f t="shared" ca="1" si="31"/>
        <v>XLamp XP-G2 {BWT}</v>
      </c>
      <c r="H287">
        <v>285</v>
      </c>
    </row>
    <row r="288" spans="1:8">
      <c r="A288">
        <f t="shared" si="29"/>
        <v>575</v>
      </c>
      <c r="C288" s="25">
        <v>286</v>
      </c>
      <c r="D288" t="str">
        <f t="shared" ca="1" si="28"/>
        <v>XLamp XP-G2 High Efficacy {W}</v>
      </c>
      <c r="E288">
        <v>286</v>
      </c>
      <c r="F288" t="str">
        <f t="shared" ca="1" si="30"/>
        <v>lm</v>
      </c>
      <c r="G288" t="str">
        <f t="shared" ca="1" si="31"/>
        <v>XLamp XP-G2 High Efficacy {W}</v>
      </c>
      <c r="H288">
        <v>286</v>
      </c>
    </row>
    <row r="289" spans="1:8">
      <c r="A289">
        <f t="shared" si="29"/>
        <v>577</v>
      </c>
      <c r="C289" s="25">
        <v>287</v>
      </c>
      <c r="D289" t="str">
        <f t="shared" ca="1" si="28"/>
        <v>XLamp XP-G3 Horizon {DWT}</v>
      </c>
      <c r="E289">
        <v>287</v>
      </c>
      <c r="F289" t="str">
        <f t="shared" ca="1" si="30"/>
        <v>lm</v>
      </c>
      <c r="G289" t="str">
        <f t="shared" ca="1" si="31"/>
        <v>XLamp XP-G3 Horizon {DWT}</v>
      </c>
      <c r="H289">
        <v>287</v>
      </c>
    </row>
    <row r="290" spans="1:8">
      <c r="A290">
        <f t="shared" si="29"/>
        <v>579</v>
      </c>
      <c r="C290" s="25">
        <v>288</v>
      </c>
      <c r="D290" t="str">
        <f t="shared" ca="1" si="28"/>
        <v>XLamp XP-G3 Standard {DWT}</v>
      </c>
      <c r="E290">
        <v>288</v>
      </c>
      <c r="F290" t="str">
        <f t="shared" ca="1" si="30"/>
        <v>lm</v>
      </c>
      <c r="G290" t="str">
        <f t="shared" ca="1" si="31"/>
        <v>XLamp XP-G3 Standard {DWT}</v>
      </c>
      <c r="H290">
        <v>288</v>
      </c>
    </row>
    <row r="291" spans="1:8">
      <c r="A291">
        <f t="shared" si="29"/>
        <v>581</v>
      </c>
      <c r="C291" s="25">
        <v>289</v>
      </c>
      <c r="D291" t="str">
        <f t="shared" ca="1" si="28"/>
        <v>XLamp XP-G3 S Line {DWT}</v>
      </c>
      <c r="E291">
        <v>289</v>
      </c>
      <c r="F291" t="str">
        <f t="shared" ca="1" si="30"/>
        <v>lm</v>
      </c>
      <c r="G291" t="str">
        <f t="shared" ca="1" si="31"/>
        <v>XLamp XP-G3 S Line {DWT}</v>
      </c>
      <c r="H291">
        <v>289</v>
      </c>
    </row>
    <row r="292" spans="1:8">
      <c r="A292">
        <f t="shared" si="29"/>
        <v>583</v>
      </c>
      <c r="C292" s="25">
        <v>290</v>
      </c>
      <c r="D292" t="str">
        <f t="shared" ca="1" si="28"/>
        <v>XLamp XP-G4 High Intensity {EWT}</v>
      </c>
      <c r="E292">
        <v>290</v>
      </c>
      <c r="F292" t="str">
        <f t="shared" ca="1" si="30"/>
        <v>lm</v>
      </c>
      <c r="G292" t="str">
        <f t="shared" ca="1" si="31"/>
        <v>XLamp XP-G4 High Intensity {EWT}</v>
      </c>
      <c r="H292">
        <v>290</v>
      </c>
    </row>
    <row r="293" spans="1:8">
      <c r="A293">
        <f t="shared" si="29"/>
        <v>585</v>
      </c>
      <c r="C293" s="25">
        <v>291</v>
      </c>
      <c r="D293" t="str">
        <f t="shared" ca="1" si="28"/>
        <v>XLamp XP-G4 Standard {EWT}</v>
      </c>
      <c r="E293">
        <v>291</v>
      </c>
      <c r="F293" t="str">
        <f t="shared" ca="1" si="30"/>
        <v>lm</v>
      </c>
      <c r="G293" t="str">
        <f t="shared" ca="1" si="31"/>
        <v>XLamp XP-G4 Standard {EWT}</v>
      </c>
      <c r="H293">
        <v>291</v>
      </c>
    </row>
    <row r="294" spans="1:8">
      <c r="A294">
        <f t="shared" si="29"/>
        <v>587</v>
      </c>
      <c r="C294" s="25">
        <v>292</v>
      </c>
      <c r="D294" t="str">
        <f t="shared" ca="1" si="28"/>
        <v>XLamp XP-G4 Pro9 {EWT}</v>
      </c>
      <c r="E294">
        <v>292</v>
      </c>
      <c r="F294" t="str">
        <f t="shared" ca="1" si="30"/>
        <v>lm</v>
      </c>
      <c r="G294" t="str">
        <f t="shared" ca="1" si="31"/>
        <v>XLamp XP-G4 Pro9 {EWT}</v>
      </c>
      <c r="H294">
        <v>292</v>
      </c>
    </row>
    <row r="295" spans="1:8">
      <c r="A295">
        <f t="shared" si="29"/>
        <v>589</v>
      </c>
      <c r="C295" s="25">
        <v>293</v>
      </c>
      <c r="D295" t="str">
        <f t="shared" ca="1" si="28"/>
        <v>XLamp XP-GR {W}</v>
      </c>
      <c r="E295">
        <v>293</v>
      </c>
      <c r="F295" t="str">
        <f t="shared" ca="1" si="30"/>
        <v>lm</v>
      </c>
      <c r="G295" t="str">
        <f t="shared" ca="1" si="31"/>
        <v>XLamp XP-GR {W}</v>
      </c>
      <c r="H295">
        <v>293</v>
      </c>
    </row>
    <row r="296" spans="1:8">
      <c r="A296">
        <f t="shared" si="29"/>
        <v>591</v>
      </c>
      <c r="C296" s="25">
        <v>294</v>
      </c>
      <c r="D296" t="str">
        <f t="shared" ca="1" si="28"/>
        <v>XLamp XP-L HD/HI {AWT}</v>
      </c>
      <c r="E296">
        <v>294</v>
      </c>
      <c r="F296" t="str">
        <f t="shared" ca="1" si="30"/>
        <v>lm</v>
      </c>
      <c r="G296" t="str">
        <f t="shared" ca="1" si="31"/>
        <v>XLamp XP-L HD/HI {AWT}</v>
      </c>
      <c r="H296">
        <v>294</v>
      </c>
    </row>
    <row r="297" spans="1:8">
      <c r="A297">
        <f t="shared" si="29"/>
        <v>593</v>
      </c>
      <c r="C297" s="25">
        <v>295</v>
      </c>
      <c r="D297" t="str">
        <f t="shared" ca="1" si="28"/>
        <v>XLamp XP-L Color HD/HI {W}</v>
      </c>
      <c r="E297">
        <v>295</v>
      </c>
      <c r="F297" t="str">
        <f t="shared" ca="1" si="30"/>
        <v>lm</v>
      </c>
      <c r="G297" t="str">
        <f t="shared" ca="1" si="31"/>
        <v>XLamp XP-L Color HD/HI {W}</v>
      </c>
      <c r="H297">
        <v>295</v>
      </c>
    </row>
    <row r="298" spans="1:8">
      <c r="A298">
        <f t="shared" si="29"/>
        <v>595</v>
      </c>
      <c r="C298" s="25">
        <v>296</v>
      </c>
      <c r="D298" t="str">
        <f t="shared" ca="1" si="28"/>
        <v>XLamp XP-L2 HD {BWT}</v>
      </c>
      <c r="E298">
        <v>296</v>
      </c>
      <c r="F298" t="str">
        <f t="shared" ca="1" si="30"/>
        <v>lm</v>
      </c>
      <c r="G298" t="str">
        <f t="shared" ca="1" si="31"/>
        <v>XLamp XP-L2 HD {BWT}</v>
      </c>
      <c r="H298">
        <v>296</v>
      </c>
    </row>
    <row r="299" spans="1:8">
      <c r="A299">
        <f t="shared" si="29"/>
        <v>597</v>
      </c>
      <c r="C299" s="25">
        <v>297</v>
      </c>
      <c r="D299" t="str">
        <f t="shared" ca="1" si="28"/>
        <v>XLamp XP-LR {W}</v>
      </c>
      <c r="E299">
        <v>297</v>
      </c>
      <c r="F299" t="str">
        <f t="shared" ca="1" si="30"/>
        <v>lm</v>
      </c>
      <c r="G299" t="str">
        <f t="shared" ca="1" si="31"/>
        <v>XLamp XP-LR {W}</v>
      </c>
      <c r="H299">
        <v>297</v>
      </c>
    </row>
    <row r="300" spans="1:8">
      <c r="A300">
        <f t="shared" si="29"/>
        <v>599</v>
      </c>
      <c r="C300" s="25">
        <v>298</v>
      </c>
      <c r="D300" t="str">
        <f t="shared" ca="1" si="28"/>
        <v>XLamp XP-P &lt;70 CRI {AWT}</v>
      </c>
      <c r="E300">
        <v>298</v>
      </c>
      <c r="F300" t="str">
        <f t="shared" ca="1" si="30"/>
        <v>lm</v>
      </c>
      <c r="G300" t="str">
        <f t="shared" ca="1" si="31"/>
        <v>XLamp XP-P &lt;70 CRI {AWT}</v>
      </c>
      <c r="H300">
        <v>298</v>
      </c>
    </row>
    <row r="301" spans="1:8">
      <c r="A301">
        <f t="shared" si="29"/>
        <v>601</v>
      </c>
      <c r="C301" s="25">
        <v>299</v>
      </c>
      <c r="D301" t="str">
        <f t="shared" ca="1" si="28"/>
        <v>XLamp XP-P 70+ CRI {AWT}</v>
      </c>
      <c r="E301">
        <v>299</v>
      </c>
      <c r="F301" t="str">
        <f t="shared" ca="1" si="30"/>
        <v>lm</v>
      </c>
      <c r="G301" t="str">
        <f t="shared" ca="1" si="31"/>
        <v>XLamp XP-P 70+ CRI {AWT}</v>
      </c>
      <c r="H301">
        <v>299</v>
      </c>
    </row>
    <row r="302" spans="1:8">
      <c r="A302">
        <f t="shared" si="29"/>
        <v>603</v>
      </c>
      <c r="C302" s="25">
        <v>300</v>
      </c>
      <c r="D302" t="str">
        <f t="shared" ca="1" si="28"/>
        <v>XLamp XQ-A {AWT}</v>
      </c>
      <c r="E302">
        <v>300</v>
      </c>
      <c r="F302" t="str">
        <f t="shared" ca="1" si="30"/>
        <v>lm</v>
      </c>
      <c r="G302" t="str">
        <f t="shared" ca="1" si="31"/>
        <v>XLamp XQ-A {AWT}</v>
      </c>
      <c r="H302">
        <v>300</v>
      </c>
    </row>
    <row r="303" spans="1:8">
      <c r="A303">
        <f t="shared" si="29"/>
        <v>605</v>
      </c>
      <c r="C303" s="25">
        <v>301</v>
      </c>
      <c r="D303" t="str">
        <f t="shared" ca="1" si="28"/>
        <v>XLamp XQ-E HD {AWT}</v>
      </c>
      <c r="E303">
        <v>301</v>
      </c>
      <c r="F303" t="str">
        <f t="shared" ca="1" si="30"/>
        <v>lm</v>
      </c>
      <c r="G303" t="str">
        <f t="shared" ca="1" si="31"/>
        <v>XLamp XQ-E HD {AWT}</v>
      </c>
      <c r="H303">
        <v>301</v>
      </c>
    </row>
    <row r="304" spans="1:8">
      <c r="A304">
        <f t="shared" si="29"/>
        <v>607</v>
      </c>
      <c r="C304" s="25">
        <v>302</v>
      </c>
      <c r="D304" t="str">
        <f t="shared" ca="1" si="28"/>
        <v>XLamp XQ-E HD 1800K {AWT}</v>
      </c>
      <c r="E304">
        <v>302</v>
      </c>
      <c r="F304" t="str">
        <f t="shared" ca="1" si="30"/>
        <v>lm</v>
      </c>
      <c r="G304" t="str">
        <f t="shared" ca="1" si="31"/>
        <v>XLamp XQ-E HD 1800K {AWT}</v>
      </c>
      <c r="H304">
        <v>302</v>
      </c>
    </row>
    <row r="305" spans="1:8">
      <c r="A305">
        <f t="shared" si="29"/>
        <v>609</v>
      </c>
      <c r="C305" s="25">
        <v>303</v>
      </c>
      <c r="D305" t="str">
        <f t="shared" ca="1" si="28"/>
        <v>XLamp XQ-E Plus HD/HI {AWT}</v>
      </c>
      <c r="E305">
        <v>303</v>
      </c>
      <c r="F305" t="str">
        <f t="shared" ca="1" si="30"/>
        <v>lm</v>
      </c>
      <c r="G305" t="str">
        <f t="shared" ca="1" si="31"/>
        <v>XLamp XQ-E Plus HD/HI {AWT}</v>
      </c>
      <c r="H305">
        <v>303</v>
      </c>
    </row>
    <row r="306" spans="1:8">
      <c r="A306">
        <f t="shared" si="29"/>
        <v>611</v>
      </c>
      <c r="C306" s="25">
        <v>304</v>
      </c>
      <c r="D306" t="str">
        <f t="shared" ca="1" si="28"/>
        <v>XLamp XQ-E HI {AWT}</v>
      </c>
      <c r="E306">
        <v>304</v>
      </c>
      <c r="F306" t="str">
        <f t="shared" ca="1" si="30"/>
        <v>lm</v>
      </c>
      <c r="G306" t="str">
        <f t="shared" ca="1" si="31"/>
        <v>XLamp XQ-E HI {AWT}</v>
      </c>
      <c r="H306">
        <v>304</v>
      </c>
    </row>
    <row r="307" spans="1:8">
      <c r="A307">
        <f t="shared" si="29"/>
        <v>613</v>
      </c>
      <c r="C307" s="25">
        <v>305</v>
      </c>
      <c r="D307" t="str">
        <f t="shared" ca="1" si="28"/>
        <v>XLamp XQ-E HI 1800K {AWT}</v>
      </c>
      <c r="E307">
        <v>305</v>
      </c>
      <c r="F307" t="str">
        <f t="shared" ca="1" si="30"/>
        <v>lm</v>
      </c>
      <c r="G307" t="str">
        <f t="shared" ca="1" si="31"/>
        <v>XLamp XQ-E HI 1800K {AWT}</v>
      </c>
      <c r="H307">
        <v>305</v>
      </c>
    </row>
    <row r="308" spans="1:8">
      <c r="A308">
        <f t="shared" si="29"/>
        <v>615</v>
      </c>
      <c r="C308" s="25">
        <v>306</v>
      </c>
      <c r="D308" t="str">
        <f t="shared" ca="1" si="28"/>
        <v>XLamp XR-E {CW}</v>
      </c>
      <c r="E308">
        <v>306</v>
      </c>
      <c r="F308" t="str">
        <f t="shared" ca="1" si="30"/>
        <v>lm</v>
      </c>
      <c r="G308" t="str">
        <f t="shared" ca="1" si="31"/>
        <v>XLamp XR-E {CW}</v>
      </c>
      <c r="H308">
        <v>306</v>
      </c>
    </row>
    <row r="309" spans="1:8">
      <c r="A309">
        <f t="shared" si="29"/>
        <v>617</v>
      </c>
      <c r="C309" s="25">
        <v>307</v>
      </c>
      <c r="D309" t="str">
        <f t="shared" ca="1" si="28"/>
        <v>XLamp XR-E {NW/WW}</v>
      </c>
      <c r="E309">
        <v>307</v>
      </c>
      <c r="F309" t="str">
        <f t="shared" ca="1" si="30"/>
        <v>lm</v>
      </c>
      <c r="G309" t="str">
        <f t="shared" ca="1" si="31"/>
        <v>XLamp XR-E {NW/WW}</v>
      </c>
      <c r="H309">
        <v>307</v>
      </c>
    </row>
    <row r="310" spans="1:8">
      <c r="A310">
        <f t="shared" si="29"/>
        <v>619</v>
      </c>
      <c r="C310" s="25">
        <v>308</v>
      </c>
      <c r="D310" t="str">
        <f t="shared" ca="1" si="28"/>
        <v>XLamp XT-E Standard {AWT}</v>
      </c>
      <c r="E310">
        <v>308</v>
      </c>
      <c r="F310" t="str">
        <f t="shared" ca="1" si="30"/>
        <v>lm</v>
      </c>
      <c r="G310" t="str">
        <f t="shared" ca="1" si="31"/>
        <v>XLamp XT-E Standard {AWT}</v>
      </c>
      <c r="H310">
        <v>308</v>
      </c>
    </row>
    <row r="311" spans="1:8">
      <c r="A311">
        <f t="shared" si="29"/>
        <v>621</v>
      </c>
      <c r="C311" s="25">
        <v>309</v>
      </c>
      <c r="D311" t="str">
        <f t="shared" ca="1" si="28"/>
        <v>XLamp XT-E High Efficacy {AWT}</v>
      </c>
      <c r="E311">
        <v>309</v>
      </c>
      <c r="F311" t="str">
        <f t="shared" ca="1" si="30"/>
        <v>lm</v>
      </c>
      <c r="G311" t="str">
        <f t="shared" ca="1" si="31"/>
        <v>XLamp XT-E High Efficacy {AWT}</v>
      </c>
      <c r="H311">
        <v>309</v>
      </c>
    </row>
    <row r="312" spans="1:8">
      <c r="A312">
        <f t="shared" si="29"/>
        <v>623</v>
      </c>
      <c r="C312" s="25">
        <v>310</v>
      </c>
      <c r="D312" t="str">
        <f t="shared" ca="1" si="28"/>
        <v/>
      </c>
      <c r="E312">
        <v>310</v>
      </c>
      <c r="F312" t="str">
        <f t="shared" ca="1" si="30"/>
        <v/>
      </c>
      <c r="G312" t="str">
        <f t="shared" ca="1" si="31"/>
        <v/>
      </c>
      <c r="H312">
        <v>310</v>
      </c>
    </row>
    <row r="313" spans="1:8">
      <c r="A313">
        <f t="shared" si="29"/>
        <v>625</v>
      </c>
      <c r="C313" s="25">
        <v>311</v>
      </c>
      <c r="D313" t="str">
        <f t="shared" ca="1" si="28"/>
        <v>--- PHOTOPHYLL SELECT ---</v>
      </c>
      <c r="E313">
        <v>311</v>
      </c>
      <c r="F313" t="str">
        <f t="shared" ca="1" si="30"/>
        <v/>
      </c>
      <c r="G313" t="str">
        <f t="shared" ca="1" si="31"/>
        <v>--- PHOTOPHYLL SELECT ---</v>
      </c>
      <c r="H313">
        <v>311</v>
      </c>
    </row>
    <row r="314" spans="1:8">
      <c r="A314">
        <f t="shared" si="29"/>
        <v>627</v>
      </c>
      <c r="C314" s="25">
        <v>312</v>
      </c>
      <c r="D314" t="str">
        <f t="shared" ca="1" si="28"/>
        <v>JB2835B 3V HE (G) {PPS}</v>
      </c>
      <c r="E314">
        <v>312</v>
      </c>
      <c r="F314" t="str">
        <f t="shared" ca="1" si="30"/>
        <v>PPF</v>
      </c>
      <c r="G314" t="str">
        <f t="shared" ca="1" si="31"/>
        <v/>
      </c>
      <c r="H314">
        <v>312</v>
      </c>
    </row>
    <row r="315" spans="1:8">
      <c r="A315">
        <f t="shared" si="29"/>
        <v>629</v>
      </c>
      <c r="C315" s="25">
        <v>313</v>
      </c>
      <c r="D315" t="str">
        <f t="shared" ca="1" si="28"/>
        <v>JB3030C 3V (E) {PPS}</v>
      </c>
      <c r="E315">
        <v>313</v>
      </c>
      <c r="F315" t="str">
        <f t="shared" ca="1" si="30"/>
        <v>PPF</v>
      </c>
      <c r="G315" t="str">
        <f t="shared" ca="1" si="31"/>
        <v/>
      </c>
      <c r="H315">
        <v>313</v>
      </c>
    </row>
    <row r="316" spans="1:8">
      <c r="A316">
        <f t="shared" si="29"/>
        <v>631</v>
      </c>
      <c r="C316" s="25">
        <v>314</v>
      </c>
      <c r="D316" t="str">
        <f t="shared" ca="1" si="28"/>
        <v>XLamp XP-G3 {PPS}</v>
      </c>
      <c r="E316">
        <v>314</v>
      </c>
      <c r="F316" t="str">
        <f t="shared" ca="1" si="30"/>
        <v>PPF</v>
      </c>
      <c r="G316" t="str">
        <f t="shared" ca="1" si="31"/>
        <v/>
      </c>
      <c r="H316">
        <v>314</v>
      </c>
    </row>
    <row r="317" spans="1:8">
      <c r="A317">
        <f t="shared" si="29"/>
        <v>633</v>
      </c>
      <c r="C317" s="25">
        <v>315</v>
      </c>
      <c r="D317" t="str">
        <f t="shared" ref="D317:D352" ca="1" si="32">IF(INDIRECT("Models!A"&amp;A317)=0,"",INDIRECT("Models!A"&amp;A317))</f>
        <v>XLamp XP-G3 Horizon {PPS}</v>
      </c>
      <c r="E317">
        <v>315</v>
      </c>
      <c r="F317" t="str">
        <f t="shared" ca="1" si="30"/>
        <v>PPF</v>
      </c>
      <c r="G317" t="str">
        <f t="shared" ca="1" si="31"/>
        <v/>
      </c>
      <c r="H317">
        <v>315</v>
      </c>
    </row>
    <row r="318" spans="1:8">
      <c r="A318">
        <f t="shared" si="29"/>
        <v>635</v>
      </c>
      <c r="C318" s="25">
        <v>316</v>
      </c>
      <c r="D318" t="str">
        <f t="shared" ca="1" si="32"/>
        <v/>
      </c>
      <c r="E318">
        <v>316</v>
      </c>
      <c r="F318" t="str">
        <f t="shared" ca="1" si="30"/>
        <v/>
      </c>
      <c r="G318" t="str">
        <f t="shared" ca="1" si="31"/>
        <v/>
      </c>
      <c r="H318">
        <v>316</v>
      </c>
    </row>
    <row r="319" spans="1:8">
      <c r="A319">
        <f t="shared" si="29"/>
        <v>637</v>
      </c>
      <c r="C319" s="25">
        <v>317</v>
      </c>
      <c r="D319" t="str">
        <f t="shared" ca="1" si="32"/>
        <v>--- VIOLET ---</v>
      </c>
      <c r="E319">
        <v>317</v>
      </c>
      <c r="F319" t="str">
        <f t="shared" ca="1" si="30"/>
        <v/>
      </c>
      <c r="G319" t="str">
        <f t="shared" ca="1" si="31"/>
        <v>--- VIOLET ---</v>
      </c>
      <c r="H319">
        <v>317</v>
      </c>
    </row>
    <row r="320" spans="1:8">
      <c r="A320">
        <f t="shared" si="29"/>
        <v>639</v>
      </c>
      <c r="C320" s="25">
        <v>318</v>
      </c>
      <c r="D320" t="str">
        <f t="shared" ca="1" si="32"/>
        <v>JE2835 3V N Class {VT}</v>
      </c>
      <c r="E320">
        <v>318</v>
      </c>
      <c r="F320" t="str">
        <f t="shared" ca="1" si="30"/>
        <v>mW</v>
      </c>
      <c r="G320" t="str">
        <f t="shared" ca="1" si="31"/>
        <v/>
      </c>
      <c r="H320">
        <v>318</v>
      </c>
    </row>
    <row r="321" spans="1:8">
      <c r="A321">
        <f t="shared" si="29"/>
        <v>641</v>
      </c>
      <c r="C321" s="25">
        <v>319</v>
      </c>
      <c r="D321" t="str">
        <f t="shared" ca="1" si="32"/>
        <v>XLamp XE-G Element G {VT}</v>
      </c>
      <c r="E321">
        <v>319</v>
      </c>
      <c r="F321" t="str">
        <f t="shared" ca="1" si="30"/>
        <v>mW</v>
      </c>
      <c r="G321" t="str">
        <f t="shared" ca="1" si="31"/>
        <v/>
      </c>
      <c r="H321">
        <v>319</v>
      </c>
    </row>
    <row r="322" spans="1:8">
      <c r="A322">
        <f t="shared" si="29"/>
        <v>643</v>
      </c>
      <c r="C322" s="25">
        <v>320</v>
      </c>
      <c r="D322" t="str">
        <f t="shared" ca="1" si="32"/>
        <v/>
      </c>
      <c r="E322">
        <v>320</v>
      </c>
      <c r="F322" t="str">
        <f t="shared" ca="1" si="30"/>
        <v/>
      </c>
      <c r="G322" t="str">
        <f t="shared" ca="1" si="31"/>
        <v/>
      </c>
      <c r="H322">
        <v>320</v>
      </c>
    </row>
    <row r="323" spans="1:8">
      <c r="A323">
        <f t="shared" ref="A323:A386" si="33">3+C323*2</f>
        <v>645</v>
      </c>
      <c r="C323" s="25">
        <v>321</v>
      </c>
      <c r="D323" t="str">
        <f t="shared" ca="1" si="32"/>
        <v>--- ROYAL BLUE ---</v>
      </c>
      <c r="E323">
        <v>321</v>
      </c>
      <c r="F323" t="str">
        <f t="shared" ca="1" si="30"/>
        <v/>
      </c>
      <c r="G323" t="str">
        <f t="shared" ca="1" si="31"/>
        <v>--- ROYAL BLUE ---</v>
      </c>
      <c r="H323">
        <v>321</v>
      </c>
    </row>
    <row r="324" spans="1:8">
      <c r="A324">
        <f t="shared" si="33"/>
        <v>647</v>
      </c>
      <c r="C324" s="25">
        <v>322</v>
      </c>
      <c r="D324" t="str">
        <f t="shared" ca="1" si="32"/>
        <v>JE2835 3V N Class {RB}</v>
      </c>
      <c r="E324">
        <v>322</v>
      </c>
      <c r="F324" t="str">
        <f t="shared" ref="F324:F387" ca="1" si="34">IF(INDIRECT("Models!C"&amp;A324)=0,"",INDIRECT("Models!C"&amp;A324))</f>
        <v>mW</v>
      </c>
      <c r="G324" t="str">
        <f t="shared" ref="G324:G387" ca="1" si="35">IF(F324="",D324,IF(F324="lm",D324,""))</f>
        <v/>
      </c>
      <c r="H324">
        <v>322</v>
      </c>
    </row>
    <row r="325" spans="1:8">
      <c r="A325">
        <f t="shared" si="33"/>
        <v>649</v>
      </c>
      <c r="C325" s="25">
        <v>323</v>
      </c>
      <c r="D325" t="str">
        <f t="shared" ca="1" si="32"/>
        <v>XLamp ML-E {RB}</v>
      </c>
      <c r="E325">
        <v>323</v>
      </c>
      <c r="F325" t="str">
        <f t="shared" ca="1" si="34"/>
        <v>mW</v>
      </c>
      <c r="G325" t="str">
        <f t="shared" ca="1" si="35"/>
        <v/>
      </c>
      <c r="H325">
        <v>323</v>
      </c>
    </row>
    <row r="326" spans="1:8">
      <c r="A326">
        <f t="shared" si="33"/>
        <v>651</v>
      </c>
      <c r="C326" s="25">
        <v>324</v>
      </c>
      <c r="D326" t="str">
        <f t="shared" ca="1" si="32"/>
        <v>XLamp XB-D {RB}</v>
      </c>
      <c r="E326">
        <v>324</v>
      </c>
      <c r="F326" t="str">
        <f t="shared" ca="1" si="34"/>
        <v>mW</v>
      </c>
      <c r="G326" t="str">
        <f t="shared" ca="1" si="35"/>
        <v/>
      </c>
      <c r="H326">
        <v>324</v>
      </c>
    </row>
    <row r="327" spans="1:8">
      <c r="A327">
        <f t="shared" si="33"/>
        <v>653</v>
      </c>
      <c r="C327" s="25">
        <v>325</v>
      </c>
      <c r="D327" t="str">
        <f t="shared" ca="1" si="32"/>
        <v>XLamp XE-G Element G {RB}</v>
      </c>
      <c r="E327">
        <v>325</v>
      </c>
      <c r="F327" t="str">
        <f t="shared" ca="1" si="34"/>
        <v>mW</v>
      </c>
      <c r="G327" t="str">
        <f t="shared" ca="1" si="35"/>
        <v/>
      </c>
      <c r="H327">
        <v>325</v>
      </c>
    </row>
    <row r="328" spans="1:8">
      <c r="A328">
        <f t="shared" si="33"/>
        <v>655</v>
      </c>
      <c r="C328" s="25">
        <v>326</v>
      </c>
      <c r="D328" t="str">
        <f t="shared" ca="1" si="32"/>
        <v>XLamp XM-L Color Gen 2 HD/HI {RB}</v>
      </c>
      <c r="E328">
        <v>326</v>
      </c>
      <c r="F328" t="str">
        <f t="shared" ca="1" si="34"/>
        <v>lm</v>
      </c>
      <c r="G328" t="str">
        <f t="shared" ca="1" si="35"/>
        <v>XLamp XM-L Color Gen 2 HD/HI {RB}</v>
      </c>
      <c r="H328">
        <v>326</v>
      </c>
    </row>
    <row r="329" spans="1:8">
      <c r="A329">
        <f t="shared" si="33"/>
        <v>657</v>
      </c>
      <c r="C329" s="25">
        <v>327</v>
      </c>
      <c r="D329" t="str">
        <f t="shared" ca="1" si="32"/>
        <v>XLamp XN-P Color {RB}</v>
      </c>
      <c r="E329">
        <v>327</v>
      </c>
      <c r="F329" t="str">
        <f t="shared" ca="1" si="34"/>
        <v>mW</v>
      </c>
      <c r="G329" t="str">
        <f t="shared" ca="1" si="35"/>
        <v/>
      </c>
      <c r="H329">
        <v>327</v>
      </c>
    </row>
    <row r="330" spans="1:8">
      <c r="A330">
        <f t="shared" si="33"/>
        <v>659</v>
      </c>
      <c r="C330" s="25">
        <v>328</v>
      </c>
      <c r="D330" t="str">
        <f t="shared" ca="1" si="32"/>
        <v>XLamp XP-E2 {RB}</v>
      </c>
      <c r="E330">
        <v>328</v>
      </c>
      <c r="F330" t="str">
        <f t="shared" ca="1" si="34"/>
        <v>mW</v>
      </c>
      <c r="G330" t="str">
        <f t="shared" ca="1" si="35"/>
        <v/>
      </c>
      <c r="H330">
        <v>328</v>
      </c>
    </row>
    <row r="331" spans="1:8">
      <c r="A331">
        <f t="shared" si="33"/>
        <v>661</v>
      </c>
      <c r="C331" s="25">
        <v>329</v>
      </c>
      <c r="D331" t="str">
        <f t="shared" ca="1" si="32"/>
        <v>XLamp XP-G3 {RB}</v>
      </c>
      <c r="E331">
        <v>329</v>
      </c>
      <c r="F331" t="str">
        <f t="shared" ca="1" si="34"/>
        <v>mW</v>
      </c>
      <c r="G331" t="str">
        <f t="shared" ca="1" si="35"/>
        <v/>
      </c>
      <c r="H331">
        <v>329</v>
      </c>
    </row>
    <row r="332" spans="1:8">
      <c r="A332">
        <f t="shared" si="33"/>
        <v>663</v>
      </c>
      <c r="C332" s="25">
        <v>330</v>
      </c>
      <c r="D332" t="str">
        <f t="shared" ca="1" si="32"/>
        <v>XLamp XP-G3 Horizon {RB}</v>
      </c>
      <c r="E332">
        <v>330</v>
      </c>
      <c r="F332" t="str">
        <f t="shared" ca="1" si="34"/>
        <v>mW</v>
      </c>
      <c r="G332" t="str">
        <f t="shared" ca="1" si="35"/>
        <v/>
      </c>
      <c r="H332">
        <v>330</v>
      </c>
    </row>
    <row r="333" spans="1:8">
      <c r="A333">
        <f t="shared" si="33"/>
        <v>665</v>
      </c>
      <c r="C333" s="25">
        <v>331</v>
      </c>
      <c r="D333" t="str">
        <f t="shared" ca="1" si="32"/>
        <v>XLamp XP-L Color HD/HI {RB}</v>
      </c>
      <c r="E333">
        <v>331</v>
      </c>
      <c r="F333" t="str">
        <f t="shared" ca="1" si="34"/>
        <v>lm</v>
      </c>
      <c r="G333" t="str">
        <f t="shared" ca="1" si="35"/>
        <v>XLamp XP-L Color HD/HI {RB}</v>
      </c>
      <c r="H333">
        <v>331</v>
      </c>
    </row>
    <row r="334" spans="1:8">
      <c r="A334">
        <f t="shared" si="33"/>
        <v>667</v>
      </c>
      <c r="C334" s="25">
        <v>332</v>
      </c>
      <c r="D334" t="str">
        <f t="shared" ca="1" si="32"/>
        <v>XLamp XQ-E HD {RB}</v>
      </c>
      <c r="E334">
        <v>332</v>
      </c>
      <c r="F334" t="str">
        <f t="shared" ca="1" si="34"/>
        <v>mW</v>
      </c>
      <c r="G334" t="str">
        <f t="shared" ca="1" si="35"/>
        <v/>
      </c>
      <c r="H334">
        <v>332</v>
      </c>
    </row>
    <row r="335" spans="1:8">
      <c r="A335">
        <f t="shared" si="33"/>
        <v>669</v>
      </c>
      <c r="C335" s="25">
        <v>333</v>
      </c>
      <c r="D335" t="str">
        <f t="shared" ca="1" si="32"/>
        <v>XLamp XQ-E HI {RB}</v>
      </c>
      <c r="E335">
        <v>333</v>
      </c>
      <c r="F335" t="str">
        <f t="shared" ca="1" si="34"/>
        <v>mW</v>
      </c>
      <c r="G335" t="str">
        <f t="shared" ca="1" si="35"/>
        <v/>
      </c>
      <c r="H335">
        <v>333</v>
      </c>
    </row>
    <row r="336" spans="1:8">
      <c r="A336">
        <f t="shared" si="33"/>
        <v>671</v>
      </c>
      <c r="C336" s="25">
        <v>334</v>
      </c>
      <c r="D336" t="str">
        <f t="shared" ca="1" si="32"/>
        <v>XLamp XQ-E Plus HD/HI {RB}</v>
      </c>
      <c r="E336">
        <v>334</v>
      </c>
      <c r="F336" t="str">
        <f t="shared" ca="1" si="34"/>
        <v>mW</v>
      </c>
      <c r="G336" t="str">
        <f t="shared" ca="1" si="35"/>
        <v/>
      </c>
      <c r="H336">
        <v>334</v>
      </c>
    </row>
    <row r="337" spans="1:8">
      <c r="A337">
        <f t="shared" si="33"/>
        <v>673</v>
      </c>
      <c r="C337" s="25">
        <v>335</v>
      </c>
      <c r="D337" t="str">
        <f t="shared" ca="1" si="32"/>
        <v>XLamp XR-E {RB}</v>
      </c>
      <c r="E337">
        <v>335</v>
      </c>
      <c r="F337" t="str">
        <f t="shared" ca="1" si="34"/>
        <v>mW</v>
      </c>
      <c r="G337" t="str">
        <f t="shared" ca="1" si="35"/>
        <v/>
      </c>
      <c r="H337">
        <v>335</v>
      </c>
    </row>
    <row r="338" spans="1:8">
      <c r="A338">
        <f t="shared" si="33"/>
        <v>675</v>
      </c>
      <c r="C338" s="25">
        <v>336</v>
      </c>
      <c r="D338" t="str">
        <f t="shared" ca="1" si="32"/>
        <v>XLamp XT-E {RB}</v>
      </c>
      <c r="E338">
        <v>336</v>
      </c>
      <c r="F338" t="str">
        <f t="shared" ca="1" si="34"/>
        <v>mW</v>
      </c>
      <c r="G338" t="str">
        <f t="shared" ca="1" si="35"/>
        <v/>
      </c>
      <c r="H338">
        <v>336</v>
      </c>
    </row>
    <row r="339" spans="1:8">
      <c r="A339">
        <f t="shared" si="33"/>
        <v>677</v>
      </c>
      <c r="C339" s="25">
        <v>337</v>
      </c>
      <c r="D339" t="str">
        <f t="shared" ca="1" si="32"/>
        <v/>
      </c>
      <c r="E339">
        <v>337</v>
      </c>
      <c r="F339" t="str">
        <f t="shared" ca="1" si="34"/>
        <v/>
      </c>
      <c r="G339" t="str">
        <f t="shared" ca="1" si="35"/>
        <v/>
      </c>
      <c r="H339">
        <v>337</v>
      </c>
    </row>
    <row r="340" spans="1:8">
      <c r="A340">
        <f t="shared" si="33"/>
        <v>679</v>
      </c>
      <c r="C340" s="25">
        <v>338</v>
      </c>
      <c r="D340" t="str">
        <f t="shared" ca="1" si="32"/>
        <v>--- BLUE ---</v>
      </c>
      <c r="E340">
        <v>338</v>
      </c>
      <c r="F340" t="str">
        <f t="shared" ca="1" si="34"/>
        <v/>
      </c>
      <c r="G340" t="str">
        <f t="shared" ca="1" si="35"/>
        <v>--- BLUE ---</v>
      </c>
      <c r="H340">
        <v>338</v>
      </c>
    </row>
    <row r="341" spans="1:8">
      <c r="A341">
        <f t="shared" si="33"/>
        <v>681</v>
      </c>
      <c r="C341" s="25">
        <v>339</v>
      </c>
      <c r="D341" t="str">
        <f t="shared" ca="1" si="32"/>
        <v>JE2835 3V N Class {B}</v>
      </c>
      <c r="E341">
        <v>339</v>
      </c>
      <c r="F341" t="str">
        <f t="shared" ca="1" si="34"/>
        <v>lm</v>
      </c>
      <c r="G341" t="str">
        <f t="shared" ca="1" si="35"/>
        <v>JE2835 3V N Class {B}</v>
      </c>
      <c r="H341">
        <v>339</v>
      </c>
    </row>
    <row r="342" spans="1:8">
      <c r="A342">
        <f t="shared" si="33"/>
        <v>683</v>
      </c>
      <c r="C342" s="25">
        <v>340</v>
      </c>
      <c r="D342" t="str">
        <f t="shared" ca="1" si="32"/>
        <v>XLamp ML-E {B}</v>
      </c>
      <c r="E342">
        <v>340</v>
      </c>
      <c r="F342" t="str">
        <f t="shared" ca="1" si="34"/>
        <v>lm</v>
      </c>
      <c r="G342" t="str">
        <f t="shared" ca="1" si="35"/>
        <v>XLamp ML-E {B}</v>
      </c>
      <c r="H342">
        <v>340</v>
      </c>
    </row>
    <row r="343" spans="1:8">
      <c r="A343">
        <f t="shared" si="33"/>
        <v>685</v>
      </c>
      <c r="C343" s="25">
        <v>341</v>
      </c>
      <c r="D343" t="str">
        <f t="shared" ca="1" si="32"/>
        <v>XLamp XB-D {B}</v>
      </c>
      <c r="E343">
        <v>341</v>
      </c>
      <c r="F343" t="str">
        <f t="shared" ca="1" si="34"/>
        <v>lm</v>
      </c>
      <c r="G343" t="str">
        <f t="shared" ca="1" si="35"/>
        <v>XLamp XB-D {B}</v>
      </c>
      <c r="H343">
        <v>341</v>
      </c>
    </row>
    <row r="344" spans="1:8">
      <c r="A344">
        <f t="shared" si="33"/>
        <v>687</v>
      </c>
      <c r="C344" s="25">
        <v>342</v>
      </c>
      <c r="D344" t="str">
        <f t="shared" ca="1" si="32"/>
        <v>XLamp XE-G Element G {B}</v>
      </c>
      <c r="E344">
        <v>342</v>
      </c>
      <c r="F344" t="str">
        <f t="shared" ca="1" si="34"/>
        <v>lm</v>
      </c>
      <c r="G344" t="str">
        <f t="shared" ca="1" si="35"/>
        <v>XLamp XE-G Element G {B}</v>
      </c>
      <c r="H344">
        <v>342</v>
      </c>
    </row>
    <row r="345" spans="1:8">
      <c r="A345">
        <f t="shared" si="33"/>
        <v>689</v>
      </c>
      <c r="C345" s="25">
        <v>343</v>
      </c>
      <c r="D345" t="str">
        <f t="shared" ca="1" si="32"/>
        <v>XLamp XE-G Element G {PB}</v>
      </c>
      <c r="E345">
        <v>343</v>
      </c>
      <c r="F345" t="str">
        <f t="shared" ca="1" si="34"/>
        <v>lm</v>
      </c>
      <c r="G345" t="str">
        <f t="shared" ca="1" si="35"/>
        <v>XLamp XE-G Element G {PB}</v>
      </c>
      <c r="H345">
        <v>343</v>
      </c>
    </row>
    <row r="346" spans="1:8">
      <c r="A346">
        <f t="shared" si="33"/>
        <v>691</v>
      </c>
      <c r="C346" s="25">
        <v>344</v>
      </c>
      <c r="D346" t="str">
        <f t="shared" ca="1" si="32"/>
        <v>XLamp XP-C {B}</v>
      </c>
      <c r="E346">
        <v>344</v>
      </c>
      <c r="F346" t="str">
        <f t="shared" ca="1" si="34"/>
        <v>lm</v>
      </c>
      <c r="G346" t="str">
        <f t="shared" ca="1" si="35"/>
        <v>XLamp XP-C {B}</v>
      </c>
      <c r="H346">
        <v>344</v>
      </c>
    </row>
    <row r="347" spans="1:8">
      <c r="A347">
        <f t="shared" si="33"/>
        <v>693</v>
      </c>
      <c r="C347" s="25">
        <v>345</v>
      </c>
      <c r="D347" t="str">
        <f t="shared" ca="1" si="32"/>
        <v>XLamp XP-E {B}</v>
      </c>
      <c r="E347">
        <v>345</v>
      </c>
      <c r="F347" t="str">
        <f t="shared" ca="1" si="34"/>
        <v>lm</v>
      </c>
      <c r="G347" t="str">
        <f t="shared" ca="1" si="35"/>
        <v>XLamp XP-E {B}</v>
      </c>
      <c r="H347">
        <v>345</v>
      </c>
    </row>
    <row r="348" spans="1:8">
      <c r="A348">
        <f t="shared" si="33"/>
        <v>695</v>
      </c>
      <c r="C348" s="25">
        <v>346</v>
      </c>
      <c r="D348" t="str">
        <f t="shared" ca="1" si="32"/>
        <v>XLamp XP-E2 {B}</v>
      </c>
      <c r="E348">
        <v>346</v>
      </c>
      <c r="F348" t="str">
        <f t="shared" ca="1" si="34"/>
        <v>lm</v>
      </c>
      <c r="G348" t="str">
        <f t="shared" ca="1" si="35"/>
        <v>XLamp XP-E2 {B}</v>
      </c>
      <c r="H348">
        <v>346</v>
      </c>
    </row>
    <row r="349" spans="1:8">
      <c r="A349">
        <f t="shared" si="33"/>
        <v>697</v>
      </c>
      <c r="C349" s="25">
        <v>347</v>
      </c>
      <c r="D349" t="str">
        <f t="shared" ca="1" si="32"/>
        <v>XLamp XQ-A {B}</v>
      </c>
      <c r="E349">
        <v>347</v>
      </c>
      <c r="F349" t="str">
        <f t="shared" ca="1" si="34"/>
        <v>lm</v>
      </c>
      <c r="G349" t="str">
        <f t="shared" ca="1" si="35"/>
        <v>XLamp XQ-A {B}</v>
      </c>
      <c r="H349">
        <v>347</v>
      </c>
    </row>
    <row r="350" spans="1:8">
      <c r="A350">
        <f t="shared" si="33"/>
        <v>699</v>
      </c>
      <c r="C350" s="25">
        <v>348</v>
      </c>
      <c r="D350" t="str">
        <f t="shared" ca="1" si="32"/>
        <v>XLamp XQ-A {PCB}</v>
      </c>
      <c r="E350">
        <v>348</v>
      </c>
      <c r="F350" t="str">
        <f t="shared" ca="1" si="34"/>
        <v>lm</v>
      </c>
      <c r="G350" t="str">
        <f t="shared" ca="1" si="35"/>
        <v>XLamp XQ-A {PCB}</v>
      </c>
      <c r="H350">
        <v>348</v>
      </c>
    </row>
    <row r="351" spans="1:8">
      <c r="A351">
        <f t="shared" si="33"/>
        <v>701</v>
      </c>
      <c r="C351" s="25">
        <v>349</v>
      </c>
      <c r="D351" t="str">
        <f t="shared" ca="1" si="32"/>
        <v>XLamp XQ-E HD {B}</v>
      </c>
      <c r="E351">
        <v>349</v>
      </c>
      <c r="F351" t="str">
        <f t="shared" ca="1" si="34"/>
        <v>lm</v>
      </c>
      <c r="G351" t="str">
        <f t="shared" ca="1" si="35"/>
        <v>XLamp XQ-E HD {B}</v>
      </c>
      <c r="H351">
        <v>349</v>
      </c>
    </row>
    <row r="352" spans="1:8">
      <c r="A352">
        <f t="shared" si="33"/>
        <v>703</v>
      </c>
      <c r="C352" s="25">
        <v>350</v>
      </c>
      <c r="D352" t="str">
        <f t="shared" ca="1" si="32"/>
        <v>XLamp XQ-E HI {B}</v>
      </c>
      <c r="E352">
        <v>350</v>
      </c>
      <c r="F352" t="str">
        <f t="shared" ca="1" si="34"/>
        <v>lm</v>
      </c>
      <c r="G352" t="str">
        <f t="shared" ca="1" si="35"/>
        <v>XLamp XQ-E HI {B}</v>
      </c>
      <c r="H352">
        <v>350</v>
      </c>
    </row>
    <row r="353" spans="1:8">
      <c r="A353">
        <f t="shared" si="33"/>
        <v>705</v>
      </c>
      <c r="C353" s="25">
        <v>351</v>
      </c>
      <c r="D353" t="str">
        <f t="shared" ref="D353:D416" ca="1" si="36">IF(INDIRECT("Models!A"&amp;A353)=0,"",INDIRECT("Models!A"&amp;A353))</f>
        <v>XLamp XQ-E HI {PCB}</v>
      </c>
      <c r="E353">
        <v>351</v>
      </c>
      <c r="F353" t="str">
        <f t="shared" ca="1" si="34"/>
        <v>lm</v>
      </c>
      <c r="G353" t="str">
        <f t="shared" ca="1" si="35"/>
        <v>XLamp XQ-E HI {PCB}</v>
      </c>
      <c r="H353">
        <v>351</v>
      </c>
    </row>
    <row r="354" spans="1:8">
      <c r="A354">
        <f t="shared" si="33"/>
        <v>707</v>
      </c>
      <c r="C354" s="25">
        <v>352</v>
      </c>
      <c r="D354" t="str">
        <f t="shared" ca="1" si="36"/>
        <v>XLamp XQ-E Plus HD/HI {B}</v>
      </c>
      <c r="E354">
        <v>352</v>
      </c>
      <c r="F354" t="str">
        <f t="shared" ca="1" si="34"/>
        <v>lm</v>
      </c>
      <c r="G354" t="str">
        <f t="shared" ca="1" si="35"/>
        <v>XLamp XQ-E Plus HD/HI {B}</v>
      </c>
      <c r="H354">
        <v>352</v>
      </c>
    </row>
    <row r="355" spans="1:8">
      <c r="A355">
        <f t="shared" si="33"/>
        <v>709</v>
      </c>
      <c r="C355" s="25">
        <v>353</v>
      </c>
      <c r="D355" t="str">
        <f t="shared" ca="1" si="36"/>
        <v>XLamp XR-C {B}</v>
      </c>
      <c r="E355">
        <v>353</v>
      </c>
      <c r="F355" t="str">
        <f t="shared" ca="1" si="34"/>
        <v>lm</v>
      </c>
      <c r="G355" t="str">
        <f t="shared" ca="1" si="35"/>
        <v>XLamp XR-C {B}</v>
      </c>
      <c r="H355">
        <v>353</v>
      </c>
    </row>
    <row r="356" spans="1:8">
      <c r="A356">
        <f t="shared" si="33"/>
        <v>711</v>
      </c>
      <c r="C356" s="25">
        <v>354</v>
      </c>
      <c r="D356" t="str">
        <f t="shared" ca="1" si="36"/>
        <v>XLamp XR-E {B}</v>
      </c>
      <c r="E356">
        <v>354</v>
      </c>
      <c r="F356" t="str">
        <f t="shared" ca="1" si="34"/>
        <v>lm</v>
      </c>
      <c r="G356" t="str">
        <f t="shared" ca="1" si="35"/>
        <v>XLamp XR-E {B}</v>
      </c>
      <c r="H356">
        <v>354</v>
      </c>
    </row>
    <row r="357" spans="1:8">
      <c r="A357">
        <f t="shared" si="33"/>
        <v>713</v>
      </c>
      <c r="C357" s="25">
        <v>355</v>
      </c>
      <c r="D357" t="str">
        <f t="shared" ca="1" si="36"/>
        <v/>
      </c>
      <c r="E357">
        <v>355</v>
      </c>
      <c r="F357" t="str">
        <f t="shared" ca="1" si="34"/>
        <v/>
      </c>
      <c r="G357" t="str">
        <f t="shared" ca="1" si="35"/>
        <v/>
      </c>
      <c r="H357">
        <v>355</v>
      </c>
    </row>
    <row r="358" spans="1:8">
      <c r="A358">
        <f t="shared" si="33"/>
        <v>715</v>
      </c>
      <c r="C358" s="25">
        <v>356</v>
      </c>
      <c r="D358" t="str">
        <f t="shared" ca="1" si="36"/>
        <v>--- CYAN ---</v>
      </c>
      <c r="E358">
        <v>356</v>
      </c>
      <c r="F358" t="str">
        <f t="shared" ca="1" si="34"/>
        <v/>
      </c>
      <c r="G358" t="str">
        <f t="shared" ca="1" si="35"/>
        <v>--- CYAN ---</v>
      </c>
      <c r="H358">
        <v>356</v>
      </c>
    </row>
    <row r="359" spans="1:8">
      <c r="A359">
        <f t="shared" si="33"/>
        <v>717</v>
      </c>
      <c r="C359" s="25">
        <v>357</v>
      </c>
      <c r="D359" t="str">
        <f t="shared" ca="1" si="36"/>
        <v>JE2835 3V N Class {C}</v>
      </c>
      <c r="E359">
        <v>357</v>
      </c>
      <c r="F359" t="str">
        <f t="shared" ca="1" si="34"/>
        <v>lm</v>
      </c>
      <c r="G359" t="str">
        <f t="shared" ca="1" si="35"/>
        <v>JE2835 3V N Class {C}</v>
      </c>
      <c r="H359">
        <v>357</v>
      </c>
    </row>
    <row r="360" spans="1:8">
      <c r="A360">
        <f t="shared" si="33"/>
        <v>719</v>
      </c>
      <c r="C360" s="25">
        <v>358</v>
      </c>
      <c r="D360" t="str">
        <f t="shared" ca="1" si="36"/>
        <v>XLamp XE-G Element G {C}</v>
      </c>
      <c r="E360">
        <v>358</v>
      </c>
      <c r="F360" t="str">
        <f t="shared" ca="1" si="34"/>
        <v>lm</v>
      </c>
      <c r="G360" t="str">
        <f t="shared" ca="1" si="35"/>
        <v>XLamp XE-G Element G {C}</v>
      </c>
      <c r="H360">
        <v>358</v>
      </c>
    </row>
    <row r="361" spans="1:8">
      <c r="A361">
        <f t="shared" si="33"/>
        <v>721</v>
      </c>
      <c r="C361" s="25">
        <v>359</v>
      </c>
      <c r="D361" t="str">
        <f t="shared" ca="1" si="36"/>
        <v>XLamp XE-G Element G {PC}</v>
      </c>
      <c r="E361">
        <v>359</v>
      </c>
      <c r="F361" t="str">
        <f t="shared" ca="1" si="34"/>
        <v>lm</v>
      </c>
      <c r="G361" t="str">
        <f t="shared" ca="1" si="35"/>
        <v>XLamp XE-G Element G {PC}</v>
      </c>
      <c r="H361">
        <v>359</v>
      </c>
    </row>
    <row r="362" spans="1:8">
      <c r="A362">
        <f t="shared" si="33"/>
        <v>723</v>
      </c>
      <c r="C362" s="25">
        <v>360</v>
      </c>
      <c r="D362" t="str">
        <f t="shared" ca="1" si="36"/>
        <v>XLamp XQ-E HD {C}</v>
      </c>
      <c r="E362">
        <v>360</v>
      </c>
      <c r="F362" t="str">
        <f t="shared" ca="1" si="34"/>
        <v>lm</v>
      </c>
      <c r="G362" t="str">
        <f t="shared" ca="1" si="35"/>
        <v>XLamp XQ-E HD {C}</v>
      </c>
      <c r="H362">
        <v>360</v>
      </c>
    </row>
    <row r="363" spans="1:8">
      <c r="A363">
        <f t="shared" si="33"/>
        <v>725</v>
      </c>
      <c r="C363" s="25">
        <v>361</v>
      </c>
      <c r="D363" t="str">
        <f t="shared" ca="1" si="36"/>
        <v>XLamp XQ-E HD {PC}</v>
      </c>
      <c r="E363">
        <v>361</v>
      </c>
      <c r="F363" t="str">
        <f t="shared" ca="1" si="34"/>
        <v>lm</v>
      </c>
      <c r="G363" t="str">
        <f t="shared" ca="1" si="35"/>
        <v>XLamp XQ-E HD {PC}</v>
      </c>
      <c r="H363">
        <v>361</v>
      </c>
    </row>
    <row r="364" spans="1:8">
      <c r="A364">
        <f t="shared" si="33"/>
        <v>727</v>
      </c>
      <c r="C364" s="25">
        <v>362</v>
      </c>
      <c r="D364" t="str">
        <f t="shared" ca="1" si="36"/>
        <v>XLamp XQ-E HI {C}</v>
      </c>
      <c r="E364">
        <v>362</v>
      </c>
      <c r="F364" t="str">
        <f t="shared" ca="1" si="34"/>
        <v>lm</v>
      </c>
      <c r="G364" t="str">
        <f t="shared" ca="1" si="35"/>
        <v>XLamp XQ-E HI {C}</v>
      </c>
      <c r="H364">
        <v>362</v>
      </c>
    </row>
    <row r="365" spans="1:8">
      <c r="A365">
        <f t="shared" si="33"/>
        <v>729</v>
      </c>
      <c r="C365" s="25">
        <v>363</v>
      </c>
      <c r="D365" t="str">
        <f t="shared" ca="1" si="36"/>
        <v>XLamp XQ-E HI {PC}</v>
      </c>
      <c r="E365">
        <v>363</v>
      </c>
      <c r="F365" t="str">
        <f t="shared" ca="1" si="34"/>
        <v>lm</v>
      </c>
      <c r="G365" t="str">
        <f t="shared" ca="1" si="35"/>
        <v>XLamp XQ-E HI {PC}</v>
      </c>
      <c r="H365">
        <v>363</v>
      </c>
    </row>
    <row r="366" spans="1:8">
      <c r="A366">
        <f t="shared" si="33"/>
        <v>731</v>
      </c>
      <c r="C366" s="25">
        <v>364</v>
      </c>
      <c r="D366" t="str">
        <f t="shared" ca="1" si="36"/>
        <v/>
      </c>
      <c r="E366">
        <v>364</v>
      </c>
      <c r="F366" t="str">
        <f t="shared" ca="1" si="34"/>
        <v/>
      </c>
      <c r="G366" t="str">
        <f t="shared" ca="1" si="35"/>
        <v/>
      </c>
      <c r="H366">
        <v>364</v>
      </c>
    </row>
    <row r="367" spans="1:8">
      <c r="A367">
        <f t="shared" si="33"/>
        <v>733</v>
      </c>
      <c r="C367" s="25">
        <v>365</v>
      </c>
      <c r="D367" t="str">
        <f t="shared" ca="1" si="36"/>
        <v>--- GREEN ---</v>
      </c>
      <c r="E367">
        <v>365</v>
      </c>
      <c r="F367" t="str">
        <f t="shared" ca="1" si="34"/>
        <v/>
      </c>
      <c r="G367" t="str">
        <f t="shared" ca="1" si="35"/>
        <v>--- GREEN ---</v>
      </c>
      <c r="H367">
        <v>365</v>
      </c>
    </row>
    <row r="368" spans="1:8">
      <c r="A368">
        <f t="shared" si="33"/>
        <v>735</v>
      </c>
      <c r="C368" s="25">
        <v>366</v>
      </c>
      <c r="D368" t="str">
        <f t="shared" ca="1" si="36"/>
        <v>JE2835 3V N Class {G}</v>
      </c>
      <c r="E368">
        <v>366</v>
      </c>
      <c r="F368" t="str">
        <f t="shared" ca="1" si="34"/>
        <v>lm</v>
      </c>
      <c r="G368" t="str">
        <f t="shared" ca="1" si="35"/>
        <v>JE2835 3V N Class {G}</v>
      </c>
      <c r="H368">
        <v>366</v>
      </c>
    </row>
    <row r="369" spans="1:8">
      <c r="A369">
        <f t="shared" si="33"/>
        <v>737</v>
      </c>
      <c r="C369" s="25">
        <v>367</v>
      </c>
      <c r="D369" t="str">
        <f t="shared" ca="1" si="36"/>
        <v>JE2835 3V N Class {Lime}</v>
      </c>
      <c r="E369">
        <v>367</v>
      </c>
      <c r="F369" t="str">
        <f t="shared" ca="1" si="34"/>
        <v>lm</v>
      </c>
      <c r="G369" t="str">
        <f t="shared" ca="1" si="35"/>
        <v>JE2835 3V N Class {Lime}</v>
      </c>
      <c r="H369">
        <v>367</v>
      </c>
    </row>
    <row r="370" spans="1:8">
      <c r="A370">
        <f t="shared" si="33"/>
        <v>739</v>
      </c>
      <c r="C370" s="25">
        <v>368</v>
      </c>
      <c r="D370" t="str">
        <f t="shared" ca="1" si="36"/>
        <v>JE2835 3V N Class {Mint}</v>
      </c>
      <c r="E370">
        <v>368</v>
      </c>
      <c r="F370" t="str">
        <f t="shared" ca="1" si="34"/>
        <v>lm</v>
      </c>
      <c r="G370" t="str">
        <f t="shared" ca="1" si="35"/>
        <v>JE2835 3V N Class {Mint}</v>
      </c>
      <c r="H370">
        <v>368</v>
      </c>
    </row>
    <row r="371" spans="1:8">
      <c r="A371">
        <f t="shared" si="33"/>
        <v>741</v>
      </c>
      <c r="C371" s="25">
        <v>369</v>
      </c>
      <c r="D371" t="str">
        <f t="shared" ca="1" si="36"/>
        <v>XLamp ML-E {G}</v>
      </c>
      <c r="E371">
        <v>369</v>
      </c>
      <c r="F371" t="str">
        <f t="shared" ca="1" si="34"/>
        <v>lm</v>
      </c>
      <c r="G371" t="str">
        <f t="shared" ca="1" si="35"/>
        <v>XLamp ML-E {G}</v>
      </c>
      <c r="H371">
        <v>369</v>
      </c>
    </row>
    <row r="372" spans="1:8">
      <c r="A372">
        <f t="shared" si="33"/>
        <v>743</v>
      </c>
      <c r="C372" s="25">
        <v>370</v>
      </c>
      <c r="D372" t="str">
        <f t="shared" ca="1" si="36"/>
        <v>XLamp XB-D {G}</v>
      </c>
      <c r="E372">
        <v>370</v>
      </c>
      <c r="F372" t="str">
        <f t="shared" ca="1" si="34"/>
        <v>lm</v>
      </c>
      <c r="G372" t="str">
        <f t="shared" ca="1" si="35"/>
        <v>XLamp XB-D {G}</v>
      </c>
      <c r="H372">
        <v>370</v>
      </c>
    </row>
    <row r="373" spans="1:8">
      <c r="A373">
        <f t="shared" si="33"/>
        <v>745</v>
      </c>
      <c r="C373" s="25">
        <v>371</v>
      </c>
      <c r="D373" t="str">
        <f t="shared" ca="1" si="36"/>
        <v>XLamp XE-G Element G {G}</v>
      </c>
      <c r="E373">
        <v>371</v>
      </c>
      <c r="F373" t="str">
        <f t="shared" ca="1" si="34"/>
        <v>lm</v>
      </c>
      <c r="G373" t="str">
        <f t="shared" ca="1" si="35"/>
        <v>XLamp XE-G Element G {G}</v>
      </c>
      <c r="H373">
        <v>371</v>
      </c>
    </row>
    <row r="374" spans="1:8">
      <c r="A374">
        <f t="shared" si="33"/>
        <v>747</v>
      </c>
      <c r="C374" s="25">
        <v>372</v>
      </c>
      <c r="D374" t="str">
        <f t="shared" ca="1" si="36"/>
        <v>XLamp XE-G Element G {Mint}</v>
      </c>
      <c r="E374">
        <v>372</v>
      </c>
      <c r="F374" t="str">
        <f t="shared" ca="1" si="34"/>
        <v>lm</v>
      </c>
      <c r="G374" t="str">
        <f t="shared" ca="1" si="35"/>
        <v>XLamp XE-G Element G {Mint}</v>
      </c>
      <c r="H374">
        <v>372</v>
      </c>
    </row>
    <row r="375" spans="1:8">
      <c r="A375">
        <f t="shared" si="33"/>
        <v>749</v>
      </c>
      <c r="C375" s="25">
        <v>373</v>
      </c>
      <c r="D375" t="str">
        <f t="shared" ca="1" si="36"/>
        <v>XLamp XE-G Element G {Lime}</v>
      </c>
      <c r="E375">
        <v>373</v>
      </c>
      <c r="F375" t="str">
        <f t="shared" ca="1" si="34"/>
        <v>lm</v>
      </c>
      <c r="G375" t="str">
        <f t="shared" ca="1" si="35"/>
        <v>XLamp XE-G Element G {Lime}</v>
      </c>
      <c r="H375">
        <v>373</v>
      </c>
    </row>
    <row r="376" spans="1:8">
      <c r="A376">
        <f t="shared" si="33"/>
        <v>751</v>
      </c>
      <c r="C376" s="25">
        <v>374</v>
      </c>
      <c r="D376" t="str">
        <f t="shared" ca="1" si="36"/>
        <v>XLamp XM-L Color Gen 2 HD/HI {G}</v>
      </c>
      <c r="E376">
        <v>374</v>
      </c>
      <c r="F376" t="str">
        <f t="shared" ca="1" si="34"/>
        <v>lm</v>
      </c>
      <c r="G376" t="str">
        <f t="shared" ca="1" si="35"/>
        <v>XLamp XM-L Color Gen 2 HD/HI {G}</v>
      </c>
      <c r="H376">
        <v>374</v>
      </c>
    </row>
    <row r="377" spans="1:8">
      <c r="A377">
        <f t="shared" si="33"/>
        <v>753</v>
      </c>
      <c r="C377" s="25">
        <v>375</v>
      </c>
      <c r="D377" t="str">
        <f t="shared" ca="1" si="36"/>
        <v>XLamp XN-P Color {G}</v>
      </c>
      <c r="E377">
        <v>375</v>
      </c>
      <c r="F377" t="str">
        <f t="shared" ca="1" si="34"/>
        <v>lm</v>
      </c>
      <c r="G377" t="str">
        <f t="shared" ca="1" si="35"/>
        <v>XLamp XN-P Color {G}</v>
      </c>
      <c r="H377">
        <v>375</v>
      </c>
    </row>
    <row r="378" spans="1:8">
      <c r="A378">
        <f t="shared" si="33"/>
        <v>755</v>
      </c>
      <c r="C378" s="25">
        <v>376</v>
      </c>
      <c r="D378" t="str">
        <f t="shared" ca="1" si="36"/>
        <v>XLamp XN-P Color {Lime}</v>
      </c>
      <c r="E378">
        <v>376</v>
      </c>
      <c r="F378" t="str">
        <f t="shared" ca="1" si="34"/>
        <v>lm</v>
      </c>
      <c r="G378" t="str">
        <f t="shared" ca="1" si="35"/>
        <v>XLamp XN-P Color {Lime}</v>
      </c>
      <c r="H378">
        <v>376</v>
      </c>
    </row>
    <row r="379" spans="1:8">
      <c r="A379">
        <f t="shared" si="33"/>
        <v>757</v>
      </c>
      <c r="C379" s="25">
        <v>377</v>
      </c>
      <c r="D379" t="str">
        <f t="shared" ca="1" si="36"/>
        <v>XLamp XP-C {G}</v>
      </c>
      <c r="E379">
        <v>377</v>
      </c>
      <c r="F379" t="str">
        <f t="shared" ca="1" si="34"/>
        <v>lm</v>
      </c>
      <c r="G379" t="str">
        <f t="shared" ca="1" si="35"/>
        <v>XLamp XP-C {G}</v>
      </c>
      <c r="H379">
        <v>377</v>
      </c>
    </row>
    <row r="380" spans="1:8">
      <c r="A380">
        <f t="shared" si="33"/>
        <v>759</v>
      </c>
      <c r="C380" s="25">
        <v>378</v>
      </c>
      <c r="D380" t="str">
        <f t="shared" ca="1" si="36"/>
        <v>XLamp XP-E {G}</v>
      </c>
      <c r="E380">
        <v>378</v>
      </c>
      <c r="F380" t="str">
        <f t="shared" ca="1" si="34"/>
        <v>lm</v>
      </c>
      <c r="G380" t="str">
        <f t="shared" ca="1" si="35"/>
        <v>XLamp XP-E {G}</v>
      </c>
      <c r="H380">
        <v>378</v>
      </c>
    </row>
    <row r="381" spans="1:8">
      <c r="A381">
        <f t="shared" si="33"/>
        <v>761</v>
      </c>
      <c r="C381" s="25">
        <v>379</v>
      </c>
      <c r="D381" t="str">
        <f t="shared" ca="1" si="36"/>
        <v>XLamp XP-E2 {G}</v>
      </c>
      <c r="E381">
        <v>379</v>
      </c>
      <c r="F381" t="str">
        <f t="shared" ca="1" si="34"/>
        <v>lm</v>
      </c>
      <c r="G381" t="str">
        <f t="shared" ca="1" si="35"/>
        <v>XLamp XP-E2 {G}</v>
      </c>
      <c r="H381">
        <v>379</v>
      </c>
    </row>
    <row r="382" spans="1:8">
      <c r="A382">
        <f t="shared" si="33"/>
        <v>763</v>
      </c>
      <c r="C382" s="25">
        <v>380</v>
      </c>
      <c r="D382" t="str">
        <f t="shared" ca="1" si="36"/>
        <v>XLamp XP-L Color HD/HI {G}</v>
      </c>
      <c r="E382">
        <v>380</v>
      </c>
      <c r="F382" t="str">
        <f t="shared" ca="1" si="34"/>
        <v>lm</v>
      </c>
      <c r="G382" t="str">
        <f t="shared" ca="1" si="35"/>
        <v>XLamp XP-L Color HD/HI {G}</v>
      </c>
      <c r="H382">
        <v>380</v>
      </c>
    </row>
    <row r="383" spans="1:8">
      <c r="A383">
        <f t="shared" si="33"/>
        <v>765</v>
      </c>
      <c r="C383" s="25">
        <v>381</v>
      </c>
      <c r="D383" t="str">
        <f t="shared" ca="1" si="36"/>
        <v>XLamp XQ-A {G}</v>
      </c>
      <c r="E383">
        <v>381</v>
      </c>
      <c r="F383" t="str">
        <f t="shared" ca="1" si="34"/>
        <v>lm</v>
      </c>
      <c r="G383" t="str">
        <f t="shared" ca="1" si="35"/>
        <v>XLamp XQ-A {G}</v>
      </c>
      <c r="H383">
        <v>381</v>
      </c>
    </row>
    <row r="384" spans="1:8">
      <c r="A384">
        <f t="shared" si="33"/>
        <v>767</v>
      </c>
      <c r="C384" s="25">
        <v>382</v>
      </c>
      <c r="D384" t="str">
        <f t="shared" ca="1" si="36"/>
        <v>XLamp XQ-E HD {G}</v>
      </c>
      <c r="E384">
        <v>382</v>
      </c>
      <c r="F384" t="str">
        <f t="shared" ca="1" si="34"/>
        <v>lm</v>
      </c>
      <c r="G384" t="str">
        <f t="shared" ca="1" si="35"/>
        <v>XLamp XQ-E HD {G}</v>
      </c>
      <c r="H384">
        <v>382</v>
      </c>
    </row>
    <row r="385" spans="1:8">
      <c r="A385">
        <f t="shared" si="33"/>
        <v>769</v>
      </c>
      <c r="C385" s="25">
        <v>383</v>
      </c>
      <c r="D385" t="str">
        <f t="shared" ca="1" si="36"/>
        <v>XLamp XQ-E HD {Lime}</v>
      </c>
      <c r="E385">
        <v>383</v>
      </c>
      <c r="F385" t="str">
        <f t="shared" ca="1" si="34"/>
        <v>lm</v>
      </c>
      <c r="G385" t="str">
        <f t="shared" ca="1" si="35"/>
        <v>XLamp XQ-E HD {Lime}</v>
      </c>
      <c r="H385">
        <v>383</v>
      </c>
    </row>
    <row r="386" spans="1:8">
      <c r="A386">
        <f t="shared" si="33"/>
        <v>771</v>
      </c>
      <c r="C386" s="25">
        <v>384</v>
      </c>
      <c r="D386" t="str">
        <f t="shared" ca="1" si="36"/>
        <v>XLamp XQ-E HI {G}</v>
      </c>
      <c r="E386">
        <v>384</v>
      </c>
      <c r="F386" t="str">
        <f t="shared" ca="1" si="34"/>
        <v>lm</v>
      </c>
      <c r="G386" t="str">
        <f t="shared" ca="1" si="35"/>
        <v>XLamp XQ-E HI {G}</v>
      </c>
      <c r="H386">
        <v>384</v>
      </c>
    </row>
    <row r="387" spans="1:8">
      <c r="A387">
        <f t="shared" ref="A387:A450" si="37">3+C387*2</f>
        <v>773</v>
      </c>
      <c r="C387" s="25">
        <v>385</v>
      </c>
      <c r="D387" t="str">
        <f t="shared" ca="1" si="36"/>
        <v>XLamp XQ-E HI {Lime}</v>
      </c>
      <c r="E387">
        <v>385</v>
      </c>
      <c r="F387" t="str">
        <f t="shared" ca="1" si="34"/>
        <v>lm</v>
      </c>
      <c r="G387" t="str">
        <f t="shared" ca="1" si="35"/>
        <v>XLamp XQ-E HI {Lime}</v>
      </c>
      <c r="H387">
        <v>385</v>
      </c>
    </row>
    <row r="388" spans="1:8">
      <c r="A388">
        <f t="shared" si="37"/>
        <v>775</v>
      </c>
      <c r="C388" s="25">
        <v>386</v>
      </c>
      <c r="D388" t="str">
        <f t="shared" ca="1" si="36"/>
        <v>XLamp XQ-E Plus HD/HI {G}</v>
      </c>
      <c r="E388">
        <v>386</v>
      </c>
      <c r="F388" t="str">
        <f t="shared" ref="F388:F451" ca="1" si="38">IF(INDIRECT("Models!C"&amp;A388)=0,"",INDIRECT("Models!C"&amp;A388))</f>
        <v>lm</v>
      </c>
      <c r="G388" t="str">
        <f t="shared" ref="G388:G451" ca="1" si="39">IF(F388="",D388,IF(F388="lm",D388,""))</f>
        <v>XLamp XQ-E Plus HD/HI {G}</v>
      </c>
      <c r="H388">
        <v>386</v>
      </c>
    </row>
    <row r="389" spans="1:8">
      <c r="A389">
        <f t="shared" si="37"/>
        <v>777</v>
      </c>
      <c r="C389" s="25">
        <v>387</v>
      </c>
      <c r="D389" t="str">
        <f t="shared" ca="1" si="36"/>
        <v>XLamp XR-C {G}</v>
      </c>
      <c r="E389">
        <v>387</v>
      </c>
      <c r="F389" t="str">
        <f t="shared" ca="1" si="38"/>
        <v>lm</v>
      </c>
      <c r="G389" t="str">
        <f t="shared" ca="1" si="39"/>
        <v>XLamp XR-C {G}</v>
      </c>
      <c r="H389">
        <v>387</v>
      </c>
    </row>
    <row r="390" spans="1:8">
      <c r="A390">
        <f t="shared" si="37"/>
        <v>779</v>
      </c>
      <c r="C390" s="25">
        <v>388</v>
      </c>
      <c r="D390" t="str">
        <f t="shared" ca="1" si="36"/>
        <v>XLamp XR-E {G}</v>
      </c>
      <c r="E390">
        <v>388</v>
      </c>
      <c r="F390" t="str">
        <f t="shared" ca="1" si="38"/>
        <v>lm</v>
      </c>
      <c r="G390" t="str">
        <f t="shared" ca="1" si="39"/>
        <v>XLamp XR-E {G}</v>
      </c>
      <c r="H390">
        <v>388</v>
      </c>
    </row>
    <row r="391" spans="1:8">
      <c r="A391">
        <f t="shared" si="37"/>
        <v>781</v>
      </c>
      <c r="C391" s="25">
        <v>389</v>
      </c>
      <c r="D391" t="str">
        <f t="shared" ca="1" si="36"/>
        <v/>
      </c>
      <c r="E391">
        <v>389</v>
      </c>
      <c r="F391" t="str">
        <f t="shared" ca="1" si="38"/>
        <v/>
      </c>
      <c r="G391" t="str">
        <f t="shared" ca="1" si="39"/>
        <v/>
      </c>
      <c r="H391">
        <v>389</v>
      </c>
    </row>
    <row r="392" spans="1:8">
      <c r="A392">
        <f t="shared" si="37"/>
        <v>783</v>
      </c>
      <c r="C392" s="25">
        <v>390</v>
      </c>
      <c r="D392" t="str">
        <f t="shared" ca="1" si="36"/>
        <v>--- YELLOW ---</v>
      </c>
      <c r="E392">
        <v>390</v>
      </c>
      <c r="F392" t="str">
        <f t="shared" ca="1" si="38"/>
        <v/>
      </c>
      <c r="G392" t="str">
        <f t="shared" ca="1" si="39"/>
        <v>--- YELLOW ---</v>
      </c>
      <c r="H392">
        <v>390</v>
      </c>
    </row>
    <row r="393" spans="1:8">
      <c r="A393">
        <f t="shared" si="37"/>
        <v>785</v>
      </c>
      <c r="C393" s="25">
        <v>391</v>
      </c>
      <c r="D393" t="str">
        <f t="shared" ca="1" si="36"/>
        <v>XLamp XE-G Element G {PY}</v>
      </c>
      <c r="E393">
        <v>391</v>
      </c>
      <c r="F393" t="str">
        <f t="shared" ca="1" si="38"/>
        <v>lm</v>
      </c>
      <c r="G393" t="str">
        <f t="shared" ca="1" si="39"/>
        <v>XLamp XE-G Element G {PY}</v>
      </c>
      <c r="H393">
        <v>391</v>
      </c>
    </row>
    <row r="394" spans="1:8">
      <c r="A394">
        <f t="shared" si="37"/>
        <v>787</v>
      </c>
      <c r="C394" s="25">
        <v>392</v>
      </c>
      <c r="D394" t="str">
        <f t="shared" ca="1" si="36"/>
        <v/>
      </c>
      <c r="E394">
        <v>392</v>
      </c>
      <c r="F394" t="str">
        <f t="shared" ca="1" si="38"/>
        <v/>
      </c>
      <c r="G394" t="str">
        <f t="shared" ca="1" si="39"/>
        <v/>
      </c>
      <c r="H394">
        <v>392</v>
      </c>
    </row>
    <row r="395" spans="1:8">
      <c r="A395">
        <f t="shared" si="37"/>
        <v>789</v>
      </c>
      <c r="C395" s="25">
        <v>393</v>
      </c>
      <c r="D395" t="str">
        <f t="shared" ca="1" si="36"/>
        <v>--- AMBER ---</v>
      </c>
      <c r="E395">
        <v>393</v>
      </c>
      <c r="F395" t="str">
        <f t="shared" ca="1" si="38"/>
        <v/>
      </c>
      <c r="G395" t="str">
        <f t="shared" ca="1" si="39"/>
        <v>--- AMBER ---</v>
      </c>
      <c r="H395">
        <v>393</v>
      </c>
    </row>
    <row r="396" spans="1:8">
      <c r="A396">
        <f t="shared" si="37"/>
        <v>791</v>
      </c>
      <c r="C396" s="25">
        <v>394</v>
      </c>
      <c r="D396" t="str">
        <f t="shared" ca="1" si="36"/>
        <v>JE2835 3V N Class {A}</v>
      </c>
      <c r="E396">
        <v>394</v>
      </c>
      <c r="F396" t="str">
        <f t="shared" ca="1" si="38"/>
        <v>lm</v>
      </c>
      <c r="G396" t="str">
        <f t="shared" ca="1" si="39"/>
        <v>JE2835 3V N Class {A}</v>
      </c>
      <c r="H396">
        <v>394</v>
      </c>
    </row>
    <row r="397" spans="1:8">
      <c r="A397">
        <f t="shared" si="37"/>
        <v>793</v>
      </c>
      <c r="C397" s="25">
        <v>395</v>
      </c>
      <c r="D397" t="str">
        <f t="shared" ca="1" si="36"/>
        <v>JE2835 3V N Class {PCA}</v>
      </c>
      <c r="E397">
        <v>395</v>
      </c>
      <c r="F397" t="str">
        <f t="shared" ca="1" si="38"/>
        <v>lm</v>
      </c>
      <c r="G397" t="str">
        <f t="shared" ca="1" si="39"/>
        <v>JE2835 3V N Class {PCA}</v>
      </c>
      <c r="H397">
        <v>395</v>
      </c>
    </row>
    <row r="398" spans="1:8">
      <c r="A398">
        <f t="shared" si="37"/>
        <v>795</v>
      </c>
      <c r="C398" s="25">
        <v>396</v>
      </c>
      <c r="D398" t="str">
        <f t="shared" ca="1" si="36"/>
        <v>XLamp ML-E {A}</v>
      </c>
      <c r="E398">
        <v>396</v>
      </c>
      <c r="F398" t="str">
        <f t="shared" ca="1" si="38"/>
        <v>lm</v>
      </c>
      <c r="G398" t="str">
        <f t="shared" ca="1" si="39"/>
        <v>XLamp ML-E {A}</v>
      </c>
      <c r="H398">
        <v>396</v>
      </c>
    </row>
    <row r="399" spans="1:8">
      <c r="A399">
        <f t="shared" si="37"/>
        <v>797</v>
      </c>
      <c r="C399" s="25">
        <v>397</v>
      </c>
      <c r="D399" t="str">
        <f t="shared" ca="1" si="36"/>
        <v>XLamp XB-D {A}</v>
      </c>
      <c r="E399">
        <v>397</v>
      </c>
      <c r="F399" t="str">
        <f t="shared" ca="1" si="38"/>
        <v>lm</v>
      </c>
      <c r="G399" t="str">
        <f t="shared" ca="1" si="39"/>
        <v>XLamp XB-D {A}</v>
      </c>
      <c r="H399">
        <v>397</v>
      </c>
    </row>
    <row r="400" spans="1:8">
      <c r="A400">
        <f t="shared" si="37"/>
        <v>799</v>
      </c>
      <c r="C400" s="25">
        <v>398</v>
      </c>
      <c r="D400" t="str">
        <f t="shared" ca="1" si="36"/>
        <v>XLamp XB-D {PCA}</v>
      </c>
      <c r="E400">
        <v>398</v>
      </c>
      <c r="F400" t="str">
        <f t="shared" ca="1" si="38"/>
        <v>lm</v>
      </c>
      <c r="G400" t="str">
        <f t="shared" ca="1" si="39"/>
        <v>XLamp XB-D {PCA}</v>
      </c>
      <c r="H400">
        <v>398</v>
      </c>
    </row>
    <row r="401" spans="1:8">
      <c r="A401">
        <f t="shared" si="37"/>
        <v>801</v>
      </c>
      <c r="C401" s="25">
        <v>399</v>
      </c>
      <c r="D401" t="str">
        <f t="shared" ca="1" si="36"/>
        <v>XLamp XE-G Element G {A}</v>
      </c>
      <c r="E401">
        <v>399</v>
      </c>
      <c r="F401" t="str">
        <f t="shared" ca="1" si="38"/>
        <v>lm</v>
      </c>
      <c r="G401" t="str">
        <f t="shared" ca="1" si="39"/>
        <v>XLamp XE-G Element G {A}</v>
      </c>
      <c r="H401">
        <v>399</v>
      </c>
    </row>
    <row r="402" spans="1:8">
      <c r="A402">
        <f t="shared" si="37"/>
        <v>803</v>
      </c>
      <c r="C402" s="25">
        <v>400</v>
      </c>
      <c r="D402" t="str">
        <f t="shared" ca="1" si="36"/>
        <v>XLamp XE-G Element G {PA}</v>
      </c>
      <c r="E402">
        <v>400</v>
      </c>
      <c r="F402" t="str">
        <f t="shared" ca="1" si="38"/>
        <v>lm</v>
      </c>
      <c r="G402" t="str">
        <f t="shared" ca="1" si="39"/>
        <v>XLamp XE-G Element G {PA}</v>
      </c>
      <c r="H402">
        <v>400</v>
      </c>
    </row>
    <row r="403" spans="1:8">
      <c r="A403">
        <f t="shared" si="37"/>
        <v>805</v>
      </c>
      <c r="C403" s="25">
        <v>401</v>
      </c>
      <c r="D403" t="str">
        <f t="shared" ca="1" si="36"/>
        <v>XLamp XN-P Color {PA}</v>
      </c>
      <c r="E403">
        <v>401</v>
      </c>
      <c r="F403" t="str">
        <f t="shared" ca="1" si="38"/>
        <v>lm</v>
      </c>
      <c r="G403" t="str">
        <f t="shared" ca="1" si="39"/>
        <v>XLamp XN-P Color {PA}</v>
      </c>
      <c r="H403">
        <v>401</v>
      </c>
    </row>
    <row r="404" spans="1:8">
      <c r="A404">
        <f t="shared" si="37"/>
        <v>807</v>
      </c>
      <c r="C404" s="25">
        <v>402</v>
      </c>
      <c r="D404" t="str">
        <f t="shared" ca="1" si="36"/>
        <v>XLamp XP-C {A}</v>
      </c>
      <c r="E404">
        <v>402</v>
      </c>
      <c r="F404" t="str">
        <f t="shared" ca="1" si="38"/>
        <v>lm</v>
      </c>
      <c r="G404" t="str">
        <f t="shared" ca="1" si="39"/>
        <v>XLamp XP-C {A}</v>
      </c>
      <c r="H404">
        <v>402</v>
      </c>
    </row>
    <row r="405" spans="1:8">
      <c r="A405">
        <f t="shared" si="37"/>
        <v>809</v>
      </c>
      <c r="C405" s="25">
        <v>403</v>
      </c>
      <c r="D405" t="str">
        <f t="shared" ca="1" si="36"/>
        <v>XLamp XP-C PCN-06040 {A}</v>
      </c>
      <c r="E405">
        <v>403</v>
      </c>
      <c r="F405" t="str">
        <f t="shared" ca="1" si="38"/>
        <v>lm</v>
      </c>
      <c r="G405" t="str">
        <f t="shared" ca="1" si="39"/>
        <v>XLamp XP-C PCN-06040 {A}</v>
      </c>
      <c r="H405">
        <v>403</v>
      </c>
    </row>
    <row r="406" spans="1:8">
      <c r="A406">
        <f t="shared" si="37"/>
        <v>811</v>
      </c>
      <c r="C406" s="25">
        <v>404</v>
      </c>
      <c r="D406" t="str">
        <f t="shared" ca="1" si="36"/>
        <v>XLamp XP-E {A}</v>
      </c>
      <c r="E406">
        <v>404</v>
      </c>
      <c r="F406" t="str">
        <f t="shared" ca="1" si="38"/>
        <v>lm</v>
      </c>
      <c r="G406" t="str">
        <f t="shared" ca="1" si="39"/>
        <v>XLamp XP-E {A}</v>
      </c>
      <c r="H406">
        <v>404</v>
      </c>
    </row>
    <row r="407" spans="1:8">
      <c r="A407">
        <f t="shared" si="37"/>
        <v>813</v>
      </c>
      <c r="C407" s="25">
        <v>405</v>
      </c>
      <c r="D407" t="str">
        <f t="shared" ca="1" si="36"/>
        <v>XLamp XP-E2 {A}</v>
      </c>
      <c r="E407">
        <v>405</v>
      </c>
      <c r="F407" t="str">
        <f t="shared" ca="1" si="38"/>
        <v>lm</v>
      </c>
      <c r="G407" t="str">
        <f t="shared" ca="1" si="39"/>
        <v>XLamp XP-E2 {A}</v>
      </c>
      <c r="H407">
        <v>405</v>
      </c>
    </row>
    <row r="408" spans="1:8">
      <c r="A408">
        <f t="shared" si="37"/>
        <v>815</v>
      </c>
      <c r="C408" s="25">
        <v>406</v>
      </c>
      <c r="D408" t="str">
        <f t="shared" ca="1" si="36"/>
        <v>XLamp XP-E2 {PCA}</v>
      </c>
      <c r="E408">
        <v>406</v>
      </c>
      <c r="F408" t="str">
        <f t="shared" ca="1" si="38"/>
        <v>lm</v>
      </c>
      <c r="G408" t="str">
        <f t="shared" ca="1" si="39"/>
        <v>XLamp XP-E2 {PCA}</v>
      </c>
      <c r="H408">
        <v>406</v>
      </c>
    </row>
    <row r="409" spans="1:8">
      <c r="A409">
        <f t="shared" si="37"/>
        <v>817</v>
      </c>
      <c r="C409" s="25">
        <v>407</v>
      </c>
      <c r="D409" t="str">
        <f t="shared" ca="1" si="36"/>
        <v>XLamp XQ-A {PCA}</v>
      </c>
      <c r="E409">
        <v>407</v>
      </c>
      <c r="F409" t="str">
        <f t="shared" ca="1" si="38"/>
        <v>lm</v>
      </c>
      <c r="G409" t="str">
        <f t="shared" ca="1" si="39"/>
        <v>XLamp XQ-A {PCA}</v>
      </c>
      <c r="H409">
        <v>407</v>
      </c>
    </row>
    <row r="410" spans="1:8">
      <c r="A410">
        <f t="shared" si="37"/>
        <v>819</v>
      </c>
      <c r="C410" s="25">
        <v>408</v>
      </c>
      <c r="D410" t="str">
        <f t="shared" ca="1" si="36"/>
        <v>XLamp XQ-E HD {PCA}</v>
      </c>
      <c r="E410">
        <v>408</v>
      </c>
      <c r="F410" t="str">
        <f t="shared" ca="1" si="38"/>
        <v>lm</v>
      </c>
      <c r="G410" t="str">
        <f t="shared" ca="1" si="39"/>
        <v>XLamp XQ-E HD {PCA}</v>
      </c>
      <c r="H410">
        <v>408</v>
      </c>
    </row>
    <row r="411" spans="1:8">
      <c r="A411">
        <f t="shared" si="37"/>
        <v>821</v>
      </c>
      <c r="C411" s="25">
        <v>409</v>
      </c>
      <c r="D411" t="str">
        <f t="shared" ca="1" si="36"/>
        <v>XLamp XQ-E HI {PCA}</v>
      </c>
      <c r="E411">
        <v>409</v>
      </c>
      <c r="F411" t="str">
        <f t="shared" ca="1" si="38"/>
        <v>lm</v>
      </c>
      <c r="G411" t="str">
        <f t="shared" ca="1" si="39"/>
        <v>XLamp XQ-E HI {PCA}</v>
      </c>
      <c r="H411">
        <v>409</v>
      </c>
    </row>
    <row r="412" spans="1:8">
      <c r="A412">
        <f t="shared" si="37"/>
        <v>823</v>
      </c>
      <c r="C412" s="25">
        <v>410</v>
      </c>
      <c r="D412" t="str">
        <f t="shared" ca="1" si="36"/>
        <v>XLamp XQ-E Plus HD {PCA}</v>
      </c>
      <c r="E412">
        <v>410</v>
      </c>
      <c r="F412" t="str">
        <f t="shared" ca="1" si="38"/>
        <v>lm</v>
      </c>
      <c r="G412" t="str">
        <f t="shared" ca="1" si="39"/>
        <v>XLamp XQ-E Plus HD {PCA}</v>
      </c>
      <c r="H412">
        <v>410</v>
      </c>
    </row>
    <row r="413" spans="1:8">
      <c r="A413">
        <f t="shared" si="37"/>
        <v>825</v>
      </c>
      <c r="C413" s="25">
        <v>411</v>
      </c>
      <c r="D413" t="str">
        <f t="shared" ca="1" si="36"/>
        <v>XLamp XQ-E Plus HI {PCA}</v>
      </c>
      <c r="E413">
        <v>411</v>
      </c>
      <c r="F413" t="str">
        <f t="shared" ca="1" si="38"/>
        <v>lm</v>
      </c>
      <c r="G413" t="str">
        <f t="shared" ca="1" si="39"/>
        <v>XLamp XQ-E Plus HI {PCA}</v>
      </c>
      <c r="H413">
        <v>411</v>
      </c>
    </row>
    <row r="414" spans="1:8">
      <c r="A414">
        <f t="shared" si="37"/>
        <v>827</v>
      </c>
      <c r="C414" s="25">
        <v>412</v>
      </c>
      <c r="D414" t="str">
        <f t="shared" ca="1" si="36"/>
        <v>XLamp XR-C {A}</v>
      </c>
      <c r="E414">
        <v>412</v>
      </c>
      <c r="F414" t="str">
        <f t="shared" ca="1" si="38"/>
        <v>lm</v>
      </c>
      <c r="G414" t="str">
        <f t="shared" ca="1" si="39"/>
        <v>XLamp XR-C {A}</v>
      </c>
      <c r="H414">
        <v>412</v>
      </c>
    </row>
    <row r="415" spans="1:8">
      <c r="A415">
        <f t="shared" si="37"/>
        <v>829</v>
      </c>
      <c r="C415" s="25">
        <v>413</v>
      </c>
      <c r="D415" t="str">
        <f t="shared" ca="1" si="36"/>
        <v/>
      </c>
      <c r="E415">
        <v>413</v>
      </c>
      <c r="F415" t="str">
        <f t="shared" ca="1" si="38"/>
        <v/>
      </c>
      <c r="G415" t="str">
        <f t="shared" ca="1" si="39"/>
        <v/>
      </c>
      <c r="H415">
        <v>413</v>
      </c>
    </row>
    <row r="416" spans="1:8">
      <c r="A416">
        <f t="shared" si="37"/>
        <v>831</v>
      </c>
      <c r="C416" s="25">
        <v>414</v>
      </c>
      <c r="D416" t="str">
        <f t="shared" ca="1" si="36"/>
        <v>--- RED-ORANGE ---</v>
      </c>
      <c r="E416">
        <v>414</v>
      </c>
      <c r="F416" t="str">
        <f t="shared" ca="1" si="38"/>
        <v/>
      </c>
      <c r="G416" t="str">
        <f t="shared" ca="1" si="39"/>
        <v>--- RED-ORANGE ---</v>
      </c>
      <c r="H416">
        <v>414</v>
      </c>
    </row>
    <row r="417" spans="1:8">
      <c r="A417">
        <f t="shared" si="37"/>
        <v>833</v>
      </c>
      <c r="C417" s="25">
        <v>415</v>
      </c>
      <c r="D417" t="str">
        <f t="shared" ref="D417:D452" ca="1" si="40">IF(INDIRECT("Models!A"&amp;A417)=0,"",INDIRECT("Models!A"&amp;A417))</f>
        <v>JE2835 3V N Class {RO}</v>
      </c>
      <c r="E417">
        <v>415</v>
      </c>
      <c r="F417" t="str">
        <f t="shared" ca="1" si="38"/>
        <v>lm</v>
      </c>
      <c r="G417" t="str">
        <f t="shared" ca="1" si="39"/>
        <v>JE2835 3V N Class {RO}</v>
      </c>
      <c r="H417">
        <v>415</v>
      </c>
    </row>
    <row r="418" spans="1:8">
      <c r="A418">
        <f t="shared" si="37"/>
        <v>835</v>
      </c>
      <c r="C418" s="25">
        <v>416</v>
      </c>
      <c r="D418" t="str">
        <f t="shared" ca="1" si="40"/>
        <v>JE2835 3V N Class {PCO}</v>
      </c>
      <c r="E418">
        <v>416</v>
      </c>
      <c r="F418" t="str">
        <f t="shared" ca="1" si="38"/>
        <v>lm</v>
      </c>
      <c r="G418" t="str">
        <f t="shared" ca="1" si="39"/>
        <v>JE2835 3V N Class {PCO}</v>
      </c>
      <c r="H418">
        <v>416</v>
      </c>
    </row>
    <row r="419" spans="1:8">
      <c r="A419">
        <f t="shared" si="37"/>
        <v>837</v>
      </c>
      <c r="C419" s="25">
        <v>417</v>
      </c>
      <c r="D419" t="str">
        <f t="shared" ca="1" si="40"/>
        <v>XLamp XB-D {RO}</v>
      </c>
      <c r="E419">
        <v>417</v>
      </c>
      <c r="F419" t="str">
        <f t="shared" ca="1" si="38"/>
        <v>lm</v>
      </c>
      <c r="G419" t="str">
        <f t="shared" ca="1" si="39"/>
        <v>XLamp XB-D {RO}</v>
      </c>
      <c r="H419">
        <v>417</v>
      </c>
    </row>
    <row r="420" spans="1:8">
      <c r="A420">
        <f t="shared" si="37"/>
        <v>839</v>
      </c>
      <c r="C420" s="25">
        <v>418</v>
      </c>
      <c r="D420" t="str">
        <f t="shared" ca="1" si="40"/>
        <v>XLamp XE-G Element G {RO}</v>
      </c>
      <c r="E420">
        <v>418</v>
      </c>
      <c r="F420" t="str">
        <f t="shared" ca="1" si="38"/>
        <v>lm</v>
      </c>
      <c r="G420" t="str">
        <f t="shared" ca="1" si="39"/>
        <v>XLamp XE-G Element G {RO}</v>
      </c>
      <c r="H420">
        <v>418</v>
      </c>
    </row>
    <row r="421" spans="1:8">
      <c r="A421">
        <f t="shared" si="37"/>
        <v>841</v>
      </c>
      <c r="C421" s="25">
        <v>419</v>
      </c>
      <c r="D421" t="str">
        <f t="shared" ca="1" si="40"/>
        <v>XLamp XE-G Element G {PO}</v>
      </c>
      <c r="E421">
        <v>419</v>
      </c>
      <c r="F421" t="str">
        <f t="shared" ca="1" si="38"/>
        <v>lm</v>
      </c>
      <c r="G421" t="str">
        <f t="shared" ca="1" si="39"/>
        <v>XLamp XE-G Element G {PO}</v>
      </c>
      <c r="H421">
        <v>419</v>
      </c>
    </row>
    <row r="422" spans="1:8">
      <c r="A422">
        <f t="shared" si="37"/>
        <v>843</v>
      </c>
      <c r="C422" s="25">
        <v>420</v>
      </c>
      <c r="D422" t="str">
        <f t="shared" ca="1" si="40"/>
        <v>XLamp XP-C {RO}</v>
      </c>
      <c r="E422">
        <v>420</v>
      </c>
      <c r="F422" t="str">
        <f t="shared" ca="1" si="38"/>
        <v>lm</v>
      </c>
      <c r="G422" t="str">
        <f t="shared" ca="1" si="39"/>
        <v>XLamp XP-C {RO}</v>
      </c>
      <c r="H422">
        <v>420</v>
      </c>
    </row>
    <row r="423" spans="1:8">
      <c r="A423">
        <f t="shared" si="37"/>
        <v>845</v>
      </c>
      <c r="C423" s="25">
        <v>421</v>
      </c>
      <c r="D423" t="str">
        <f t="shared" ca="1" si="40"/>
        <v>XLamp XP-E {RO}</v>
      </c>
      <c r="E423">
        <v>421</v>
      </c>
      <c r="F423" t="str">
        <f t="shared" ca="1" si="38"/>
        <v>lm</v>
      </c>
      <c r="G423" t="str">
        <f t="shared" ca="1" si="39"/>
        <v>XLamp XP-E {RO}</v>
      </c>
      <c r="H423">
        <v>421</v>
      </c>
    </row>
    <row r="424" spans="1:8">
      <c r="A424">
        <f t="shared" si="37"/>
        <v>847</v>
      </c>
      <c r="C424" s="25">
        <v>422</v>
      </c>
      <c r="D424" t="str">
        <f t="shared" ca="1" si="40"/>
        <v>XLamp XP-E2 {RO}</v>
      </c>
      <c r="E424">
        <v>422</v>
      </c>
      <c r="F424" t="str">
        <f t="shared" ca="1" si="38"/>
        <v>lm</v>
      </c>
      <c r="G424" t="str">
        <f t="shared" ca="1" si="39"/>
        <v>XLamp XP-E2 {RO}</v>
      </c>
      <c r="H424">
        <v>422</v>
      </c>
    </row>
    <row r="425" spans="1:8">
      <c r="A425">
        <f t="shared" si="37"/>
        <v>849</v>
      </c>
      <c r="C425" s="25">
        <v>423</v>
      </c>
      <c r="D425" t="str">
        <f t="shared" ca="1" si="40"/>
        <v>XLamp XQ-A {RO}</v>
      </c>
      <c r="E425">
        <v>423</v>
      </c>
      <c r="F425" t="str">
        <f t="shared" ca="1" si="38"/>
        <v>lm</v>
      </c>
      <c r="G425" t="str">
        <f t="shared" ca="1" si="39"/>
        <v>XLamp XQ-A {RO}</v>
      </c>
      <c r="H425">
        <v>423</v>
      </c>
    </row>
    <row r="426" spans="1:8">
      <c r="A426">
        <f t="shared" si="37"/>
        <v>851</v>
      </c>
      <c r="C426" s="25">
        <v>424</v>
      </c>
      <c r="D426" t="str">
        <f t="shared" ca="1" si="40"/>
        <v>XLamp XQ-E HD {RO}</v>
      </c>
      <c r="E426">
        <v>424</v>
      </c>
      <c r="F426" t="str">
        <f t="shared" ca="1" si="38"/>
        <v>lm</v>
      </c>
      <c r="G426" t="str">
        <f t="shared" ca="1" si="39"/>
        <v>XLamp XQ-E HD {RO}</v>
      </c>
      <c r="H426">
        <v>424</v>
      </c>
    </row>
    <row r="427" spans="1:8">
      <c r="A427">
        <f t="shared" si="37"/>
        <v>853</v>
      </c>
      <c r="C427" s="25">
        <v>425</v>
      </c>
      <c r="D427" t="str">
        <f t="shared" ca="1" si="40"/>
        <v>XLamp XQ-E HI {RO}</v>
      </c>
      <c r="E427">
        <v>425</v>
      </c>
      <c r="F427" t="str">
        <f t="shared" ca="1" si="38"/>
        <v>lm</v>
      </c>
      <c r="G427" t="str">
        <f t="shared" ca="1" si="39"/>
        <v>XLamp XQ-E HI {RO}</v>
      </c>
      <c r="H427">
        <v>425</v>
      </c>
    </row>
    <row r="428" spans="1:8">
      <c r="A428">
        <f t="shared" si="37"/>
        <v>855</v>
      </c>
      <c r="C428" s="25">
        <v>426</v>
      </c>
      <c r="D428" t="str">
        <f t="shared" ca="1" si="40"/>
        <v>XLamp XR-C {RO}</v>
      </c>
      <c r="E428">
        <v>426</v>
      </c>
      <c r="F428" t="str">
        <f t="shared" ca="1" si="38"/>
        <v>lm</v>
      </c>
      <c r="G428" t="str">
        <f t="shared" ca="1" si="39"/>
        <v>XLamp XR-C {RO}</v>
      </c>
      <c r="H428">
        <v>426</v>
      </c>
    </row>
    <row r="429" spans="1:8">
      <c r="A429">
        <f t="shared" si="37"/>
        <v>857</v>
      </c>
      <c r="C429" s="25">
        <v>427</v>
      </c>
      <c r="D429" t="str">
        <f t="shared" ca="1" si="40"/>
        <v/>
      </c>
      <c r="E429">
        <v>427</v>
      </c>
      <c r="F429" t="str">
        <f t="shared" ca="1" si="38"/>
        <v/>
      </c>
      <c r="G429" t="str">
        <f t="shared" ca="1" si="39"/>
        <v/>
      </c>
      <c r="H429">
        <v>427</v>
      </c>
    </row>
    <row r="430" spans="1:8">
      <c r="A430">
        <f t="shared" si="37"/>
        <v>859</v>
      </c>
      <c r="C430" s="25">
        <v>428</v>
      </c>
      <c r="D430" t="str">
        <f t="shared" ca="1" si="40"/>
        <v>--- RED ---</v>
      </c>
      <c r="E430">
        <v>428</v>
      </c>
      <c r="F430" t="str">
        <f t="shared" ca="1" si="38"/>
        <v/>
      </c>
      <c r="G430" t="str">
        <f t="shared" ca="1" si="39"/>
        <v>--- RED ---</v>
      </c>
      <c r="H430">
        <v>428</v>
      </c>
    </row>
    <row r="431" spans="1:8">
      <c r="A431">
        <f t="shared" si="37"/>
        <v>861</v>
      </c>
      <c r="C431" s="25">
        <v>429</v>
      </c>
      <c r="D431" t="str">
        <f t="shared" ca="1" si="40"/>
        <v>JE2835 3V N Class {R}</v>
      </c>
      <c r="E431">
        <v>429</v>
      </c>
      <c r="F431" t="str">
        <f t="shared" ca="1" si="38"/>
        <v>lm</v>
      </c>
      <c r="G431" t="str">
        <f t="shared" ca="1" si="39"/>
        <v>JE2835 3V N Class {R}</v>
      </c>
      <c r="H431">
        <v>429</v>
      </c>
    </row>
    <row r="432" spans="1:8">
      <c r="A432">
        <f t="shared" si="37"/>
        <v>863</v>
      </c>
      <c r="C432" s="25">
        <v>430</v>
      </c>
      <c r="D432" t="str">
        <f t="shared" ca="1" si="40"/>
        <v>XLamp ML-E {R}</v>
      </c>
      <c r="E432">
        <v>430</v>
      </c>
      <c r="F432" t="str">
        <f t="shared" ca="1" si="38"/>
        <v>lm</v>
      </c>
      <c r="G432" t="str">
        <f t="shared" ca="1" si="39"/>
        <v>XLamp ML-E {R}</v>
      </c>
      <c r="H432">
        <v>430</v>
      </c>
    </row>
    <row r="433" spans="1:8">
      <c r="A433">
        <f t="shared" si="37"/>
        <v>865</v>
      </c>
      <c r="C433" s="25">
        <v>431</v>
      </c>
      <c r="D433" t="str">
        <f t="shared" ca="1" si="40"/>
        <v>XLamp XB-D {R}</v>
      </c>
      <c r="E433">
        <v>431</v>
      </c>
      <c r="F433" t="str">
        <f t="shared" ca="1" si="38"/>
        <v>lm</v>
      </c>
      <c r="G433" t="str">
        <f t="shared" ca="1" si="39"/>
        <v>XLamp XB-D {R}</v>
      </c>
      <c r="H433">
        <v>431</v>
      </c>
    </row>
    <row r="434" spans="1:8">
      <c r="A434">
        <f t="shared" si="37"/>
        <v>867</v>
      </c>
      <c r="C434" s="25">
        <v>432</v>
      </c>
      <c r="D434" t="str">
        <f t="shared" ca="1" si="40"/>
        <v>XLamp XE-G Element G {R}</v>
      </c>
      <c r="E434">
        <v>432</v>
      </c>
      <c r="F434" t="str">
        <f t="shared" ca="1" si="38"/>
        <v>lm</v>
      </c>
      <c r="G434" t="str">
        <f t="shared" ca="1" si="39"/>
        <v>XLamp XE-G Element G {R}</v>
      </c>
      <c r="H434">
        <v>432</v>
      </c>
    </row>
    <row r="435" spans="1:8">
      <c r="A435">
        <f t="shared" si="37"/>
        <v>869</v>
      </c>
      <c r="C435" s="25">
        <v>433</v>
      </c>
      <c r="D435" t="str">
        <f t="shared" ca="1" si="40"/>
        <v>XLamp XE-G Element G {PR}</v>
      </c>
      <c r="E435">
        <v>433</v>
      </c>
      <c r="F435" t="str">
        <f t="shared" ca="1" si="38"/>
        <v>lm</v>
      </c>
      <c r="G435" t="str">
        <f t="shared" ca="1" si="39"/>
        <v>XLamp XE-G Element G {PR}</v>
      </c>
      <c r="H435">
        <v>433</v>
      </c>
    </row>
    <row r="436" spans="1:8">
      <c r="A436">
        <f t="shared" si="37"/>
        <v>871</v>
      </c>
      <c r="C436" s="25">
        <v>434</v>
      </c>
      <c r="D436" t="str">
        <f t="shared" ca="1" si="40"/>
        <v>XLamp XM-L Color Gen 2 HD/HI {R}</v>
      </c>
      <c r="E436">
        <v>434</v>
      </c>
      <c r="F436" t="str">
        <f t="shared" ca="1" si="38"/>
        <v>lm</v>
      </c>
      <c r="G436" t="str">
        <f t="shared" ca="1" si="39"/>
        <v>XLamp XM-L Color Gen 2 HD/HI {R}</v>
      </c>
      <c r="H436">
        <v>434</v>
      </c>
    </row>
    <row r="437" spans="1:8">
      <c r="A437">
        <f t="shared" si="37"/>
        <v>873</v>
      </c>
      <c r="C437" s="25">
        <v>435</v>
      </c>
      <c r="D437" t="str">
        <f t="shared" ca="1" si="40"/>
        <v>XLamp XN-P Color {R}</v>
      </c>
      <c r="E437">
        <v>435</v>
      </c>
      <c r="F437" t="str">
        <f t="shared" ca="1" si="38"/>
        <v>lm</v>
      </c>
      <c r="G437" t="str">
        <f t="shared" ca="1" si="39"/>
        <v>XLamp XN-P Color {R}</v>
      </c>
      <c r="H437">
        <v>435</v>
      </c>
    </row>
    <row r="438" spans="1:8">
      <c r="A438">
        <f t="shared" si="37"/>
        <v>875</v>
      </c>
      <c r="C438" s="25">
        <v>436</v>
      </c>
      <c r="D438" t="str">
        <f t="shared" ca="1" si="40"/>
        <v>XLamp XP-C {R}</v>
      </c>
      <c r="E438">
        <v>436</v>
      </c>
      <c r="F438" t="str">
        <f t="shared" ca="1" si="38"/>
        <v>lm</v>
      </c>
      <c r="G438" t="str">
        <f t="shared" ca="1" si="39"/>
        <v>XLamp XP-C {R}</v>
      </c>
      <c r="H438">
        <v>436</v>
      </c>
    </row>
    <row r="439" spans="1:8">
      <c r="A439">
        <f t="shared" si="37"/>
        <v>877</v>
      </c>
      <c r="C439" s="25">
        <v>437</v>
      </c>
      <c r="D439" t="str">
        <f t="shared" ca="1" si="40"/>
        <v>XLamp XP-E {R}</v>
      </c>
      <c r="E439">
        <v>437</v>
      </c>
      <c r="F439" t="str">
        <f t="shared" ca="1" si="38"/>
        <v>lm</v>
      </c>
      <c r="G439" t="str">
        <f t="shared" ca="1" si="39"/>
        <v>XLamp XP-E {R}</v>
      </c>
      <c r="H439">
        <v>437</v>
      </c>
    </row>
    <row r="440" spans="1:8">
      <c r="A440">
        <f t="shared" si="37"/>
        <v>879</v>
      </c>
      <c r="C440" s="25">
        <v>438</v>
      </c>
      <c r="D440" t="str">
        <f t="shared" ca="1" si="40"/>
        <v>XLamp XP-E2 {R}</v>
      </c>
      <c r="E440">
        <v>438</v>
      </c>
      <c r="F440" t="str">
        <f t="shared" ca="1" si="38"/>
        <v>lm</v>
      </c>
      <c r="G440" t="str">
        <f t="shared" ca="1" si="39"/>
        <v>XLamp XP-E2 {R}</v>
      </c>
      <c r="H440">
        <v>438</v>
      </c>
    </row>
    <row r="441" spans="1:8">
      <c r="A441">
        <f t="shared" si="37"/>
        <v>881</v>
      </c>
      <c r="C441" s="25">
        <v>439</v>
      </c>
      <c r="D441" t="str">
        <f t="shared" ca="1" si="40"/>
        <v>XLamp XP-L Color HD/HI {R}</v>
      </c>
      <c r="E441">
        <v>439</v>
      </c>
      <c r="F441" t="str">
        <f t="shared" ca="1" si="38"/>
        <v>lm</v>
      </c>
      <c r="G441" t="str">
        <f t="shared" ca="1" si="39"/>
        <v>XLamp XP-L Color HD/HI {R}</v>
      </c>
      <c r="H441">
        <v>439</v>
      </c>
    </row>
    <row r="442" spans="1:8">
      <c r="A442">
        <f t="shared" si="37"/>
        <v>883</v>
      </c>
      <c r="C442" s="25">
        <v>440</v>
      </c>
      <c r="D442" t="str">
        <f t="shared" ca="1" si="40"/>
        <v>XLamp XQ-A {R}</v>
      </c>
      <c r="E442">
        <v>440</v>
      </c>
      <c r="F442" t="str">
        <f t="shared" ca="1" si="38"/>
        <v>lm</v>
      </c>
      <c r="G442" t="str">
        <f t="shared" ca="1" si="39"/>
        <v>XLamp XQ-A {R}</v>
      </c>
      <c r="H442">
        <v>440</v>
      </c>
    </row>
    <row r="443" spans="1:8">
      <c r="A443">
        <f t="shared" si="37"/>
        <v>885</v>
      </c>
      <c r="C443" s="25">
        <v>441</v>
      </c>
      <c r="D443" t="str">
        <f t="shared" ca="1" si="40"/>
        <v>XLamp XQ-E HD {R}</v>
      </c>
      <c r="E443">
        <v>441</v>
      </c>
      <c r="F443" t="str">
        <f t="shared" ca="1" si="38"/>
        <v>lm</v>
      </c>
      <c r="G443" t="str">
        <f t="shared" ca="1" si="39"/>
        <v>XLamp XQ-E HD {R}</v>
      </c>
      <c r="H443">
        <v>441</v>
      </c>
    </row>
    <row r="444" spans="1:8">
      <c r="A444">
        <f t="shared" si="37"/>
        <v>887</v>
      </c>
      <c r="C444" s="25">
        <v>442</v>
      </c>
      <c r="D444" t="str">
        <f t="shared" ca="1" si="40"/>
        <v>XLamp XQ-E HI {R}</v>
      </c>
      <c r="E444">
        <v>442</v>
      </c>
      <c r="F444" t="str">
        <f t="shared" ca="1" si="38"/>
        <v>lm</v>
      </c>
      <c r="G444" t="str">
        <f t="shared" ca="1" si="39"/>
        <v>XLamp XQ-E HI {R}</v>
      </c>
      <c r="H444">
        <v>442</v>
      </c>
    </row>
    <row r="445" spans="1:8">
      <c r="A445">
        <f t="shared" si="37"/>
        <v>889</v>
      </c>
      <c r="C445" s="25">
        <v>443</v>
      </c>
      <c r="D445" t="str">
        <f t="shared" ca="1" si="40"/>
        <v>XLamp XR-C {R}</v>
      </c>
      <c r="E445">
        <v>443</v>
      </c>
      <c r="F445" t="str">
        <f t="shared" ca="1" si="38"/>
        <v>lm</v>
      </c>
      <c r="G445" t="str">
        <f t="shared" ca="1" si="39"/>
        <v>XLamp XR-C {R}</v>
      </c>
      <c r="H445">
        <v>443</v>
      </c>
    </row>
    <row r="446" spans="1:8">
      <c r="A446">
        <f t="shared" si="37"/>
        <v>891</v>
      </c>
      <c r="C446" s="25">
        <v>444</v>
      </c>
      <c r="D446" t="str">
        <f t="shared" ca="1" si="40"/>
        <v/>
      </c>
      <c r="E446">
        <v>444</v>
      </c>
      <c r="F446" t="str">
        <f t="shared" ca="1" si="38"/>
        <v/>
      </c>
      <c r="G446" t="str">
        <f t="shared" ca="1" si="39"/>
        <v/>
      </c>
      <c r="H446">
        <v>444</v>
      </c>
    </row>
    <row r="447" spans="1:8">
      <c r="A447">
        <f t="shared" si="37"/>
        <v>893</v>
      </c>
      <c r="C447" s="25">
        <v>445</v>
      </c>
      <c r="D447" t="str">
        <f t="shared" ca="1" si="40"/>
        <v>--- ~660 nm Photo Red ---</v>
      </c>
      <c r="E447">
        <v>445</v>
      </c>
      <c r="F447" t="str">
        <f t="shared" ca="1" si="38"/>
        <v/>
      </c>
      <c r="G447" t="str">
        <f t="shared" ca="1" si="39"/>
        <v>--- ~660 nm Photo Red ---</v>
      </c>
      <c r="H447">
        <v>445</v>
      </c>
    </row>
    <row r="448" spans="1:8">
      <c r="A448">
        <f t="shared" si="37"/>
        <v>895</v>
      </c>
      <c r="C448" s="25">
        <v>446</v>
      </c>
      <c r="D448" t="str">
        <f t="shared" ca="1" si="40"/>
        <v>JE2835 3V N Class {PR}</v>
      </c>
      <c r="E448">
        <v>446</v>
      </c>
      <c r="F448" t="str">
        <f t="shared" ca="1" si="38"/>
        <v>mW</v>
      </c>
      <c r="G448" t="str">
        <f t="shared" ca="1" si="39"/>
        <v/>
      </c>
      <c r="H448">
        <v>446</v>
      </c>
    </row>
    <row r="449" spans="1:8">
      <c r="A449">
        <f t="shared" si="37"/>
        <v>897</v>
      </c>
      <c r="C449" s="25">
        <v>447</v>
      </c>
      <c r="D449" t="str">
        <f t="shared" ca="1" si="40"/>
        <v>XLamp XE-G Element G {HR}</v>
      </c>
      <c r="E449">
        <v>447</v>
      </c>
      <c r="F449" t="str">
        <f t="shared" ca="1" si="38"/>
        <v>mW</v>
      </c>
      <c r="G449" t="str">
        <f t="shared" ca="1" si="39"/>
        <v/>
      </c>
      <c r="H449">
        <v>447</v>
      </c>
    </row>
    <row r="450" spans="1:8">
      <c r="A450">
        <f t="shared" si="37"/>
        <v>899</v>
      </c>
      <c r="C450" s="25">
        <v>448</v>
      </c>
      <c r="D450" t="str">
        <f t="shared" ca="1" si="40"/>
        <v>XLamp XP-E High Eff. {PR}</v>
      </c>
      <c r="E450">
        <v>448</v>
      </c>
      <c r="F450" t="str">
        <f t="shared" ca="1" si="38"/>
        <v>mW</v>
      </c>
      <c r="G450" t="str">
        <f t="shared" ca="1" si="39"/>
        <v/>
      </c>
      <c r="H450">
        <v>448</v>
      </c>
    </row>
    <row r="451" spans="1:8">
      <c r="A451">
        <f>3+C451*2</f>
        <v>901</v>
      </c>
      <c r="C451" s="25">
        <v>449</v>
      </c>
      <c r="D451" t="str">
        <f t="shared" ca="1" si="40"/>
        <v>XLamp XP-E2 {PR}</v>
      </c>
      <c r="E451">
        <v>449</v>
      </c>
      <c r="F451" t="str">
        <f t="shared" ca="1" si="38"/>
        <v>mW</v>
      </c>
      <c r="G451" t="str">
        <f t="shared" ca="1" si="39"/>
        <v/>
      </c>
      <c r="H451">
        <v>449</v>
      </c>
    </row>
    <row r="452" spans="1:8">
      <c r="A452">
        <f>3+C452*2</f>
        <v>903</v>
      </c>
      <c r="C452" s="25">
        <v>450</v>
      </c>
      <c r="D452" t="str">
        <f t="shared" ca="1" si="40"/>
        <v>XLamp XP-G3 Horizon {PR}</v>
      </c>
      <c r="E452">
        <v>450</v>
      </c>
      <c r="F452" t="str">
        <f t="shared" ref="F452:F515" ca="1" si="41">IF(INDIRECT("Models!C"&amp;A452)=0,"",INDIRECT("Models!C"&amp;A452))</f>
        <v>mW</v>
      </c>
      <c r="G452" t="str">
        <f t="shared" ref="G452:G515" ca="1" si="42">IF(F452="",D452,IF(F452="lm",D452,""))</f>
        <v/>
      </c>
      <c r="H452">
        <v>450</v>
      </c>
    </row>
    <row r="453" spans="1:8">
      <c r="A453">
        <f t="shared" ref="A453:A502" si="43">3+C453*2</f>
        <v>905</v>
      </c>
      <c r="C453" s="25">
        <v>451</v>
      </c>
      <c r="D453" t="str">
        <f t="shared" ref="D453:D502" ca="1" si="44">IF(INDIRECT("Models!A"&amp;A453)=0,"",INDIRECT("Models!A"&amp;A453))</f>
        <v>XLamp XP-G3 S Line {PR}</v>
      </c>
      <c r="E453">
        <v>451</v>
      </c>
      <c r="F453" t="str">
        <f t="shared" ca="1" si="41"/>
        <v>mW</v>
      </c>
      <c r="G453" t="str">
        <f t="shared" ca="1" si="42"/>
        <v/>
      </c>
      <c r="H453">
        <v>451</v>
      </c>
    </row>
    <row r="454" spans="1:8">
      <c r="A454">
        <f t="shared" si="43"/>
        <v>907</v>
      </c>
      <c r="C454" s="25">
        <v>452</v>
      </c>
      <c r="D454" t="str">
        <f t="shared" ca="1" si="44"/>
        <v>XLamp XP-L S Line {PR}</v>
      </c>
      <c r="E454">
        <v>452</v>
      </c>
      <c r="F454" t="str">
        <f t="shared" ca="1" si="41"/>
        <v>mW</v>
      </c>
      <c r="G454" t="str">
        <f t="shared" ca="1" si="42"/>
        <v/>
      </c>
      <c r="H454">
        <v>452</v>
      </c>
    </row>
    <row r="455" spans="1:8">
      <c r="A455">
        <f t="shared" si="43"/>
        <v>909</v>
      </c>
      <c r="C455" s="25">
        <v>453</v>
      </c>
      <c r="D455" t="str">
        <f t="shared" ca="1" si="44"/>
        <v>XLamp XQ-E High Eff. {PR}</v>
      </c>
      <c r="E455">
        <v>453</v>
      </c>
      <c r="F455" t="str">
        <f t="shared" ca="1" si="41"/>
        <v>mW</v>
      </c>
      <c r="G455" t="str">
        <f t="shared" ca="1" si="42"/>
        <v/>
      </c>
      <c r="H455">
        <v>453</v>
      </c>
    </row>
    <row r="456" spans="1:8">
      <c r="A456">
        <f t="shared" si="43"/>
        <v>911</v>
      </c>
      <c r="C456" s="25">
        <v>454</v>
      </c>
      <c r="D456" t="str">
        <f t="shared" ca="1" si="44"/>
        <v/>
      </c>
      <c r="E456">
        <v>454</v>
      </c>
      <c r="F456" t="str">
        <f t="shared" ca="1" si="41"/>
        <v/>
      </c>
      <c r="G456" t="str">
        <f t="shared" ca="1" si="42"/>
        <v/>
      </c>
      <c r="H456">
        <v>454</v>
      </c>
    </row>
    <row r="457" spans="1:8">
      <c r="A457">
        <f t="shared" si="43"/>
        <v>913</v>
      </c>
      <c r="C457" s="25">
        <v>455</v>
      </c>
      <c r="D457" t="str">
        <f t="shared" ca="1" si="44"/>
        <v>--- ~730 nm Far Red ---</v>
      </c>
      <c r="E457">
        <v>455</v>
      </c>
      <c r="F457" t="str">
        <f t="shared" ca="1" si="41"/>
        <v/>
      </c>
      <c r="G457" t="str">
        <f t="shared" ca="1" si="42"/>
        <v>--- ~730 nm Far Red ---</v>
      </c>
      <c r="H457">
        <v>455</v>
      </c>
    </row>
    <row r="458" spans="1:8">
      <c r="A458">
        <f t="shared" si="43"/>
        <v>915</v>
      </c>
      <c r="C458" s="25">
        <v>456</v>
      </c>
      <c r="D458" t="str">
        <f t="shared" ca="1" si="44"/>
        <v>JE2835 3V N Class {FR}</v>
      </c>
      <c r="E458">
        <v>456</v>
      </c>
      <c r="F458" t="str">
        <f t="shared" ca="1" si="41"/>
        <v>mW</v>
      </c>
      <c r="G458" t="str">
        <f t="shared" ca="1" si="42"/>
        <v/>
      </c>
      <c r="H458">
        <v>456</v>
      </c>
    </row>
    <row r="459" spans="1:8">
      <c r="A459">
        <f t="shared" si="43"/>
        <v>917</v>
      </c>
      <c r="C459" s="25">
        <v>457</v>
      </c>
      <c r="D459" t="str">
        <f t="shared" ca="1" si="44"/>
        <v>XLamp XP-E {FR}</v>
      </c>
      <c r="E459">
        <v>457</v>
      </c>
      <c r="F459" t="str">
        <f t="shared" ca="1" si="41"/>
        <v>mW</v>
      </c>
      <c r="G459" t="str">
        <f t="shared" ca="1" si="42"/>
        <v/>
      </c>
      <c r="H459">
        <v>457</v>
      </c>
    </row>
    <row r="460" spans="1:8">
      <c r="A460">
        <f t="shared" si="43"/>
        <v>919</v>
      </c>
      <c r="C460" s="25">
        <v>458</v>
      </c>
      <c r="D460" t="str">
        <f t="shared" ca="1" si="44"/>
        <v>XLamp XP-E2 {FR}</v>
      </c>
      <c r="E460">
        <v>458</v>
      </c>
      <c r="F460" t="str">
        <f t="shared" ca="1" si="41"/>
        <v>mW</v>
      </c>
      <c r="G460" t="str">
        <f t="shared" ca="1" si="42"/>
        <v/>
      </c>
      <c r="H460">
        <v>458</v>
      </c>
    </row>
    <row r="461" spans="1:8">
      <c r="A461">
        <f t="shared" si="43"/>
        <v>921</v>
      </c>
      <c r="C461" s="25">
        <v>459</v>
      </c>
      <c r="D461" t="str">
        <f t="shared" ca="1" si="44"/>
        <v>XLamp XP-E2 Horizon {FR}</v>
      </c>
      <c r="E461">
        <v>459</v>
      </c>
      <c r="F461" t="str">
        <f t="shared" ca="1" si="41"/>
        <v>mW</v>
      </c>
      <c r="G461" t="str">
        <f t="shared" ca="1" si="42"/>
        <v/>
      </c>
      <c r="H461">
        <v>459</v>
      </c>
    </row>
    <row r="462" spans="1:8">
      <c r="A462">
        <f t="shared" si="43"/>
        <v>923</v>
      </c>
      <c r="C462" s="25">
        <v>460</v>
      </c>
      <c r="D462" t="str">
        <f t="shared" ca="1" si="44"/>
        <v>XLamp XP-G3 S Line {FR}</v>
      </c>
      <c r="E462">
        <v>460</v>
      </c>
      <c r="F462" t="str">
        <f t="shared" ca="1" si="41"/>
        <v>mW</v>
      </c>
      <c r="G462" t="str">
        <f t="shared" ca="1" si="42"/>
        <v/>
      </c>
      <c r="H462">
        <v>460</v>
      </c>
    </row>
    <row r="463" spans="1:8">
      <c r="A463">
        <f t="shared" si="43"/>
        <v>925</v>
      </c>
      <c r="C463" s="25">
        <v>461</v>
      </c>
      <c r="D463" t="str">
        <f t="shared" ca="1" si="44"/>
        <v>XLamp XP-G3 Horizon {FR}</v>
      </c>
      <c r="E463">
        <v>461</v>
      </c>
      <c r="F463" t="str">
        <f t="shared" ca="1" si="41"/>
        <v>mW</v>
      </c>
      <c r="G463" t="str">
        <f t="shared" ca="1" si="42"/>
        <v/>
      </c>
      <c r="H463">
        <v>461</v>
      </c>
    </row>
    <row r="464" spans="1:8">
      <c r="A464">
        <f t="shared" si="43"/>
        <v>927</v>
      </c>
      <c r="C464" s="25">
        <v>462</v>
      </c>
      <c r="D464" t="str">
        <f t="shared" ca="1" si="44"/>
        <v/>
      </c>
      <c r="E464">
        <v>462</v>
      </c>
      <c r="F464" t="str">
        <f t="shared" ca="1" si="41"/>
        <v/>
      </c>
      <c r="G464" t="str">
        <f t="shared" ca="1" si="42"/>
        <v/>
      </c>
      <c r="H464">
        <v>462</v>
      </c>
    </row>
    <row r="465" spans="1:8">
      <c r="A465">
        <f t="shared" si="43"/>
        <v>929</v>
      </c>
      <c r="C465" s="25">
        <v>463</v>
      </c>
      <c r="D465" t="str">
        <f t="shared" ca="1" si="44"/>
        <v>--- PC Purple ---</v>
      </c>
      <c r="E465">
        <v>463</v>
      </c>
      <c r="F465" t="str">
        <f t="shared" ca="1" si="41"/>
        <v/>
      </c>
      <c r="G465" t="str">
        <f t="shared" ca="1" si="42"/>
        <v>--- PC Purple ---</v>
      </c>
      <c r="H465">
        <v>463</v>
      </c>
    </row>
    <row r="466" spans="1:8">
      <c r="A466">
        <f t="shared" si="43"/>
        <v>931</v>
      </c>
      <c r="C466" s="25">
        <v>464</v>
      </c>
      <c r="D466" t="str">
        <f t="shared" ca="1" si="44"/>
        <v>JE2835 3V N Class {PCP}</v>
      </c>
      <c r="E466">
        <v>464</v>
      </c>
      <c r="F466" t="str">
        <f t="shared" ca="1" si="41"/>
        <v>mW</v>
      </c>
      <c r="G466" t="str">
        <f t="shared" ca="1" si="42"/>
        <v/>
      </c>
      <c r="H466">
        <v>464</v>
      </c>
    </row>
    <row r="467" spans="1:8">
      <c r="A467">
        <f t="shared" si="43"/>
        <v>933</v>
      </c>
      <c r="C467" s="25">
        <v>465</v>
      </c>
      <c r="D467" t="str">
        <f t="shared" ca="1" si="44"/>
        <v/>
      </c>
      <c r="E467">
        <v>465</v>
      </c>
      <c r="F467" t="str">
        <f t="shared" ca="1" si="41"/>
        <v/>
      </c>
      <c r="G467" t="str">
        <f t="shared" ca="1" si="42"/>
        <v/>
      </c>
      <c r="H467">
        <v>465</v>
      </c>
    </row>
    <row r="468" spans="1:8">
      <c r="A468">
        <f t="shared" si="43"/>
        <v>935</v>
      </c>
      <c r="C468" s="25">
        <v>466</v>
      </c>
      <c r="D468" t="str">
        <f t="shared" ca="1" si="44"/>
        <v/>
      </c>
      <c r="E468">
        <v>466</v>
      </c>
      <c r="F468" t="str">
        <f t="shared" ca="1" si="41"/>
        <v/>
      </c>
      <c r="G468" t="str">
        <f t="shared" ca="1" si="42"/>
        <v/>
      </c>
      <c r="H468">
        <v>466</v>
      </c>
    </row>
    <row r="469" spans="1:8">
      <c r="A469">
        <f t="shared" si="43"/>
        <v>937</v>
      </c>
      <c r="C469" s="25">
        <v>467</v>
      </c>
      <c r="D469" t="str">
        <f t="shared" ca="1" si="44"/>
        <v/>
      </c>
      <c r="E469">
        <v>467</v>
      </c>
      <c r="F469" t="str">
        <f t="shared" ca="1" si="41"/>
        <v/>
      </c>
      <c r="G469" t="str">
        <f t="shared" ca="1" si="42"/>
        <v/>
      </c>
      <c r="H469">
        <v>467</v>
      </c>
    </row>
    <row r="470" spans="1:8">
      <c r="A470">
        <f t="shared" si="43"/>
        <v>939</v>
      </c>
      <c r="C470" s="25">
        <v>468</v>
      </c>
      <c r="D470" t="str">
        <f t="shared" ca="1" si="44"/>
        <v/>
      </c>
      <c r="E470">
        <v>468</v>
      </c>
      <c r="F470" t="str">
        <f t="shared" ca="1" si="41"/>
        <v/>
      </c>
      <c r="G470" t="str">
        <f t="shared" ca="1" si="42"/>
        <v/>
      </c>
      <c r="H470">
        <v>468</v>
      </c>
    </row>
    <row r="471" spans="1:8">
      <c r="A471">
        <f t="shared" si="43"/>
        <v>941</v>
      </c>
      <c r="C471" s="25">
        <v>469</v>
      </c>
      <c r="D471" t="str">
        <f t="shared" ca="1" si="44"/>
        <v/>
      </c>
      <c r="E471">
        <v>469</v>
      </c>
      <c r="F471" t="str">
        <f t="shared" ca="1" si="41"/>
        <v/>
      </c>
      <c r="G471" t="str">
        <f t="shared" ca="1" si="42"/>
        <v/>
      </c>
      <c r="H471">
        <v>469</v>
      </c>
    </row>
    <row r="472" spans="1:8">
      <c r="A472">
        <f t="shared" si="43"/>
        <v>943</v>
      </c>
      <c r="C472" s="25">
        <v>470</v>
      </c>
      <c r="D472" t="str">
        <f t="shared" ca="1" si="44"/>
        <v/>
      </c>
      <c r="E472">
        <v>470</v>
      </c>
      <c r="F472" t="str">
        <f t="shared" ca="1" si="41"/>
        <v/>
      </c>
      <c r="G472" t="str">
        <f t="shared" ca="1" si="42"/>
        <v/>
      </c>
      <c r="H472">
        <v>470</v>
      </c>
    </row>
    <row r="473" spans="1:8">
      <c r="A473">
        <f t="shared" si="43"/>
        <v>945</v>
      </c>
      <c r="C473" s="25">
        <v>471</v>
      </c>
      <c r="D473" t="str">
        <f t="shared" ca="1" si="44"/>
        <v/>
      </c>
      <c r="E473">
        <v>471</v>
      </c>
      <c r="F473" t="str">
        <f t="shared" ca="1" si="41"/>
        <v/>
      </c>
      <c r="G473" t="str">
        <f t="shared" ca="1" si="42"/>
        <v/>
      </c>
      <c r="H473">
        <v>471</v>
      </c>
    </row>
    <row r="474" spans="1:8">
      <c r="A474">
        <f t="shared" si="43"/>
        <v>947</v>
      </c>
      <c r="C474" s="25">
        <v>472</v>
      </c>
      <c r="D474" t="str">
        <f t="shared" ca="1" si="44"/>
        <v/>
      </c>
      <c r="E474">
        <v>472</v>
      </c>
      <c r="F474" t="str">
        <f t="shared" ca="1" si="41"/>
        <v/>
      </c>
      <c r="G474" t="str">
        <f t="shared" ca="1" si="42"/>
        <v/>
      </c>
      <c r="H474">
        <v>472</v>
      </c>
    </row>
    <row r="475" spans="1:8">
      <c r="A475">
        <f t="shared" si="43"/>
        <v>949</v>
      </c>
      <c r="C475" s="25">
        <v>473</v>
      </c>
      <c r="D475" t="str">
        <f t="shared" ca="1" si="44"/>
        <v/>
      </c>
      <c r="E475">
        <v>473</v>
      </c>
      <c r="F475" t="str">
        <f t="shared" ca="1" si="41"/>
        <v/>
      </c>
      <c r="G475" t="str">
        <f t="shared" ca="1" si="42"/>
        <v/>
      </c>
      <c r="H475">
        <v>473</v>
      </c>
    </row>
    <row r="476" spans="1:8">
      <c r="A476">
        <f t="shared" si="43"/>
        <v>951</v>
      </c>
      <c r="C476" s="25">
        <v>474</v>
      </c>
      <c r="D476" t="str">
        <f t="shared" ca="1" si="44"/>
        <v/>
      </c>
      <c r="E476">
        <v>474</v>
      </c>
      <c r="F476" t="str">
        <f t="shared" ca="1" si="41"/>
        <v/>
      </c>
      <c r="G476" t="str">
        <f t="shared" ca="1" si="42"/>
        <v/>
      </c>
      <c r="H476">
        <v>474</v>
      </c>
    </row>
    <row r="477" spans="1:8">
      <c r="A477">
        <f t="shared" si="43"/>
        <v>953</v>
      </c>
      <c r="C477" s="25">
        <v>475</v>
      </c>
      <c r="D477" t="str">
        <f t="shared" ca="1" si="44"/>
        <v/>
      </c>
      <c r="E477">
        <v>475</v>
      </c>
      <c r="F477" t="str">
        <f t="shared" ca="1" si="41"/>
        <v/>
      </c>
      <c r="G477" t="str">
        <f t="shared" ca="1" si="42"/>
        <v/>
      </c>
      <c r="H477">
        <v>475</v>
      </c>
    </row>
    <row r="478" spans="1:8">
      <c r="A478">
        <f t="shared" si="43"/>
        <v>955</v>
      </c>
      <c r="C478" s="25">
        <v>476</v>
      </c>
      <c r="D478" t="str">
        <f t="shared" ca="1" si="44"/>
        <v/>
      </c>
      <c r="E478">
        <v>476</v>
      </c>
      <c r="F478" t="str">
        <f t="shared" ca="1" si="41"/>
        <v/>
      </c>
      <c r="G478" t="str">
        <f t="shared" ca="1" si="42"/>
        <v/>
      </c>
      <c r="H478">
        <v>476</v>
      </c>
    </row>
    <row r="479" spans="1:8">
      <c r="A479">
        <f t="shared" si="43"/>
        <v>957</v>
      </c>
      <c r="C479" s="25">
        <v>477</v>
      </c>
      <c r="D479" t="str">
        <f t="shared" ca="1" si="44"/>
        <v/>
      </c>
      <c r="E479">
        <v>477</v>
      </c>
      <c r="F479" t="str">
        <f t="shared" ca="1" si="41"/>
        <v/>
      </c>
      <c r="G479" t="str">
        <f t="shared" ca="1" si="42"/>
        <v/>
      </c>
      <c r="H479">
        <v>477</v>
      </c>
    </row>
    <row r="480" spans="1:8">
      <c r="A480">
        <f t="shared" si="43"/>
        <v>959</v>
      </c>
      <c r="C480" s="25">
        <v>478</v>
      </c>
      <c r="D480" t="str">
        <f t="shared" ca="1" si="44"/>
        <v/>
      </c>
      <c r="E480">
        <v>478</v>
      </c>
      <c r="F480" t="str">
        <f t="shared" ca="1" si="41"/>
        <v/>
      </c>
      <c r="G480" t="str">
        <f t="shared" ca="1" si="42"/>
        <v/>
      </c>
      <c r="H480">
        <v>478</v>
      </c>
    </row>
    <row r="481" spans="1:8">
      <c r="A481">
        <f t="shared" si="43"/>
        <v>961</v>
      </c>
      <c r="C481" s="25">
        <v>479</v>
      </c>
      <c r="D481" t="str">
        <f t="shared" ca="1" si="44"/>
        <v/>
      </c>
      <c r="E481">
        <v>479</v>
      </c>
      <c r="F481" t="str">
        <f t="shared" ca="1" si="41"/>
        <v/>
      </c>
      <c r="G481" t="str">
        <f t="shared" ca="1" si="42"/>
        <v/>
      </c>
      <c r="H481">
        <v>479</v>
      </c>
    </row>
    <row r="482" spans="1:8">
      <c r="A482">
        <f t="shared" si="43"/>
        <v>963</v>
      </c>
      <c r="C482" s="25">
        <v>480</v>
      </c>
      <c r="D482" t="str">
        <f t="shared" ca="1" si="44"/>
        <v/>
      </c>
      <c r="E482">
        <v>480</v>
      </c>
      <c r="F482" t="str">
        <f t="shared" ca="1" si="41"/>
        <v/>
      </c>
      <c r="G482" t="str">
        <f t="shared" ca="1" si="42"/>
        <v/>
      </c>
      <c r="H482">
        <v>480</v>
      </c>
    </row>
    <row r="483" spans="1:8">
      <c r="A483">
        <f t="shared" si="43"/>
        <v>965</v>
      </c>
      <c r="C483" s="25">
        <v>481</v>
      </c>
      <c r="D483" t="str">
        <f t="shared" ca="1" si="44"/>
        <v/>
      </c>
      <c r="E483">
        <v>481</v>
      </c>
      <c r="F483" t="str">
        <f t="shared" ca="1" si="41"/>
        <v/>
      </c>
      <c r="G483" t="str">
        <f t="shared" ca="1" si="42"/>
        <v/>
      </c>
      <c r="H483">
        <v>481</v>
      </c>
    </row>
    <row r="484" spans="1:8">
      <c r="A484">
        <f t="shared" si="43"/>
        <v>967</v>
      </c>
      <c r="C484" s="25">
        <v>482</v>
      </c>
      <c r="D484" t="str">
        <f t="shared" ca="1" si="44"/>
        <v/>
      </c>
      <c r="E484">
        <v>482</v>
      </c>
      <c r="F484" t="str">
        <f t="shared" ca="1" si="41"/>
        <v/>
      </c>
      <c r="G484" t="str">
        <f t="shared" ca="1" si="42"/>
        <v/>
      </c>
      <c r="H484">
        <v>482</v>
      </c>
    </row>
    <row r="485" spans="1:8">
      <c r="A485">
        <f t="shared" si="43"/>
        <v>969</v>
      </c>
      <c r="C485" s="25">
        <v>483</v>
      </c>
      <c r="D485" t="str">
        <f t="shared" ca="1" si="44"/>
        <v/>
      </c>
      <c r="E485">
        <v>483</v>
      </c>
      <c r="F485" t="str">
        <f t="shared" ca="1" si="41"/>
        <v/>
      </c>
      <c r="G485" t="str">
        <f t="shared" ca="1" si="42"/>
        <v/>
      </c>
      <c r="H485">
        <v>483</v>
      </c>
    </row>
    <row r="486" spans="1:8">
      <c r="A486">
        <f t="shared" si="43"/>
        <v>971</v>
      </c>
      <c r="C486" s="25">
        <v>484</v>
      </c>
      <c r="D486" t="str">
        <f t="shared" ca="1" si="44"/>
        <v/>
      </c>
      <c r="E486">
        <v>484</v>
      </c>
      <c r="F486" t="str">
        <f t="shared" ca="1" si="41"/>
        <v/>
      </c>
      <c r="G486" t="str">
        <f t="shared" ca="1" si="42"/>
        <v/>
      </c>
      <c r="H486">
        <v>484</v>
      </c>
    </row>
    <row r="487" spans="1:8">
      <c r="A487">
        <f t="shared" si="43"/>
        <v>973</v>
      </c>
      <c r="C487" s="25">
        <v>485</v>
      </c>
      <c r="D487" t="str">
        <f t="shared" ca="1" si="44"/>
        <v/>
      </c>
      <c r="E487">
        <v>485</v>
      </c>
      <c r="F487" t="str">
        <f t="shared" ca="1" si="41"/>
        <v/>
      </c>
      <c r="G487" t="str">
        <f t="shared" ca="1" si="42"/>
        <v/>
      </c>
      <c r="H487">
        <v>485</v>
      </c>
    </row>
    <row r="488" spans="1:8">
      <c r="A488">
        <f t="shared" si="43"/>
        <v>975</v>
      </c>
      <c r="C488" s="25">
        <v>486</v>
      </c>
      <c r="D488" t="str">
        <f t="shared" ca="1" si="44"/>
        <v/>
      </c>
      <c r="E488">
        <v>486</v>
      </c>
      <c r="F488" t="str">
        <f t="shared" ca="1" si="41"/>
        <v/>
      </c>
      <c r="G488" t="str">
        <f t="shared" ca="1" si="42"/>
        <v/>
      </c>
      <c r="H488">
        <v>486</v>
      </c>
    </row>
    <row r="489" spans="1:8">
      <c r="A489">
        <f t="shared" si="43"/>
        <v>977</v>
      </c>
      <c r="C489" s="25">
        <v>487</v>
      </c>
      <c r="D489" t="str">
        <f t="shared" ca="1" si="44"/>
        <v/>
      </c>
      <c r="E489">
        <v>487</v>
      </c>
      <c r="F489" t="str">
        <f t="shared" ca="1" si="41"/>
        <v/>
      </c>
      <c r="G489" t="str">
        <f t="shared" ca="1" si="42"/>
        <v/>
      </c>
      <c r="H489">
        <v>487</v>
      </c>
    </row>
    <row r="490" spans="1:8">
      <c r="A490">
        <f t="shared" si="43"/>
        <v>979</v>
      </c>
      <c r="C490" s="25">
        <v>488</v>
      </c>
      <c r="D490" t="str">
        <f t="shared" ca="1" si="44"/>
        <v/>
      </c>
      <c r="E490">
        <v>488</v>
      </c>
      <c r="F490" t="str">
        <f t="shared" ca="1" si="41"/>
        <v/>
      </c>
      <c r="G490" t="str">
        <f t="shared" ca="1" si="42"/>
        <v/>
      </c>
      <c r="H490">
        <v>488</v>
      </c>
    </row>
    <row r="491" spans="1:8">
      <c r="A491">
        <f t="shared" si="43"/>
        <v>981</v>
      </c>
      <c r="C491" s="25">
        <v>489</v>
      </c>
      <c r="D491" t="str">
        <f t="shared" ca="1" si="44"/>
        <v/>
      </c>
      <c r="E491">
        <v>489</v>
      </c>
      <c r="F491" t="str">
        <f t="shared" ca="1" si="41"/>
        <v/>
      </c>
      <c r="G491" t="str">
        <f t="shared" ca="1" si="42"/>
        <v/>
      </c>
      <c r="H491">
        <v>489</v>
      </c>
    </row>
    <row r="492" spans="1:8">
      <c r="A492">
        <f t="shared" si="43"/>
        <v>983</v>
      </c>
      <c r="C492" s="25">
        <v>490</v>
      </c>
      <c r="D492" t="str">
        <f t="shared" ca="1" si="44"/>
        <v/>
      </c>
      <c r="E492">
        <v>490</v>
      </c>
      <c r="F492" t="str">
        <f t="shared" ca="1" si="41"/>
        <v/>
      </c>
      <c r="G492" t="str">
        <f t="shared" ca="1" si="42"/>
        <v/>
      </c>
      <c r="H492">
        <v>490</v>
      </c>
    </row>
    <row r="493" spans="1:8">
      <c r="A493">
        <f t="shared" si="43"/>
        <v>985</v>
      </c>
      <c r="C493" s="25">
        <v>491</v>
      </c>
      <c r="D493" t="str">
        <f t="shared" ca="1" si="44"/>
        <v/>
      </c>
      <c r="E493">
        <v>491</v>
      </c>
      <c r="F493" t="str">
        <f t="shared" ca="1" si="41"/>
        <v/>
      </c>
      <c r="G493" t="str">
        <f t="shared" ca="1" si="42"/>
        <v/>
      </c>
      <c r="H493">
        <v>491</v>
      </c>
    </row>
    <row r="494" spans="1:8">
      <c r="A494">
        <f t="shared" si="43"/>
        <v>987</v>
      </c>
      <c r="C494" s="25">
        <v>492</v>
      </c>
      <c r="D494" t="str">
        <f t="shared" ca="1" si="44"/>
        <v/>
      </c>
      <c r="E494">
        <v>492</v>
      </c>
      <c r="F494" t="str">
        <f t="shared" ca="1" si="41"/>
        <v/>
      </c>
      <c r="G494" t="str">
        <f t="shared" ca="1" si="42"/>
        <v/>
      </c>
      <c r="H494">
        <v>492</v>
      </c>
    </row>
    <row r="495" spans="1:8">
      <c r="A495">
        <f t="shared" si="43"/>
        <v>989</v>
      </c>
      <c r="C495" s="25">
        <v>493</v>
      </c>
      <c r="D495" t="str">
        <f t="shared" ca="1" si="44"/>
        <v/>
      </c>
      <c r="E495">
        <v>493</v>
      </c>
      <c r="F495" t="str">
        <f t="shared" ca="1" si="41"/>
        <v/>
      </c>
      <c r="G495" t="str">
        <f t="shared" ca="1" si="42"/>
        <v/>
      </c>
      <c r="H495">
        <v>493</v>
      </c>
    </row>
    <row r="496" spans="1:8">
      <c r="A496">
        <f t="shared" si="43"/>
        <v>991</v>
      </c>
      <c r="C496" s="25">
        <v>494</v>
      </c>
      <c r="D496" t="str">
        <f t="shared" ca="1" si="44"/>
        <v/>
      </c>
      <c r="E496">
        <v>494</v>
      </c>
      <c r="F496" t="str">
        <f t="shared" ca="1" si="41"/>
        <v/>
      </c>
      <c r="G496" t="str">
        <f t="shared" ca="1" si="42"/>
        <v/>
      </c>
      <c r="H496">
        <v>494</v>
      </c>
    </row>
    <row r="497" spans="1:8">
      <c r="A497">
        <f t="shared" si="43"/>
        <v>993</v>
      </c>
      <c r="C497" s="25">
        <v>495</v>
      </c>
      <c r="D497" t="str">
        <f t="shared" ca="1" si="44"/>
        <v/>
      </c>
      <c r="E497">
        <v>495</v>
      </c>
      <c r="F497" t="str">
        <f t="shared" ca="1" si="41"/>
        <v/>
      </c>
      <c r="G497" t="str">
        <f t="shared" ca="1" si="42"/>
        <v/>
      </c>
      <c r="H497">
        <v>495</v>
      </c>
    </row>
    <row r="498" spans="1:8">
      <c r="A498">
        <f t="shared" si="43"/>
        <v>995</v>
      </c>
      <c r="C498" s="25">
        <v>496</v>
      </c>
      <c r="D498" t="str">
        <f t="shared" ca="1" si="44"/>
        <v/>
      </c>
      <c r="E498">
        <v>496</v>
      </c>
      <c r="F498" t="str">
        <f t="shared" ca="1" si="41"/>
        <v/>
      </c>
      <c r="G498" t="str">
        <f t="shared" ca="1" si="42"/>
        <v/>
      </c>
      <c r="H498">
        <v>496</v>
      </c>
    </row>
    <row r="499" spans="1:8">
      <c r="A499">
        <f t="shared" si="43"/>
        <v>997</v>
      </c>
      <c r="C499" s="25">
        <v>497</v>
      </c>
      <c r="D499" t="str">
        <f t="shared" ca="1" si="44"/>
        <v/>
      </c>
      <c r="E499">
        <v>497</v>
      </c>
      <c r="F499" t="str">
        <f t="shared" ca="1" si="41"/>
        <v/>
      </c>
      <c r="G499" t="str">
        <f t="shared" ca="1" si="42"/>
        <v/>
      </c>
      <c r="H499">
        <v>497</v>
      </c>
    </row>
    <row r="500" spans="1:8">
      <c r="A500">
        <f t="shared" si="43"/>
        <v>999</v>
      </c>
      <c r="C500" s="25">
        <v>498</v>
      </c>
      <c r="D500" t="str">
        <f t="shared" ca="1" si="44"/>
        <v/>
      </c>
      <c r="E500">
        <v>498</v>
      </c>
      <c r="F500" t="str">
        <f t="shared" ca="1" si="41"/>
        <v/>
      </c>
      <c r="G500" t="str">
        <f t="shared" ca="1" si="42"/>
        <v/>
      </c>
      <c r="H500">
        <v>498</v>
      </c>
    </row>
    <row r="501" spans="1:8">
      <c r="A501">
        <f t="shared" si="43"/>
        <v>1001</v>
      </c>
      <c r="C501" s="25">
        <v>499</v>
      </c>
      <c r="D501" t="str">
        <f t="shared" ca="1" si="44"/>
        <v/>
      </c>
      <c r="E501">
        <v>499</v>
      </c>
      <c r="F501" t="str">
        <f t="shared" ca="1" si="41"/>
        <v/>
      </c>
      <c r="G501" t="str">
        <f t="shared" ca="1" si="42"/>
        <v/>
      </c>
      <c r="H501">
        <v>499</v>
      </c>
    </row>
    <row r="502" spans="1:8">
      <c r="A502">
        <f t="shared" si="43"/>
        <v>1003</v>
      </c>
      <c r="C502" s="25">
        <v>500</v>
      </c>
      <c r="D502" t="str">
        <f t="shared" ca="1" si="44"/>
        <v/>
      </c>
      <c r="E502">
        <v>500</v>
      </c>
      <c r="F502" t="str">
        <f t="shared" ca="1" si="41"/>
        <v/>
      </c>
      <c r="G502" t="str">
        <f t="shared" ca="1" si="42"/>
        <v/>
      </c>
      <c r="H502">
        <v>500</v>
      </c>
    </row>
    <row r="503" spans="1:8">
      <c r="A503">
        <f t="shared" ref="A503:A566" si="45">3+C503*2</f>
        <v>1005</v>
      </c>
      <c r="C503" s="25">
        <v>501</v>
      </c>
      <c r="D503" t="str">
        <f t="shared" ref="D503:D566" ca="1" si="46">IF(INDIRECT("Models!A"&amp;A503)=0,"",INDIRECT("Models!A"&amp;A503))</f>
        <v/>
      </c>
      <c r="E503">
        <v>501</v>
      </c>
      <c r="F503" t="str">
        <f t="shared" ca="1" si="41"/>
        <v/>
      </c>
      <c r="G503" t="str">
        <f t="shared" ca="1" si="42"/>
        <v/>
      </c>
      <c r="H503">
        <v>501</v>
      </c>
    </row>
    <row r="504" spans="1:8">
      <c r="A504">
        <f t="shared" si="45"/>
        <v>1007</v>
      </c>
      <c r="C504" s="25">
        <v>502</v>
      </c>
      <c r="D504" t="str">
        <f t="shared" ca="1" si="46"/>
        <v/>
      </c>
      <c r="E504">
        <v>502</v>
      </c>
      <c r="F504" t="str">
        <f t="shared" ca="1" si="41"/>
        <v/>
      </c>
      <c r="G504" t="str">
        <f t="shared" ca="1" si="42"/>
        <v/>
      </c>
      <c r="H504">
        <v>502</v>
      </c>
    </row>
    <row r="505" spans="1:8">
      <c r="A505">
        <f t="shared" si="45"/>
        <v>1009</v>
      </c>
      <c r="C505" s="25">
        <v>503</v>
      </c>
      <c r="D505" t="str">
        <f t="shared" ca="1" si="46"/>
        <v/>
      </c>
      <c r="E505">
        <v>503</v>
      </c>
      <c r="F505" t="str">
        <f t="shared" ca="1" si="41"/>
        <v/>
      </c>
      <c r="G505" t="str">
        <f t="shared" ca="1" si="42"/>
        <v/>
      </c>
      <c r="H505">
        <v>503</v>
      </c>
    </row>
    <row r="506" spans="1:8">
      <c r="A506">
        <f t="shared" si="45"/>
        <v>1011</v>
      </c>
      <c r="C506" s="25">
        <v>504</v>
      </c>
      <c r="D506" t="str">
        <f t="shared" ca="1" si="46"/>
        <v/>
      </c>
      <c r="E506">
        <v>504</v>
      </c>
      <c r="F506" t="str">
        <f t="shared" ca="1" si="41"/>
        <v/>
      </c>
      <c r="G506" t="str">
        <f t="shared" ca="1" si="42"/>
        <v/>
      </c>
      <c r="H506">
        <v>504</v>
      </c>
    </row>
    <row r="507" spans="1:8">
      <c r="A507">
        <f t="shared" si="45"/>
        <v>1013</v>
      </c>
      <c r="C507" s="25">
        <v>505</v>
      </c>
      <c r="D507" t="str">
        <f t="shared" ca="1" si="46"/>
        <v/>
      </c>
      <c r="E507">
        <v>505</v>
      </c>
      <c r="F507" t="str">
        <f t="shared" ca="1" si="41"/>
        <v/>
      </c>
      <c r="G507" t="str">
        <f t="shared" ca="1" si="42"/>
        <v/>
      </c>
      <c r="H507">
        <v>505</v>
      </c>
    </row>
    <row r="508" spans="1:8">
      <c r="A508">
        <f t="shared" si="45"/>
        <v>1015</v>
      </c>
      <c r="C508" s="25">
        <v>506</v>
      </c>
      <c r="D508" t="str">
        <f t="shared" ca="1" si="46"/>
        <v/>
      </c>
      <c r="E508">
        <v>506</v>
      </c>
      <c r="F508" t="str">
        <f t="shared" ca="1" si="41"/>
        <v/>
      </c>
      <c r="G508" t="str">
        <f t="shared" ca="1" si="42"/>
        <v/>
      </c>
      <c r="H508">
        <v>506</v>
      </c>
    </row>
    <row r="509" spans="1:8">
      <c r="A509">
        <f t="shared" si="45"/>
        <v>1017</v>
      </c>
      <c r="C509" s="25">
        <v>507</v>
      </c>
      <c r="D509" t="str">
        <f t="shared" ca="1" si="46"/>
        <v/>
      </c>
      <c r="E509">
        <v>507</v>
      </c>
      <c r="F509" t="str">
        <f t="shared" ca="1" si="41"/>
        <v/>
      </c>
      <c r="G509" t="str">
        <f t="shared" ca="1" si="42"/>
        <v/>
      </c>
      <c r="H509">
        <v>507</v>
      </c>
    </row>
    <row r="510" spans="1:8">
      <c r="A510">
        <f t="shared" si="45"/>
        <v>1019</v>
      </c>
      <c r="C510" s="25">
        <v>508</v>
      </c>
      <c r="D510" t="str">
        <f t="shared" ca="1" si="46"/>
        <v/>
      </c>
      <c r="E510">
        <v>508</v>
      </c>
      <c r="F510" t="str">
        <f t="shared" ca="1" si="41"/>
        <v/>
      </c>
      <c r="G510" t="str">
        <f t="shared" ca="1" si="42"/>
        <v/>
      </c>
      <c r="H510">
        <v>508</v>
      </c>
    </row>
    <row r="511" spans="1:8">
      <c r="A511">
        <f t="shared" si="45"/>
        <v>1021</v>
      </c>
      <c r="C511" s="25">
        <v>509</v>
      </c>
      <c r="D511" t="str">
        <f t="shared" ca="1" si="46"/>
        <v/>
      </c>
      <c r="E511">
        <v>509</v>
      </c>
      <c r="F511" t="str">
        <f t="shared" ca="1" si="41"/>
        <v/>
      </c>
      <c r="G511" t="str">
        <f t="shared" ca="1" si="42"/>
        <v/>
      </c>
      <c r="H511">
        <v>509</v>
      </c>
    </row>
    <row r="512" spans="1:8">
      <c r="A512">
        <f t="shared" si="45"/>
        <v>1023</v>
      </c>
      <c r="C512" s="25">
        <v>510</v>
      </c>
      <c r="D512" t="str">
        <f t="shared" ca="1" si="46"/>
        <v/>
      </c>
      <c r="E512">
        <v>510</v>
      </c>
      <c r="F512" t="str">
        <f t="shared" ca="1" si="41"/>
        <v/>
      </c>
      <c r="G512" t="str">
        <f t="shared" ca="1" si="42"/>
        <v/>
      </c>
      <c r="H512">
        <v>510</v>
      </c>
    </row>
    <row r="513" spans="1:8">
      <c r="A513">
        <f t="shared" si="45"/>
        <v>1025</v>
      </c>
      <c r="C513" s="25">
        <v>511</v>
      </c>
      <c r="D513" t="str">
        <f t="shared" ca="1" si="46"/>
        <v/>
      </c>
      <c r="E513">
        <v>511</v>
      </c>
      <c r="F513" t="str">
        <f t="shared" ca="1" si="41"/>
        <v/>
      </c>
      <c r="G513" t="str">
        <f t="shared" ca="1" si="42"/>
        <v/>
      </c>
      <c r="H513">
        <v>511</v>
      </c>
    </row>
    <row r="514" spans="1:8">
      <c r="A514">
        <f t="shared" si="45"/>
        <v>1027</v>
      </c>
      <c r="C514" s="25">
        <v>512</v>
      </c>
      <c r="D514" t="str">
        <f t="shared" ca="1" si="46"/>
        <v/>
      </c>
      <c r="E514">
        <v>512</v>
      </c>
      <c r="F514" t="str">
        <f t="shared" ca="1" si="41"/>
        <v/>
      </c>
      <c r="G514" t="str">
        <f t="shared" ca="1" si="42"/>
        <v/>
      </c>
      <c r="H514">
        <v>512</v>
      </c>
    </row>
    <row r="515" spans="1:8">
      <c r="A515">
        <f t="shared" si="45"/>
        <v>1029</v>
      </c>
      <c r="C515" s="25">
        <v>513</v>
      </c>
      <c r="D515" t="str">
        <f t="shared" ca="1" si="46"/>
        <v/>
      </c>
      <c r="E515">
        <v>513</v>
      </c>
      <c r="F515" t="str">
        <f t="shared" ca="1" si="41"/>
        <v/>
      </c>
      <c r="G515" t="str">
        <f t="shared" ca="1" si="42"/>
        <v/>
      </c>
      <c r="H515">
        <v>513</v>
      </c>
    </row>
    <row r="516" spans="1:8">
      <c r="A516">
        <f t="shared" si="45"/>
        <v>1031</v>
      </c>
      <c r="C516" s="25">
        <v>514</v>
      </c>
      <c r="D516" t="str">
        <f t="shared" ca="1" si="46"/>
        <v/>
      </c>
      <c r="E516">
        <v>514</v>
      </c>
      <c r="F516" t="str">
        <f t="shared" ref="F516:F579" ca="1" si="47">IF(INDIRECT("Models!C"&amp;A516)=0,"",INDIRECT("Models!C"&amp;A516))</f>
        <v/>
      </c>
      <c r="G516" t="str">
        <f t="shared" ref="G516:G579" ca="1" si="48">IF(F516="",D516,IF(F516="lm",D516,""))</f>
        <v/>
      </c>
      <c r="H516">
        <v>514</v>
      </c>
    </row>
    <row r="517" spans="1:8">
      <c r="A517">
        <f t="shared" si="45"/>
        <v>1033</v>
      </c>
      <c r="C517" s="25">
        <v>515</v>
      </c>
      <c r="D517" t="str">
        <f t="shared" ca="1" si="46"/>
        <v/>
      </c>
      <c r="E517">
        <v>515</v>
      </c>
      <c r="F517" t="str">
        <f t="shared" ca="1" si="47"/>
        <v/>
      </c>
      <c r="G517" t="str">
        <f t="shared" ca="1" si="48"/>
        <v/>
      </c>
      <c r="H517">
        <v>515</v>
      </c>
    </row>
    <row r="518" spans="1:8">
      <c r="A518">
        <f t="shared" si="45"/>
        <v>1035</v>
      </c>
      <c r="C518" s="25">
        <v>516</v>
      </c>
      <c r="D518" t="str">
        <f t="shared" ca="1" si="46"/>
        <v/>
      </c>
      <c r="E518">
        <v>516</v>
      </c>
      <c r="F518" t="str">
        <f t="shared" ca="1" si="47"/>
        <v/>
      </c>
      <c r="G518" t="str">
        <f t="shared" ca="1" si="48"/>
        <v/>
      </c>
      <c r="H518">
        <v>516</v>
      </c>
    </row>
    <row r="519" spans="1:8">
      <c r="A519">
        <f t="shared" si="45"/>
        <v>1037</v>
      </c>
      <c r="C519" s="25">
        <v>517</v>
      </c>
      <c r="D519" t="str">
        <f t="shared" ca="1" si="46"/>
        <v/>
      </c>
      <c r="E519">
        <v>517</v>
      </c>
      <c r="F519" t="str">
        <f t="shared" ca="1" si="47"/>
        <v/>
      </c>
      <c r="G519" t="str">
        <f t="shared" ca="1" si="48"/>
        <v/>
      </c>
      <c r="H519">
        <v>517</v>
      </c>
    </row>
    <row r="520" spans="1:8">
      <c r="A520">
        <f t="shared" si="45"/>
        <v>1039</v>
      </c>
      <c r="C520" s="25">
        <v>518</v>
      </c>
      <c r="D520" t="str">
        <f t="shared" ca="1" si="46"/>
        <v/>
      </c>
      <c r="E520">
        <v>518</v>
      </c>
      <c r="F520" t="str">
        <f t="shared" ca="1" si="47"/>
        <v/>
      </c>
      <c r="G520" t="str">
        <f t="shared" ca="1" si="48"/>
        <v/>
      </c>
      <c r="H520">
        <v>518</v>
      </c>
    </row>
    <row r="521" spans="1:8">
      <c r="A521">
        <f t="shared" si="45"/>
        <v>1041</v>
      </c>
      <c r="C521" s="25">
        <v>519</v>
      </c>
      <c r="D521" t="str">
        <f t="shared" ca="1" si="46"/>
        <v/>
      </c>
      <c r="E521">
        <v>519</v>
      </c>
      <c r="F521" t="str">
        <f t="shared" ca="1" si="47"/>
        <v/>
      </c>
      <c r="G521" t="str">
        <f t="shared" ca="1" si="48"/>
        <v/>
      </c>
      <c r="H521">
        <v>519</v>
      </c>
    </row>
    <row r="522" spans="1:8">
      <c r="A522">
        <f t="shared" si="45"/>
        <v>1043</v>
      </c>
      <c r="C522" s="25">
        <v>520</v>
      </c>
      <c r="D522" t="str">
        <f t="shared" ca="1" si="46"/>
        <v/>
      </c>
      <c r="E522">
        <v>520</v>
      </c>
      <c r="F522" t="str">
        <f t="shared" ca="1" si="47"/>
        <v/>
      </c>
      <c r="G522" t="str">
        <f t="shared" ca="1" si="48"/>
        <v/>
      </c>
      <c r="H522">
        <v>520</v>
      </c>
    </row>
    <row r="523" spans="1:8">
      <c r="A523">
        <f t="shared" si="45"/>
        <v>1045</v>
      </c>
      <c r="C523" s="25">
        <v>521</v>
      </c>
      <c r="D523" t="str">
        <f t="shared" ca="1" si="46"/>
        <v/>
      </c>
      <c r="E523">
        <v>521</v>
      </c>
      <c r="F523" t="str">
        <f t="shared" ca="1" si="47"/>
        <v/>
      </c>
      <c r="G523" t="str">
        <f t="shared" ca="1" si="48"/>
        <v/>
      </c>
      <c r="H523">
        <v>521</v>
      </c>
    </row>
    <row r="524" spans="1:8">
      <c r="A524">
        <f t="shared" si="45"/>
        <v>1047</v>
      </c>
      <c r="C524" s="25">
        <v>522</v>
      </c>
      <c r="D524" t="str">
        <f t="shared" ca="1" si="46"/>
        <v/>
      </c>
      <c r="E524">
        <v>522</v>
      </c>
      <c r="F524" t="str">
        <f t="shared" ca="1" si="47"/>
        <v/>
      </c>
      <c r="G524" t="str">
        <f t="shared" ca="1" si="48"/>
        <v/>
      </c>
      <c r="H524">
        <v>522</v>
      </c>
    </row>
    <row r="525" spans="1:8">
      <c r="A525">
        <f t="shared" si="45"/>
        <v>1049</v>
      </c>
      <c r="C525" s="25">
        <v>523</v>
      </c>
      <c r="D525" t="str">
        <f t="shared" ca="1" si="46"/>
        <v/>
      </c>
      <c r="E525">
        <v>523</v>
      </c>
      <c r="F525" t="str">
        <f t="shared" ca="1" si="47"/>
        <v/>
      </c>
      <c r="G525" t="str">
        <f t="shared" ca="1" si="48"/>
        <v/>
      </c>
      <c r="H525">
        <v>523</v>
      </c>
    </row>
    <row r="526" spans="1:8">
      <c r="A526">
        <f t="shared" si="45"/>
        <v>1051</v>
      </c>
      <c r="C526" s="25">
        <v>524</v>
      </c>
      <c r="D526" t="str">
        <f t="shared" ca="1" si="46"/>
        <v/>
      </c>
      <c r="E526">
        <v>524</v>
      </c>
      <c r="F526" t="str">
        <f t="shared" ca="1" si="47"/>
        <v/>
      </c>
      <c r="G526" t="str">
        <f t="shared" ca="1" si="48"/>
        <v/>
      </c>
      <c r="H526">
        <v>524</v>
      </c>
    </row>
    <row r="527" spans="1:8">
      <c r="A527">
        <f t="shared" si="45"/>
        <v>1053</v>
      </c>
      <c r="C527" s="25">
        <v>525</v>
      </c>
      <c r="D527" t="str">
        <f t="shared" ca="1" si="46"/>
        <v/>
      </c>
      <c r="E527">
        <v>525</v>
      </c>
      <c r="F527" t="str">
        <f t="shared" ca="1" si="47"/>
        <v/>
      </c>
      <c r="G527" t="str">
        <f t="shared" ca="1" si="48"/>
        <v/>
      </c>
      <c r="H527">
        <v>525</v>
      </c>
    </row>
    <row r="528" spans="1:8">
      <c r="A528">
        <f t="shared" si="45"/>
        <v>1055</v>
      </c>
      <c r="C528" s="25">
        <v>526</v>
      </c>
      <c r="D528" t="str">
        <f t="shared" ca="1" si="46"/>
        <v/>
      </c>
      <c r="E528">
        <v>526</v>
      </c>
      <c r="F528" t="str">
        <f t="shared" ca="1" si="47"/>
        <v/>
      </c>
      <c r="G528" t="str">
        <f t="shared" ca="1" si="48"/>
        <v/>
      </c>
      <c r="H528">
        <v>526</v>
      </c>
    </row>
    <row r="529" spans="1:8">
      <c r="A529">
        <f t="shared" si="45"/>
        <v>1057</v>
      </c>
      <c r="C529" s="25">
        <v>527</v>
      </c>
      <c r="D529" t="str">
        <f t="shared" ca="1" si="46"/>
        <v/>
      </c>
      <c r="E529">
        <v>527</v>
      </c>
      <c r="F529" t="str">
        <f t="shared" ca="1" si="47"/>
        <v/>
      </c>
      <c r="G529" t="str">
        <f t="shared" ca="1" si="48"/>
        <v/>
      </c>
      <c r="H529">
        <v>527</v>
      </c>
    </row>
    <row r="530" spans="1:8">
      <c r="A530">
        <f t="shared" si="45"/>
        <v>1059</v>
      </c>
      <c r="C530" s="25">
        <v>528</v>
      </c>
      <c r="D530" t="str">
        <f t="shared" ca="1" si="46"/>
        <v/>
      </c>
      <c r="E530">
        <v>528</v>
      </c>
      <c r="F530" t="str">
        <f t="shared" ca="1" si="47"/>
        <v/>
      </c>
      <c r="G530" t="str">
        <f t="shared" ca="1" si="48"/>
        <v/>
      </c>
      <c r="H530">
        <v>528</v>
      </c>
    </row>
    <row r="531" spans="1:8">
      <c r="A531">
        <f t="shared" si="45"/>
        <v>1061</v>
      </c>
      <c r="C531" s="25">
        <v>529</v>
      </c>
      <c r="D531" t="str">
        <f t="shared" ca="1" si="46"/>
        <v/>
      </c>
      <c r="E531">
        <v>529</v>
      </c>
      <c r="F531" t="str">
        <f t="shared" ca="1" si="47"/>
        <v/>
      </c>
      <c r="G531" t="str">
        <f t="shared" ca="1" si="48"/>
        <v/>
      </c>
      <c r="H531">
        <v>529</v>
      </c>
    </row>
    <row r="532" spans="1:8">
      <c r="A532">
        <f t="shared" si="45"/>
        <v>1063</v>
      </c>
      <c r="C532" s="25">
        <v>530</v>
      </c>
      <c r="D532" t="str">
        <f t="shared" ca="1" si="46"/>
        <v/>
      </c>
      <c r="E532">
        <v>530</v>
      </c>
      <c r="F532" t="str">
        <f t="shared" ca="1" si="47"/>
        <v/>
      </c>
      <c r="G532" t="str">
        <f t="shared" ca="1" si="48"/>
        <v/>
      </c>
      <c r="H532">
        <v>530</v>
      </c>
    </row>
    <row r="533" spans="1:8">
      <c r="A533">
        <f t="shared" si="45"/>
        <v>1065</v>
      </c>
      <c r="C533" s="25">
        <v>531</v>
      </c>
      <c r="D533" t="str">
        <f t="shared" ca="1" si="46"/>
        <v/>
      </c>
      <c r="E533">
        <v>531</v>
      </c>
      <c r="F533" t="str">
        <f t="shared" ca="1" si="47"/>
        <v/>
      </c>
      <c r="G533" t="str">
        <f t="shared" ca="1" si="48"/>
        <v/>
      </c>
      <c r="H533">
        <v>531</v>
      </c>
    </row>
    <row r="534" spans="1:8">
      <c r="A534">
        <f t="shared" si="45"/>
        <v>1067</v>
      </c>
      <c r="C534" s="25">
        <v>532</v>
      </c>
      <c r="D534" t="str">
        <f t="shared" ca="1" si="46"/>
        <v/>
      </c>
      <c r="E534">
        <v>532</v>
      </c>
      <c r="F534" t="str">
        <f t="shared" ca="1" si="47"/>
        <v/>
      </c>
      <c r="G534" t="str">
        <f t="shared" ca="1" si="48"/>
        <v/>
      </c>
      <c r="H534">
        <v>532</v>
      </c>
    </row>
    <row r="535" spans="1:8">
      <c r="A535">
        <f t="shared" si="45"/>
        <v>1069</v>
      </c>
      <c r="C535" s="25">
        <v>533</v>
      </c>
      <c r="D535" t="str">
        <f t="shared" ca="1" si="46"/>
        <v/>
      </c>
      <c r="E535">
        <v>533</v>
      </c>
      <c r="F535" t="str">
        <f t="shared" ca="1" si="47"/>
        <v/>
      </c>
      <c r="G535" t="str">
        <f t="shared" ca="1" si="48"/>
        <v/>
      </c>
      <c r="H535">
        <v>533</v>
      </c>
    </row>
    <row r="536" spans="1:8">
      <c r="A536">
        <f t="shared" si="45"/>
        <v>1071</v>
      </c>
      <c r="C536" s="25">
        <v>534</v>
      </c>
      <c r="D536" t="str">
        <f t="shared" ca="1" si="46"/>
        <v/>
      </c>
      <c r="E536">
        <v>534</v>
      </c>
      <c r="F536" t="str">
        <f t="shared" ca="1" si="47"/>
        <v/>
      </c>
      <c r="G536" t="str">
        <f t="shared" ca="1" si="48"/>
        <v/>
      </c>
      <c r="H536">
        <v>534</v>
      </c>
    </row>
    <row r="537" spans="1:8">
      <c r="A537">
        <f t="shared" si="45"/>
        <v>1073</v>
      </c>
      <c r="C537" s="25">
        <v>535</v>
      </c>
      <c r="D537" t="str">
        <f t="shared" ca="1" si="46"/>
        <v/>
      </c>
      <c r="E537">
        <v>535</v>
      </c>
      <c r="F537" t="str">
        <f t="shared" ca="1" si="47"/>
        <v/>
      </c>
      <c r="G537" t="str">
        <f t="shared" ca="1" si="48"/>
        <v/>
      </c>
      <c r="H537">
        <v>535</v>
      </c>
    </row>
    <row r="538" spans="1:8">
      <c r="A538">
        <f t="shared" si="45"/>
        <v>1075</v>
      </c>
      <c r="C538" s="25">
        <v>536</v>
      </c>
      <c r="D538" t="str">
        <f t="shared" ca="1" si="46"/>
        <v/>
      </c>
      <c r="E538">
        <v>536</v>
      </c>
      <c r="F538" t="str">
        <f t="shared" ca="1" si="47"/>
        <v/>
      </c>
      <c r="G538" t="str">
        <f t="shared" ca="1" si="48"/>
        <v/>
      </c>
      <c r="H538">
        <v>536</v>
      </c>
    </row>
    <row r="539" spans="1:8">
      <c r="A539">
        <f t="shared" si="45"/>
        <v>1077</v>
      </c>
      <c r="C539" s="25">
        <v>537</v>
      </c>
      <c r="D539" t="str">
        <f t="shared" ca="1" si="46"/>
        <v/>
      </c>
      <c r="E539">
        <v>537</v>
      </c>
      <c r="F539" t="str">
        <f t="shared" ca="1" si="47"/>
        <v/>
      </c>
      <c r="G539" t="str">
        <f t="shared" ca="1" si="48"/>
        <v/>
      </c>
      <c r="H539">
        <v>537</v>
      </c>
    </row>
    <row r="540" spans="1:8">
      <c r="A540">
        <f t="shared" si="45"/>
        <v>1079</v>
      </c>
      <c r="C540" s="25">
        <v>538</v>
      </c>
      <c r="D540" t="str">
        <f t="shared" ca="1" si="46"/>
        <v/>
      </c>
      <c r="E540">
        <v>538</v>
      </c>
      <c r="F540" t="str">
        <f t="shared" ca="1" si="47"/>
        <v/>
      </c>
      <c r="G540" t="str">
        <f t="shared" ca="1" si="48"/>
        <v/>
      </c>
      <c r="H540">
        <v>538</v>
      </c>
    </row>
    <row r="541" spans="1:8">
      <c r="A541">
        <f t="shared" si="45"/>
        <v>1081</v>
      </c>
      <c r="C541" s="25">
        <v>539</v>
      </c>
      <c r="D541" t="str">
        <f t="shared" ca="1" si="46"/>
        <v/>
      </c>
      <c r="E541">
        <v>539</v>
      </c>
      <c r="F541" t="str">
        <f t="shared" ca="1" si="47"/>
        <v/>
      </c>
      <c r="G541" t="str">
        <f t="shared" ca="1" si="48"/>
        <v/>
      </c>
      <c r="H541">
        <v>539</v>
      </c>
    </row>
    <row r="542" spans="1:8">
      <c r="A542">
        <f t="shared" si="45"/>
        <v>1083</v>
      </c>
      <c r="C542" s="25">
        <v>540</v>
      </c>
      <c r="D542" t="str">
        <f t="shared" ca="1" si="46"/>
        <v/>
      </c>
      <c r="E542">
        <v>540</v>
      </c>
      <c r="F542" t="str">
        <f t="shared" ca="1" si="47"/>
        <v/>
      </c>
      <c r="G542" t="str">
        <f t="shared" ca="1" si="48"/>
        <v/>
      </c>
      <c r="H542">
        <v>540</v>
      </c>
    </row>
    <row r="543" spans="1:8">
      <c r="A543">
        <f t="shared" si="45"/>
        <v>1085</v>
      </c>
      <c r="C543" s="25">
        <v>541</v>
      </c>
      <c r="D543" t="str">
        <f t="shared" ca="1" si="46"/>
        <v/>
      </c>
      <c r="E543">
        <v>541</v>
      </c>
      <c r="F543" t="str">
        <f t="shared" ca="1" si="47"/>
        <v/>
      </c>
      <c r="G543" t="str">
        <f t="shared" ca="1" si="48"/>
        <v/>
      </c>
      <c r="H543">
        <v>541</v>
      </c>
    </row>
    <row r="544" spans="1:8">
      <c r="A544">
        <f t="shared" si="45"/>
        <v>1087</v>
      </c>
      <c r="C544" s="25">
        <v>542</v>
      </c>
      <c r="D544" t="str">
        <f t="shared" ca="1" si="46"/>
        <v/>
      </c>
      <c r="E544">
        <v>542</v>
      </c>
      <c r="F544" t="str">
        <f t="shared" ca="1" si="47"/>
        <v/>
      </c>
      <c r="G544" t="str">
        <f t="shared" ca="1" si="48"/>
        <v/>
      </c>
      <c r="H544">
        <v>542</v>
      </c>
    </row>
    <row r="545" spans="1:8">
      <c r="A545">
        <f t="shared" si="45"/>
        <v>1089</v>
      </c>
      <c r="C545" s="25">
        <v>543</v>
      </c>
      <c r="D545" t="str">
        <f t="shared" ca="1" si="46"/>
        <v/>
      </c>
      <c r="E545">
        <v>543</v>
      </c>
      <c r="F545" t="str">
        <f t="shared" ca="1" si="47"/>
        <v/>
      </c>
      <c r="G545" t="str">
        <f t="shared" ca="1" si="48"/>
        <v/>
      </c>
      <c r="H545">
        <v>543</v>
      </c>
    </row>
    <row r="546" spans="1:8">
      <c r="A546">
        <f t="shared" si="45"/>
        <v>1091</v>
      </c>
      <c r="C546" s="25">
        <v>544</v>
      </c>
      <c r="D546" t="str">
        <f t="shared" ca="1" si="46"/>
        <v/>
      </c>
      <c r="E546">
        <v>544</v>
      </c>
      <c r="F546" t="str">
        <f t="shared" ca="1" si="47"/>
        <v/>
      </c>
      <c r="G546" t="str">
        <f t="shared" ca="1" si="48"/>
        <v/>
      </c>
      <c r="H546">
        <v>544</v>
      </c>
    </row>
    <row r="547" spans="1:8">
      <c r="A547">
        <f t="shared" si="45"/>
        <v>1093</v>
      </c>
      <c r="C547" s="25">
        <v>545</v>
      </c>
      <c r="D547" t="str">
        <f t="shared" ca="1" si="46"/>
        <v/>
      </c>
      <c r="E547">
        <v>545</v>
      </c>
      <c r="F547" t="str">
        <f t="shared" ca="1" si="47"/>
        <v/>
      </c>
      <c r="G547" t="str">
        <f t="shared" ca="1" si="48"/>
        <v/>
      </c>
      <c r="H547">
        <v>545</v>
      </c>
    </row>
    <row r="548" spans="1:8">
      <c r="A548">
        <f t="shared" si="45"/>
        <v>1095</v>
      </c>
      <c r="C548" s="25">
        <v>546</v>
      </c>
      <c r="D548" t="str">
        <f t="shared" ca="1" si="46"/>
        <v/>
      </c>
      <c r="E548">
        <v>546</v>
      </c>
      <c r="F548" t="str">
        <f t="shared" ca="1" si="47"/>
        <v/>
      </c>
      <c r="G548" t="str">
        <f t="shared" ca="1" si="48"/>
        <v/>
      </c>
      <c r="H548">
        <v>546</v>
      </c>
    </row>
    <row r="549" spans="1:8">
      <c r="A549">
        <f t="shared" si="45"/>
        <v>1097</v>
      </c>
      <c r="C549" s="25">
        <v>547</v>
      </c>
      <c r="D549" t="str">
        <f t="shared" ca="1" si="46"/>
        <v/>
      </c>
      <c r="E549">
        <v>547</v>
      </c>
      <c r="F549" t="str">
        <f t="shared" ca="1" si="47"/>
        <v/>
      </c>
      <c r="G549" t="str">
        <f t="shared" ca="1" si="48"/>
        <v/>
      </c>
      <c r="H549">
        <v>547</v>
      </c>
    </row>
    <row r="550" spans="1:8">
      <c r="A550">
        <f t="shared" si="45"/>
        <v>1099</v>
      </c>
      <c r="C550" s="25">
        <v>548</v>
      </c>
      <c r="D550" t="str">
        <f t="shared" ca="1" si="46"/>
        <v/>
      </c>
      <c r="E550">
        <v>548</v>
      </c>
      <c r="F550" t="str">
        <f t="shared" ca="1" si="47"/>
        <v/>
      </c>
      <c r="G550" t="str">
        <f t="shared" ca="1" si="48"/>
        <v/>
      </c>
      <c r="H550">
        <v>548</v>
      </c>
    </row>
    <row r="551" spans="1:8">
      <c r="A551">
        <f t="shared" si="45"/>
        <v>1101</v>
      </c>
      <c r="C551" s="25">
        <v>549</v>
      </c>
      <c r="D551" t="str">
        <f t="shared" ca="1" si="46"/>
        <v/>
      </c>
      <c r="E551">
        <v>549</v>
      </c>
      <c r="F551" t="str">
        <f t="shared" ca="1" si="47"/>
        <v/>
      </c>
      <c r="G551" t="str">
        <f t="shared" ca="1" si="48"/>
        <v/>
      </c>
      <c r="H551">
        <v>549</v>
      </c>
    </row>
    <row r="552" spans="1:8">
      <c r="A552">
        <f t="shared" si="45"/>
        <v>1103</v>
      </c>
      <c r="C552" s="25">
        <v>550</v>
      </c>
      <c r="D552" t="str">
        <f t="shared" ca="1" si="46"/>
        <v/>
      </c>
      <c r="E552">
        <v>550</v>
      </c>
      <c r="F552" t="str">
        <f t="shared" ca="1" si="47"/>
        <v/>
      </c>
      <c r="G552" t="str">
        <f t="shared" ca="1" si="48"/>
        <v/>
      </c>
      <c r="H552">
        <v>550</v>
      </c>
    </row>
    <row r="553" spans="1:8">
      <c r="A553">
        <f t="shared" si="45"/>
        <v>1105</v>
      </c>
      <c r="C553" s="25">
        <v>551</v>
      </c>
      <c r="D553" t="str">
        <f t="shared" ca="1" si="46"/>
        <v/>
      </c>
      <c r="E553">
        <v>551</v>
      </c>
      <c r="F553" t="str">
        <f t="shared" ca="1" si="47"/>
        <v/>
      </c>
      <c r="G553" t="str">
        <f t="shared" ca="1" si="48"/>
        <v/>
      </c>
      <c r="H553">
        <v>551</v>
      </c>
    </row>
    <row r="554" spans="1:8">
      <c r="A554">
        <f t="shared" si="45"/>
        <v>1107</v>
      </c>
      <c r="C554" s="25">
        <v>552</v>
      </c>
      <c r="D554" t="str">
        <f t="shared" ca="1" si="46"/>
        <v/>
      </c>
      <c r="E554">
        <v>552</v>
      </c>
      <c r="F554" t="str">
        <f t="shared" ca="1" si="47"/>
        <v/>
      </c>
      <c r="G554" t="str">
        <f t="shared" ca="1" si="48"/>
        <v/>
      </c>
      <c r="H554">
        <v>552</v>
      </c>
    </row>
    <row r="555" spans="1:8">
      <c r="A555">
        <f t="shared" si="45"/>
        <v>1109</v>
      </c>
      <c r="C555" s="25">
        <v>553</v>
      </c>
      <c r="D555" t="str">
        <f t="shared" ca="1" si="46"/>
        <v/>
      </c>
      <c r="E555">
        <v>553</v>
      </c>
      <c r="F555" t="str">
        <f t="shared" ca="1" si="47"/>
        <v/>
      </c>
      <c r="G555" t="str">
        <f t="shared" ca="1" si="48"/>
        <v/>
      </c>
      <c r="H555">
        <v>553</v>
      </c>
    </row>
    <row r="556" spans="1:8">
      <c r="A556">
        <f t="shared" si="45"/>
        <v>1111</v>
      </c>
      <c r="C556" s="25">
        <v>554</v>
      </c>
      <c r="D556" t="str">
        <f t="shared" ca="1" si="46"/>
        <v/>
      </c>
      <c r="E556">
        <v>554</v>
      </c>
      <c r="F556" t="str">
        <f t="shared" ca="1" si="47"/>
        <v/>
      </c>
      <c r="G556" t="str">
        <f t="shared" ca="1" si="48"/>
        <v/>
      </c>
      <c r="H556">
        <v>554</v>
      </c>
    </row>
    <row r="557" spans="1:8">
      <c r="A557">
        <f t="shared" si="45"/>
        <v>1113</v>
      </c>
      <c r="C557" s="25">
        <v>555</v>
      </c>
      <c r="D557" t="str">
        <f t="shared" ca="1" si="46"/>
        <v/>
      </c>
      <c r="E557">
        <v>555</v>
      </c>
      <c r="F557" t="str">
        <f t="shared" ca="1" si="47"/>
        <v/>
      </c>
      <c r="G557" t="str">
        <f t="shared" ca="1" si="48"/>
        <v/>
      </c>
      <c r="H557">
        <v>555</v>
      </c>
    </row>
    <row r="558" spans="1:8">
      <c r="A558">
        <f t="shared" si="45"/>
        <v>1115</v>
      </c>
      <c r="C558" s="25">
        <v>556</v>
      </c>
      <c r="D558" t="str">
        <f t="shared" ca="1" si="46"/>
        <v/>
      </c>
      <c r="E558">
        <v>556</v>
      </c>
      <c r="F558" t="str">
        <f t="shared" ca="1" si="47"/>
        <v/>
      </c>
      <c r="G558" t="str">
        <f t="shared" ca="1" si="48"/>
        <v/>
      </c>
      <c r="H558">
        <v>556</v>
      </c>
    </row>
    <row r="559" spans="1:8">
      <c r="A559">
        <f t="shared" si="45"/>
        <v>1117</v>
      </c>
      <c r="C559" s="25">
        <v>557</v>
      </c>
      <c r="D559" t="str">
        <f t="shared" ca="1" si="46"/>
        <v/>
      </c>
      <c r="E559">
        <v>557</v>
      </c>
      <c r="F559" t="str">
        <f t="shared" ca="1" si="47"/>
        <v/>
      </c>
      <c r="G559" t="str">
        <f t="shared" ca="1" si="48"/>
        <v/>
      </c>
      <c r="H559">
        <v>557</v>
      </c>
    </row>
    <row r="560" spans="1:8">
      <c r="A560">
        <f t="shared" si="45"/>
        <v>1119</v>
      </c>
      <c r="C560" s="25">
        <v>558</v>
      </c>
      <c r="D560" t="str">
        <f t="shared" ca="1" si="46"/>
        <v/>
      </c>
      <c r="E560">
        <v>558</v>
      </c>
      <c r="F560" t="str">
        <f t="shared" ca="1" si="47"/>
        <v/>
      </c>
      <c r="G560" t="str">
        <f t="shared" ca="1" si="48"/>
        <v/>
      </c>
      <c r="H560">
        <v>558</v>
      </c>
    </row>
    <row r="561" spans="1:8">
      <c r="A561">
        <f t="shared" si="45"/>
        <v>1121</v>
      </c>
      <c r="C561" s="25">
        <v>559</v>
      </c>
      <c r="D561" t="str">
        <f t="shared" ca="1" si="46"/>
        <v/>
      </c>
      <c r="E561">
        <v>559</v>
      </c>
      <c r="F561" t="str">
        <f t="shared" ca="1" si="47"/>
        <v/>
      </c>
      <c r="G561" t="str">
        <f t="shared" ca="1" si="48"/>
        <v/>
      </c>
      <c r="H561">
        <v>559</v>
      </c>
    </row>
    <row r="562" spans="1:8">
      <c r="A562">
        <f t="shared" si="45"/>
        <v>1123</v>
      </c>
      <c r="C562" s="25">
        <v>560</v>
      </c>
      <c r="D562" t="str">
        <f t="shared" ca="1" si="46"/>
        <v/>
      </c>
      <c r="E562">
        <v>560</v>
      </c>
      <c r="F562" t="str">
        <f t="shared" ca="1" si="47"/>
        <v/>
      </c>
      <c r="G562" t="str">
        <f t="shared" ca="1" si="48"/>
        <v/>
      </c>
      <c r="H562">
        <v>560</v>
      </c>
    </row>
    <row r="563" spans="1:8">
      <c r="A563">
        <f t="shared" si="45"/>
        <v>1125</v>
      </c>
      <c r="C563" s="25">
        <v>561</v>
      </c>
      <c r="D563" t="str">
        <f t="shared" ca="1" si="46"/>
        <v/>
      </c>
      <c r="E563">
        <v>561</v>
      </c>
      <c r="F563" t="str">
        <f t="shared" ca="1" si="47"/>
        <v/>
      </c>
      <c r="G563" t="str">
        <f t="shared" ca="1" si="48"/>
        <v/>
      </c>
      <c r="H563">
        <v>561</v>
      </c>
    </row>
    <row r="564" spans="1:8">
      <c r="A564">
        <f t="shared" si="45"/>
        <v>1127</v>
      </c>
      <c r="C564" s="25">
        <v>562</v>
      </c>
      <c r="D564" t="str">
        <f t="shared" ca="1" si="46"/>
        <v/>
      </c>
      <c r="E564">
        <v>562</v>
      </c>
      <c r="F564" t="str">
        <f t="shared" ca="1" si="47"/>
        <v/>
      </c>
      <c r="G564" t="str">
        <f t="shared" ca="1" si="48"/>
        <v/>
      </c>
      <c r="H564">
        <v>562</v>
      </c>
    </row>
    <row r="565" spans="1:8">
      <c r="A565">
        <f t="shared" si="45"/>
        <v>1129</v>
      </c>
      <c r="C565" s="25">
        <v>563</v>
      </c>
      <c r="D565" t="str">
        <f t="shared" ca="1" si="46"/>
        <v/>
      </c>
      <c r="E565">
        <v>563</v>
      </c>
      <c r="F565" t="str">
        <f t="shared" ca="1" si="47"/>
        <v/>
      </c>
      <c r="G565" t="str">
        <f t="shared" ca="1" si="48"/>
        <v/>
      </c>
      <c r="H565">
        <v>563</v>
      </c>
    </row>
    <row r="566" spans="1:8">
      <c r="A566">
        <f t="shared" si="45"/>
        <v>1131</v>
      </c>
      <c r="C566" s="25">
        <v>564</v>
      </c>
      <c r="D566" t="str">
        <f t="shared" ca="1" si="46"/>
        <v/>
      </c>
      <c r="E566">
        <v>564</v>
      </c>
      <c r="F566" t="str">
        <f t="shared" ca="1" si="47"/>
        <v/>
      </c>
      <c r="G566" t="str">
        <f t="shared" ca="1" si="48"/>
        <v/>
      </c>
      <c r="H566">
        <v>564</v>
      </c>
    </row>
    <row r="567" spans="1:8">
      <c r="A567">
        <f t="shared" ref="A567:A602" si="49">3+C567*2</f>
        <v>1133</v>
      </c>
      <c r="C567" s="25">
        <v>565</v>
      </c>
      <c r="D567" t="str">
        <f t="shared" ref="D567:D602" ca="1" si="50">IF(INDIRECT("Models!A"&amp;A567)=0,"",INDIRECT("Models!A"&amp;A567))</f>
        <v/>
      </c>
      <c r="E567">
        <v>565</v>
      </c>
      <c r="F567" t="str">
        <f t="shared" ca="1" si="47"/>
        <v/>
      </c>
      <c r="G567" t="str">
        <f t="shared" ca="1" si="48"/>
        <v/>
      </c>
      <c r="H567">
        <v>565</v>
      </c>
    </row>
    <row r="568" spans="1:8">
      <c r="A568">
        <f t="shared" si="49"/>
        <v>1135</v>
      </c>
      <c r="C568" s="25">
        <v>566</v>
      </c>
      <c r="D568" t="str">
        <f t="shared" ca="1" si="50"/>
        <v/>
      </c>
      <c r="E568">
        <v>566</v>
      </c>
      <c r="F568" t="str">
        <f t="shared" ca="1" si="47"/>
        <v/>
      </c>
      <c r="G568" t="str">
        <f t="shared" ca="1" si="48"/>
        <v/>
      </c>
      <c r="H568">
        <v>566</v>
      </c>
    </row>
    <row r="569" spans="1:8">
      <c r="A569">
        <f t="shared" si="49"/>
        <v>1137</v>
      </c>
      <c r="C569" s="25">
        <v>567</v>
      </c>
      <c r="D569" t="str">
        <f t="shared" ca="1" si="50"/>
        <v/>
      </c>
      <c r="E569">
        <v>567</v>
      </c>
      <c r="F569" t="str">
        <f t="shared" ca="1" si="47"/>
        <v/>
      </c>
      <c r="G569" t="str">
        <f t="shared" ca="1" si="48"/>
        <v/>
      </c>
      <c r="H569">
        <v>567</v>
      </c>
    </row>
    <row r="570" spans="1:8">
      <c r="A570">
        <f t="shared" si="49"/>
        <v>1139</v>
      </c>
      <c r="C570" s="25">
        <v>568</v>
      </c>
      <c r="D570" t="str">
        <f t="shared" ca="1" si="50"/>
        <v/>
      </c>
      <c r="E570">
        <v>568</v>
      </c>
      <c r="F570" t="str">
        <f t="shared" ca="1" si="47"/>
        <v/>
      </c>
      <c r="G570" t="str">
        <f t="shared" ca="1" si="48"/>
        <v/>
      </c>
      <c r="H570">
        <v>568</v>
      </c>
    </row>
    <row r="571" spans="1:8">
      <c r="A571">
        <f t="shared" si="49"/>
        <v>1141</v>
      </c>
      <c r="C571" s="25">
        <v>569</v>
      </c>
      <c r="D571" t="str">
        <f t="shared" ca="1" si="50"/>
        <v/>
      </c>
      <c r="E571">
        <v>569</v>
      </c>
      <c r="F571" t="str">
        <f t="shared" ca="1" si="47"/>
        <v/>
      </c>
      <c r="G571" t="str">
        <f t="shared" ca="1" si="48"/>
        <v/>
      </c>
      <c r="H571">
        <v>569</v>
      </c>
    </row>
    <row r="572" spans="1:8">
      <c r="A572">
        <f t="shared" si="49"/>
        <v>1143</v>
      </c>
      <c r="C572" s="25">
        <v>570</v>
      </c>
      <c r="D572" t="str">
        <f t="shared" ca="1" si="50"/>
        <v/>
      </c>
      <c r="E572">
        <v>570</v>
      </c>
      <c r="F572" t="str">
        <f t="shared" ca="1" si="47"/>
        <v/>
      </c>
      <c r="G572" t="str">
        <f t="shared" ca="1" si="48"/>
        <v/>
      </c>
      <c r="H572">
        <v>570</v>
      </c>
    </row>
    <row r="573" spans="1:8">
      <c r="A573">
        <f t="shared" si="49"/>
        <v>1145</v>
      </c>
      <c r="C573" s="25">
        <v>571</v>
      </c>
      <c r="D573" t="str">
        <f t="shared" ca="1" si="50"/>
        <v/>
      </c>
      <c r="E573">
        <v>571</v>
      </c>
      <c r="F573" t="str">
        <f t="shared" ca="1" si="47"/>
        <v/>
      </c>
      <c r="G573" t="str">
        <f t="shared" ca="1" si="48"/>
        <v/>
      </c>
      <c r="H573">
        <v>571</v>
      </c>
    </row>
    <row r="574" spans="1:8">
      <c r="A574">
        <f t="shared" si="49"/>
        <v>1147</v>
      </c>
      <c r="C574" s="25">
        <v>572</v>
      </c>
      <c r="D574" t="str">
        <f t="shared" ca="1" si="50"/>
        <v/>
      </c>
      <c r="E574">
        <v>572</v>
      </c>
      <c r="F574" t="str">
        <f t="shared" ca="1" si="47"/>
        <v/>
      </c>
      <c r="G574" t="str">
        <f t="shared" ca="1" si="48"/>
        <v/>
      </c>
      <c r="H574">
        <v>572</v>
      </c>
    </row>
    <row r="575" spans="1:8">
      <c r="A575">
        <f t="shared" si="49"/>
        <v>1149</v>
      </c>
      <c r="C575" s="25">
        <v>573</v>
      </c>
      <c r="D575" t="str">
        <f t="shared" ca="1" si="50"/>
        <v/>
      </c>
      <c r="E575">
        <v>573</v>
      </c>
      <c r="F575" t="str">
        <f t="shared" ca="1" si="47"/>
        <v/>
      </c>
      <c r="G575" t="str">
        <f t="shared" ca="1" si="48"/>
        <v/>
      </c>
      <c r="H575">
        <v>573</v>
      </c>
    </row>
    <row r="576" spans="1:8">
      <c r="A576">
        <f t="shared" si="49"/>
        <v>1151</v>
      </c>
      <c r="C576" s="25">
        <v>574</v>
      </c>
      <c r="D576" t="str">
        <f t="shared" ca="1" si="50"/>
        <v/>
      </c>
      <c r="E576">
        <v>574</v>
      </c>
      <c r="F576" t="str">
        <f t="shared" ca="1" si="47"/>
        <v/>
      </c>
      <c r="G576" t="str">
        <f t="shared" ca="1" si="48"/>
        <v/>
      </c>
      <c r="H576">
        <v>574</v>
      </c>
    </row>
    <row r="577" spans="1:8">
      <c r="A577">
        <f t="shared" si="49"/>
        <v>1153</v>
      </c>
      <c r="C577" s="25">
        <v>575</v>
      </c>
      <c r="D577" t="str">
        <f t="shared" ca="1" si="50"/>
        <v/>
      </c>
      <c r="E577">
        <v>575</v>
      </c>
      <c r="F577" t="str">
        <f t="shared" ca="1" si="47"/>
        <v/>
      </c>
      <c r="G577" t="str">
        <f t="shared" ca="1" si="48"/>
        <v/>
      </c>
      <c r="H577">
        <v>575</v>
      </c>
    </row>
    <row r="578" spans="1:8">
      <c r="A578">
        <f t="shared" si="49"/>
        <v>1155</v>
      </c>
      <c r="C578" s="25">
        <v>576</v>
      </c>
      <c r="D578" t="str">
        <f t="shared" ca="1" si="50"/>
        <v/>
      </c>
      <c r="E578">
        <v>576</v>
      </c>
      <c r="F578" t="str">
        <f t="shared" ca="1" si="47"/>
        <v/>
      </c>
      <c r="G578" t="str">
        <f t="shared" ca="1" si="48"/>
        <v/>
      </c>
      <c r="H578">
        <v>576</v>
      </c>
    </row>
    <row r="579" spans="1:8">
      <c r="A579">
        <f t="shared" si="49"/>
        <v>1157</v>
      </c>
      <c r="C579" s="25">
        <v>577</v>
      </c>
      <c r="D579" t="str">
        <f t="shared" ca="1" si="50"/>
        <v/>
      </c>
      <c r="E579">
        <v>577</v>
      </c>
      <c r="F579" t="str">
        <f t="shared" ca="1" si="47"/>
        <v/>
      </c>
      <c r="G579" t="str">
        <f t="shared" ca="1" si="48"/>
        <v/>
      </c>
      <c r="H579">
        <v>577</v>
      </c>
    </row>
    <row r="580" spans="1:8">
      <c r="A580">
        <f t="shared" si="49"/>
        <v>1159</v>
      </c>
      <c r="C580" s="25">
        <v>578</v>
      </c>
      <c r="D580" t="str">
        <f t="shared" ca="1" si="50"/>
        <v/>
      </c>
      <c r="E580">
        <v>578</v>
      </c>
      <c r="F580" t="str">
        <f t="shared" ref="F580:F643" ca="1" si="51">IF(INDIRECT("Models!C"&amp;A580)=0,"",INDIRECT("Models!C"&amp;A580))</f>
        <v/>
      </c>
      <c r="G580" t="str">
        <f t="shared" ref="G580:G643" ca="1" si="52">IF(F580="",D580,IF(F580="lm",D580,""))</f>
        <v/>
      </c>
      <c r="H580">
        <v>578</v>
      </c>
    </row>
    <row r="581" spans="1:8">
      <c r="A581">
        <f t="shared" si="49"/>
        <v>1161</v>
      </c>
      <c r="C581" s="25">
        <v>579</v>
      </c>
      <c r="D581" t="str">
        <f t="shared" ca="1" si="50"/>
        <v/>
      </c>
      <c r="E581">
        <v>579</v>
      </c>
      <c r="F581" t="str">
        <f t="shared" ca="1" si="51"/>
        <v/>
      </c>
      <c r="G581" t="str">
        <f t="shared" ca="1" si="52"/>
        <v/>
      </c>
      <c r="H581">
        <v>579</v>
      </c>
    </row>
    <row r="582" spans="1:8">
      <c r="A582">
        <f t="shared" si="49"/>
        <v>1163</v>
      </c>
      <c r="C582" s="25">
        <v>580</v>
      </c>
      <c r="D582" t="str">
        <f t="shared" ca="1" si="50"/>
        <v/>
      </c>
      <c r="E582">
        <v>580</v>
      </c>
      <c r="F582" t="str">
        <f t="shared" ca="1" si="51"/>
        <v/>
      </c>
      <c r="G582" t="str">
        <f t="shared" ca="1" si="52"/>
        <v/>
      </c>
      <c r="H582">
        <v>580</v>
      </c>
    </row>
    <row r="583" spans="1:8">
      <c r="A583">
        <f t="shared" si="49"/>
        <v>1165</v>
      </c>
      <c r="C583" s="25">
        <v>581</v>
      </c>
      <c r="D583" t="str">
        <f t="shared" ca="1" si="50"/>
        <v/>
      </c>
      <c r="E583">
        <v>581</v>
      </c>
      <c r="F583" t="str">
        <f t="shared" ca="1" si="51"/>
        <v/>
      </c>
      <c r="G583" t="str">
        <f t="shared" ca="1" si="52"/>
        <v/>
      </c>
      <c r="H583">
        <v>581</v>
      </c>
    </row>
    <row r="584" spans="1:8">
      <c r="A584">
        <f t="shared" si="49"/>
        <v>1167</v>
      </c>
      <c r="C584" s="25">
        <v>582</v>
      </c>
      <c r="D584" t="str">
        <f t="shared" ca="1" si="50"/>
        <v/>
      </c>
      <c r="E584">
        <v>582</v>
      </c>
      <c r="F584" t="str">
        <f t="shared" ca="1" si="51"/>
        <v/>
      </c>
      <c r="G584" t="str">
        <f t="shared" ca="1" si="52"/>
        <v/>
      </c>
      <c r="H584">
        <v>582</v>
      </c>
    </row>
    <row r="585" spans="1:8">
      <c r="A585">
        <f t="shared" si="49"/>
        <v>1169</v>
      </c>
      <c r="C585" s="25">
        <v>583</v>
      </c>
      <c r="D585" t="str">
        <f t="shared" ca="1" si="50"/>
        <v/>
      </c>
      <c r="E585">
        <v>583</v>
      </c>
      <c r="F585" t="str">
        <f t="shared" ca="1" si="51"/>
        <v/>
      </c>
      <c r="G585" t="str">
        <f t="shared" ca="1" si="52"/>
        <v/>
      </c>
      <c r="H585">
        <v>583</v>
      </c>
    </row>
    <row r="586" spans="1:8">
      <c r="A586">
        <f t="shared" si="49"/>
        <v>1171</v>
      </c>
      <c r="C586" s="25">
        <v>584</v>
      </c>
      <c r="D586" t="str">
        <f t="shared" ca="1" si="50"/>
        <v/>
      </c>
      <c r="E586">
        <v>584</v>
      </c>
      <c r="F586" t="str">
        <f t="shared" ca="1" si="51"/>
        <v/>
      </c>
      <c r="G586" t="str">
        <f t="shared" ca="1" si="52"/>
        <v/>
      </c>
      <c r="H586">
        <v>584</v>
      </c>
    </row>
    <row r="587" spans="1:8">
      <c r="A587">
        <f t="shared" si="49"/>
        <v>1173</v>
      </c>
      <c r="C587" s="25">
        <v>585</v>
      </c>
      <c r="D587" t="str">
        <f t="shared" ca="1" si="50"/>
        <v/>
      </c>
      <c r="E587">
        <v>585</v>
      </c>
      <c r="F587" t="str">
        <f t="shared" ca="1" si="51"/>
        <v/>
      </c>
      <c r="G587" t="str">
        <f t="shared" ca="1" si="52"/>
        <v/>
      </c>
      <c r="H587">
        <v>585</v>
      </c>
    </row>
    <row r="588" spans="1:8">
      <c r="A588">
        <f t="shared" si="49"/>
        <v>1175</v>
      </c>
      <c r="C588" s="25">
        <v>586</v>
      </c>
      <c r="D588" t="str">
        <f t="shared" ca="1" si="50"/>
        <v/>
      </c>
      <c r="E588">
        <v>586</v>
      </c>
      <c r="F588" t="str">
        <f t="shared" ca="1" si="51"/>
        <v/>
      </c>
      <c r="G588" t="str">
        <f t="shared" ca="1" si="52"/>
        <v/>
      </c>
      <c r="H588">
        <v>586</v>
      </c>
    </row>
    <row r="589" spans="1:8">
      <c r="A589">
        <f t="shared" si="49"/>
        <v>1177</v>
      </c>
      <c r="C589" s="25">
        <v>587</v>
      </c>
      <c r="D589" t="str">
        <f t="shared" ca="1" si="50"/>
        <v/>
      </c>
      <c r="E589">
        <v>587</v>
      </c>
      <c r="F589" t="str">
        <f t="shared" ca="1" si="51"/>
        <v/>
      </c>
      <c r="G589" t="str">
        <f t="shared" ca="1" si="52"/>
        <v/>
      </c>
      <c r="H589">
        <v>587</v>
      </c>
    </row>
    <row r="590" spans="1:8">
      <c r="A590">
        <f t="shared" si="49"/>
        <v>1179</v>
      </c>
      <c r="C590" s="25">
        <v>588</v>
      </c>
      <c r="D590" t="str">
        <f t="shared" ca="1" si="50"/>
        <v/>
      </c>
      <c r="E590">
        <v>588</v>
      </c>
      <c r="F590" t="str">
        <f t="shared" ca="1" si="51"/>
        <v/>
      </c>
      <c r="G590" t="str">
        <f t="shared" ca="1" si="52"/>
        <v/>
      </c>
      <c r="H590">
        <v>588</v>
      </c>
    </row>
    <row r="591" spans="1:8">
      <c r="A591">
        <f t="shared" si="49"/>
        <v>1181</v>
      </c>
      <c r="C591" s="25">
        <v>589</v>
      </c>
      <c r="D591" t="str">
        <f t="shared" ca="1" si="50"/>
        <v/>
      </c>
      <c r="E591">
        <v>589</v>
      </c>
      <c r="F591" t="str">
        <f t="shared" ca="1" si="51"/>
        <v/>
      </c>
      <c r="G591" t="str">
        <f t="shared" ca="1" si="52"/>
        <v/>
      </c>
      <c r="H591">
        <v>589</v>
      </c>
    </row>
    <row r="592" spans="1:8">
      <c r="A592">
        <f t="shared" si="49"/>
        <v>1183</v>
      </c>
      <c r="C592" s="25">
        <v>590</v>
      </c>
      <c r="D592" t="str">
        <f t="shared" ca="1" si="50"/>
        <v/>
      </c>
      <c r="E592">
        <v>590</v>
      </c>
      <c r="F592" t="str">
        <f t="shared" ca="1" si="51"/>
        <v/>
      </c>
      <c r="G592" t="str">
        <f t="shared" ca="1" si="52"/>
        <v/>
      </c>
      <c r="H592">
        <v>590</v>
      </c>
    </row>
    <row r="593" spans="1:8">
      <c r="A593">
        <f t="shared" si="49"/>
        <v>1185</v>
      </c>
      <c r="C593" s="25">
        <v>591</v>
      </c>
      <c r="D593" t="str">
        <f t="shared" ca="1" si="50"/>
        <v/>
      </c>
      <c r="E593">
        <v>591</v>
      </c>
      <c r="F593" t="str">
        <f t="shared" ca="1" si="51"/>
        <v/>
      </c>
      <c r="G593" t="str">
        <f t="shared" ca="1" si="52"/>
        <v/>
      </c>
      <c r="H593">
        <v>591</v>
      </c>
    </row>
    <row r="594" spans="1:8">
      <c r="A594">
        <f t="shared" si="49"/>
        <v>1187</v>
      </c>
      <c r="C594" s="25">
        <v>592</v>
      </c>
      <c r="D594" t="str">
        <f t="shared" ca="1" si="50"/>
        <v/>
      </c>
      <c r="E594">
        <v>592</v>
      </c>
      <c r="F594" t="str">
        <f t="shared" ca="1" si="51"/>
        <v/>
      </c>
      <c r="G594" t="str">
        <f t="shared" ca="1" si="52"/>
        <v/>
      </c>
      <c r="H594">
        <v>592</v>
      </c>
    </row>
    <row r="595" spans="1:8">
      <c r="A595">
        <f t="shared" si="49"/>
        <v>1189</v>
      </c>
      <c r="C595" s="25">
        <v>593</v>
      </c>
      <c r="D595" t="str">
        <f t="shared" ca="1" si="50"/>
        <v/>
      </c>
      <c r="E595">
        <v>593</v>
      </c>
      <c r="F595" t="str">
        <f t="shared" ca="1" si="51"/>
        <v/>
      </c>
      <c r="G595" t="str">
        <f t="shared" ca="1" si="52"/>
        <v/>
      </c>
      <c r="H595">
        <v>593</v>
      </c>
    </row>
    <row r="596" spans="1:8">
      <c r="A596">
        <f t="shared" si="49"/>
        <v>1191</v>
      </c>
      <c r="C596" s="25">
        <v>594</v>
      </c>
      <c r="D596" t="str">
        <f t="shared" ca="1" si="50"/>
        <v/>
      </c>
      <c r="E596">
        <v>594</v>
      </c>
      <c r="F596" t="str">
        <f t="shared" ca="1" si="51"/>
        <v/>
      </c>
      <c r="G596" t="str">
        <f t="shared" ca="1" si="52"/>
        <v/>
      </c>
      <c r="H596">
        <v>594</v>
      </c>
    </row>
    <row r="597" spans="1:8">
      <c r="A597">
        <f t="shared" si="49"/>
        <v>1193</v>
      </c>
      <c r="C597" s="25">
        <v>595</v>
      </c>
      <c r="D597" t="str">
        <f t="shared" ca="1" si="50"/>
        <v/>
      </c>
      <c r="E597">
        <v>595</v>
      </c>
      <c r="F597" t="str">
        <f t="shared" ca="1" si="51"/>
        <v/>
      </c>
      <c r="G597" t="str">
        <f t="shared" ca="1" si="52"/>
        <v/>
      </c>
      <c r="H597">
        <v>595</v>
      </c>
    </row>
    <row r="598" spans="1:8">
      <c r="A598">
        <f t="shared" si="49"/>
        <v>1195</v>
      </c>
      <c r="C598" s="25">
        <v>596</v>
      </c>
      <c r="D598" t="str">
        <f t="shared" ca="1" si="50"/>
        <v/>
      </c>
      <c r="E598">
        <v>596</v>
      </c>
      <c r="F598" t="str">
        <f t="shared" ca="1" si="51"/>
        <v/>
      </c>
      <c r="G598" t="str">
        <f t="shared" ca="1" si="52"/>
        <v/>
      </c>
      <c r="H598">
        <v>596</v>
      </c>
    </row>
    <row r="599" spans="1:8">
      <c r="A599">
        <f t="shared" si="49"/>
        <v>1197</v>
      </c>
      <c r="C599" s="25">
        <v>597</v>
      </c>
      <c r="D599" t="str">
        <f t="shared" ca="1" si="50"/>
        <v/>
      </c>
      <c r="E599">
        <v>597</v>
      </c>
      <c r="F599" t="str">
        <f t="shared" ca="1" si="51"/>
        <v/>
      </c>
      <c r="G599" t="str">
        <f t="shared" ca="1" si="52"/>
        <v/>
      </c>
      <c r="H599">
        <v>597</v>
      </c>
    </row>
    <row r="600" spans="1:8">
      <c r="A600">
        <f t="shared" si="49"/>
        <v>1199</v>
      </c>
      <c r="C600" s="25">
        <v>598</v>
      </c>
      <c r="D600" t="str">
        <f t="shared" ca="1" si="50"/>
        <v/>
      </c>
      <c r="E600">
        <v>598</v>
      </c>
      <c r="F600" t="str">
        <f t="shared" ca="1" si="51"/>
        <v/>
      </c>
      <c r="G600" t="str">
        <f t="shared" ca="1" si="52"/>
        <v/>
      </c>
      <c r="H600">
        <v>598</v>
      </c>
    </row>
    <row r="601" spans="1:8">
      <c r="A601">
        <f t="shared" si="49"/>
        <v>1201</v>
      </c>
      <c r="C601" s="25">
        <v>599</v>
      </c>
      <c r="D601" t="str">
        <f t="shared" ca="1" si="50"/>
        <v/>
      </c>
      <c r="E601">
        <v>599</v>
      </c>
      <c r="F601" t="str">
        <f t="shared" ca="1" si="51"/>
        <v/>
      </c>
      <c r="G601" t="str">
        <f t="shared" ca="1" si="52"/>
        <v/>
      </c>
      <c r="H601">
        <v>599</v>
      </c>
    </row>
    <row r="602" spans="1:8">
      <c r="A602">
        <f t="shared" si="49"/>
        <v>1203</v>
      </c>
      <c r="C602" s="25">
        <v>600</v>
      </c>
      <c r="D602" t="str">
        <f t="shared" ca="1" si="50"/>
        <v/>
      </c>
      <c r="E602">
        <v>600</v>
      </c>
      <c r="F602" t="str">
        <f t="shared" ca="1" si="51"/>
        <v/>
      </c>
      <c r="G602" t="str">
        <f t="shared" ca="1" si="52"/>
        <v/>
      </c>
      <c r="H602">
        <v>600</v>
      </c>
    </row>
    <row r="603" spans="1:8">
      <c r="A603">
        <f t="shared" ref="A603:A666" si="53">3+C603*2</f>
        <v>1205</v>
      </c>
      <c r="C603" s="25">
        <v>601</v>
      </c>
      <c r="D603" t="str">
        <f t="shared" ref="D603:D666" ca="1" si="54">IF(INDIRECT("Models!A"&amp;A603)=0,"",INDIRECT("Models!A"&amp;A603))</f>
        <v/>
      </c>
      <c r="E603">
        <v>601</v>
      </c>
      <c r="F603" t="str">
        <f t="shared" ca="1" si="51"/>
        <v/>
      </c>
      <c r="G603" t="str">
        <f t="shared" ca="1" si="52"/>
        <v/>
      </c>
      <c r="H603">
        <v>601</v>
      </c>
    </row>
    <row r="604" spans="1:8">
      <c r="A604">
        <f t="shared" si="53"/>
        <v>1207</v>
      </c>
      <c r="C604" s="25">
        <v>602</v>
      </c>
      <c r="D604" t="str">
        <f t="shared" ca="1" si="54"/>
        <v/>
      </c>
      <c r="E604">
        <v>602</v>
      </c>
      <c r="F604" t="str">
        <f t="shared" ca="1" si="51"/>
        <v/>
      </c>
      <c r="G604" t="str">
        <f t="shared" ca="1" si="52"/>
        <v/>
      </c>
      <c r="H604">
        <v>602</v>
      </c>
    </row>
    <row r="605" spans="1:8">
      <c r="A605">
        <f t="shared" si="53"/>
        <v>1209</v>
      </c>
      <c r="C605" s="25">
        <v>603</v>
      </c>
      <c r="D605" t="str">
        <f t="shared" ca="1" si="54"/>
        <v/>
      </c>
      <c r="E605">
        <v>603</v>
      </c>
      <c r="F605" t="str">
        <f t="shared" ca="1" si="51"/>
        <v/>
      </c>
      <c r="G605" t="str">
        <f t="shared" ca="1" si="52"/>
        <v/>
      </c>
      <c r="H605">
        <v>603</v>
      </c>
    </row>
    <row r="606" spans="1:8">
      <c r="A606">
        <f t="shared" si="53"/>
        <v>1211</v>
      </c>
      <c r="C606" s="25">
        <v>604</v>
      </c>
      <c r="D606" t="str">
        <f t="shared" ca="1" si="54"/>
        <v/>
      </c>
      <c r="E606">
        <v>604</v>
      </c>
      <c r="F606" t="str">
        <f t="shared" ca="1" si="51"/>
        <v/>
      </c>
      <c r="G606" t="str">
        <f t="shared" ca="1" si="52"/>
        <v/>
      </c>
      <c r="H606">
        <v>604</v>
      </c>
    </row>
    <row r="607" spans="1:8">
      <c r="A607">
        <f t="shared" si="53"/>
        <v>1213</v>
      </c>
      <c r="C607" s="25">
        <v>605</v>
      </c>
      <c r="D607" t="str">
        <f t="shared" ca="1" si="54"/>
        <v/>
      </c>
      <c r="E607">
        <v>605</v>
      </c>
      <c r="F607" t="str">
        <f t="shared" ca="1" si="51"/>
        <v/>
      </c>
      <c r="G607" t="str">
        <f t="shared" ca="1" si="52"/>
        <v/>
      </c>
      <c r="H607">
        <v>605</v>
      </c>
    </row>
    <row r="608" spans="1:8">
      <c r="A608">
        <f t="shared" si="53"/>
        <v>1215</v>
      </c>
      <c r="C608" s="25">
        <v>606</v>
      </c>
      <c r="D608" t="str">
        <f t="shared" ca="1" si="54"/>
        <v/>
      </c>
      <c r="E608">
        <v>606</v>
      </c>
      <c r="F608" t="str">
        <f t="shared" ca="1" si="51"/>
        <v/>
      </c>
      <c r="G608" t="str">
        <f t="shared" ca="1" si="52"/>
        <v/>
      </c>
      <c r="H608">
        <v>606</v>
      </c>
    </row>
    <row r="609" spans="1:8">
      <c r="A609">
        <f t="shared" si="53"/>
        <v>1217</v>
      </c>
      <c r="C609" s="25">
        <v>607</v>
      </c>
      <c r="D609" t="str">
        <f t="shared" ca="1" si="54"/>
        <v/>
      </c>
      <c r="E609">
        <v>607</v>
      </c>
      <c r="F609" t="str">
        <f t="shared" ca="1" si="51"/>
        <v/>
      </c>
      <c r="G609" t="str">
        <f t="shared" ca="1" si="52"/>
        <v/>
      </c>
      <c r="H609">
        <v>607</v>
      </c>
    </row>
    <row r="610" spans="1:8">
      <c r="A610">
        <f t="shared" si="53"/>
        <v>1219</v>
      </c>
      <c r="C610" s="25">
        <v>608</v>
      </c>
      <c r="D610" t="str">
        <f t="shared" ca="1" si="54"/>
        <v/>
      </c>
      <c r="E610">
        <v>608</v>
      </c>
      <c r="F610" t="str">
        <f t="shared" ca="1" si="51"/>
        <v/>
      </c>
      <c r="G610" t="str">
        <f t="shared" ca="1" si="52"/>
        <v/>
      </c>
      <c r="H610">
        <v>608</v>
      </c>
    </row>
    <row r="611" spans="1:8">
      <c r="A611">
        <f t="shared" si="53"/>
        <v>1221</v>
      </c>
      <c r="C611" s="25">
        <v>609</v>
      </c>
      <c r="D611" t="str">
        <f t="shared" ca="1" si="54"/>
        <v/>
      </c>
      <c r="E611">
        <v>609</v>
      </c>
      <c r="F611" t="str">
        <f t="shared" ca="1" si="51"/>
        <v/>
      </c>
      <c r="G611" t="str">
        <f t="shared" ca="1" si="52"/>
        <v/>
      </c>
      <c r="H611">
        <v>609</v>
      </c>
    </row>
    <row r="612" spans="1:8">
      <c r="A612">
        <f t="shared" si="53"/>
        <v>1223</v>
      </c>
      <c r="C612" s="25">
        <v>610</v>
      </c>
      <c r="D612" t="str">
        <f t="shared" ca="1" si="54"/>
        <v/>
      </c>
      <c r="E612">
        <v>610</v>
      </c>
      <c r="F612" t="str">
        <f t="shared" ca="1" si="51"/>
        <v/>
      </c>
      <c r="G612" t="str">
        <f t="shared" ca="1" si="52"/>
        <v/>
      </c>
      <c r="H612">
        <v>610</v>
      </c>
    </row>
    <row r="613" spans="1:8">
      <c r="A613">
        <f t="shared" si="53"/>
        <v>1225</v>
      </c>
      <c r="C613" s="25">
        <v>611</v>
      </c>
      <c r="D613" t="str">
        <f t="shared" ca="1" si="54"/>
        <v/>
      </c>
      <c r="E613">
        <v>611</v>
      </c>
      <c r="F613" t="str">
        <f t="shared" ca="1" si="51"/>
        <v/>
      </c>
      <c r="G613" t="str">
        <f t="shared" ca="1" si="52"/>
        <v/>
      </c>
      <c r="H613">
        <v>611</v>
      </c>
    </row>
    <row r="614" spans="1:8">
      <c r="A614">
        <f t="shared" si="53"/>
        <v>1227</v>
      </c>
      <c r="C614" s="25">
        <v>612</v>
      </c>
      <c r="D614" t="str">
        <f t="shared" ca="1" si="54"/>
        <v/>
      </c>
      <c r="E614">
        <v>612</v>
      </c>
      <c r="F614" t="str">
        <f t="shared" ca="1" si="51"/>
        <v/>
      </c>
      <c r="G614" t="str">
        <f t="shared" ca="1" si="52"/>
        <v/>
      </c>
      <c r="H614">
        <v>612</v>
      </c>
    </row>
    <row r="615" spans="1:8">
      <c r="A615">
        <f t="shared" si="53"/>
        <v>1229</v>
      </c>
      <c r="C615" s="25">
        <v>613</v>
      </c>
      <c r="D615" t="str">
        <f t="shared" ca="1" si="54"/>
        <v/>
      </c>
      <c r="E615">
        <v>613</v>
      </c>
      <c r="F615" t="str">
        <f t="shared" ca="1" si="51"/>
        <v/>
      </c>
      <c r="G615" t="str">
        <f t="shared" ca="1" si="52"/>
        <v/>
      </c>
      <c r="H615">
        <v>613</v>
      </c>
    </row>
    <row r="616" spans="1:8">
      <c r="A616">
        <f t="shared" si="53"/>
        <v>1231</v>
      </c>
      <c r="C616" s="25">
        <v>614</v>
      </c>
      <c r="D616" t="str">
        <f t="shared" ca="1" si="54"/>
        <v/>
      </c>
      <c r="E616">
        <v>614</v>
      </c>
      <c r="F616" t="str">
        <f t="shared" ca="1" si="51"/>
        <v/>
      </c>
      <c r="G616" t="str">
        <f t="shared" ca="1" si="52"/>
        <v/>
      </c>
      <c r="H616">
        <v>614</v>
      </c>
    </row>
    <row r="617" spans="1:8">
      <c r="A617">
        <f t="shared" si="53"/>
        <v>1233</v>
      </c>
      <c r="C617" s="25">
        <v>615</v>
      </c>
      <c r="D617" t="str">
        <f t="shared" ca="1" si="54"/>
        <v/>
      </c>
      <c r="E617">
        <v>615</v>
      </c>
      <c r="F617" t="str">
        <f t="shared" ca="1" si="51"/>
        <v/>
      </c>
      <c r="G617" t="str">
        <f t="shared" ca="1" si="52"/>
        <v/>
      </c>
      <c r="H617">
        <v>615</v>
      </c>
    </row>
    <row r="618" spans="1:8">
      <c r="A618">
        <f t="shared" si="53"/>
        <v>1235</v>
      </c>
      <c r="C618" s="25">
        <v>616</v>
      </c>
      <c r="D618" t="str">
        <f t="shared" ca="1" si="54"/>
        <v/>
      </c>
      <c r="E618">
        <v>616</v>
      </c>
      <c r="F618" t="str">
        <f t="shared" ca="1" si="51"/>
        <v/>
      </c>
      <c r="G618" t="str">
        <f t="shared" ca="1" si="52"/>
        <v/>
      </c>
      <c r="H618">
        <v>616</v>
      </c>
    </row>
    <row r="619" spans="1:8">
      <c r="A619">
        <f t="shared" si="53"/>
        <v>1237</v>
      </c>
      <c r="C619" s="25">
        <v>617</v>
      </c>
      <c r="D619" t="str">
        <f t="shared" ca="1" si="54"/>
        <v/>
      </c>
      <c r="E619">
        <v>617</v>
      </c>
      <c r="F619" t="str">
        <f t="shared" ca="1" si="51"/>
        <v/>
      </c>
      <c r="G619" t="str">
        <f t="shared" ca="1" si="52"/>
        <v/>
      </c>
      <c r="H619">
        <v>617</v>
      </c>
    </row>
    <row r="620" spans="1:8">
      <c r="A620">
        <f t="shared" si="53"/>
        <v>1239</v>
      </c>
      <c r="C620" s="25">
        <v>618</v>
      </c>
      <c r="D620" t="str">
        <f t="shared" ca="1" si="54"/>
        <v/>
      </c>
      <c r="E620">
        <v>618</v>
      </c>
      <c r="F620" t="str">
        <f t="shared" ca="1" si="51"/>
        <v/>
      </c>
      <c r="G620" t="str">
        <f t="shared" ca="1" si="52"/>
        <v/>
      </c>
      <c r="H620">
        <v>618</v>
      </c>
    </row>
    <row r="621" spans="1:8">
      <c r="A621">
        <f t="shared" si="53"/>
        <v>1241</v>
      </c>
      <c r="C621" s="25">
        <v>619</v>
      </c>
      <c r="D621" t="str">
        <f t="shared" ca="1" si="54"/>
        <v/>
      </c>
      <c r="E621">
        <v>619</v>
      </c>
      <c r="F621" t="str">
        <f t="shared" ca="1" si="51"/>
        <v/>
      </c>
      <c r="G621" t="str">
        <f t="shared" ca="1" si="52"/>
        <v/>
      </c>
      <c r="H621">
        <v>619</v>
      </c>
    </row>
    <row r="622" spans="1:8">
      <c r="A622">
        <f t="shared" si="53"/>
        <v>1243</v>
      </c>
      <c r="C622" s="25">
        <v>620</v>
      </c>
      <c r="D622" t="str">
        <f t="shared" ca="1" si="54"/>
        <v/>
      </c>
      <c r="E622">
        <v>620</v>
      </c>
      <c r="F622" t="str">
        <f t="shared" ca="1" si="51"/>
        <v/>
      </c>
      <c r="G622" t="str">
        <f t="shared" ca="1" si="52"/>
        <v/>
      </c>
      <c r="H622">
        <v>620</v>
      </c>
    </row>
    <row r="623" spans="1:8">
      <c r="A623">
        <f t="shared" si="53"/>
        <v>1245</v>
      </c>
      <c r="C623" s="25">
        <v>621</v>
      </c>
      <c r="D623" t="str">
        <f t="shared" ca="1" si="54"/>
        <v/>
      </c>
      <c r="E623">
        <v>621</v>
      </c>
      <c r="F623" t="str">
        <f t="shared" ca="1" si="51"/>
        <v/>
      </c>
      <c r="G623" t="str">
        <f t="shared" ca="1" si="52"/>
        <v/>
      </c>
      <c r="H623">
        <v>621</v>
      </c>
    </row>
    <row r="624" spans="1:8">
      <c r="A624">
        <f t="shared" si="53"/>
        <v>1247</v>
      </c>
      <c r="C624" s="25">
        <v>622</v>
      </c>
      <c r="D624" t="str">
        <f t="shared" ca="1" si="54"/>
        <v/>
      </c>
      <c r="E624">
        <v>622</v>
      </c>
      <c r="F624" t="str">
        <f t="shared" ca="1" si="51"/>
        <v/>
      </c>
      <c r="G624" t="str">
        <f t="shared" ca="1" si="52"/>
        <v/>
      </c>
      <c r="H624">
        <v>622</v>
      </c>
    </row>
    <row r="625" spans="1:8">
      <c r="A625">
        <f t="shared" si="53"/>
        <v>1249</v>
      </c>
      <c r="C625" s="25">
        <v>623</v>
      </c>
      <c r="D625" t="str">
        <f t="shared" ca="1" si="54"/>
        <v/>
      </c>
      <c r="E625">
        <v>623</v>
      </c>
      <c r="F625" t="str">
        <f t="shared" ca="1" si="51"/>
        <v/>
      </c>
      <c r="G625" t="str">
        <f t="shared" ca="1" si="52"/>
        <v/>
      </c>
      <c r="H625">
        <v>623</v>
      </c>
    </row>
    <row r="626" spans="1:8">
      <c r="A626">
        <f t="shared" si="53"/>
        <v>1251</v>
      </c>
      <c r="C626" s="25">
        <v>624</v>
      </c>
      <c r="D626" t="str">
        <f t="shared" ca="1" si="54"/>
        <v/>
      </c>
      <c r="E626">
        <v>624</v>
      </c>
      <c r="F626" t="str">
        <f t="shared" ca="1" si="51"/>
        <v/>
      </c>
      <c r="G626" t="str">
        <f t="shared" ca="1" si="52"/>
        <v/>
      </c>
      <c r="H626">
        <v>624</v>
      </c>
    </row>
    <row r="627" spans="1:8">
      <c r="A627">
        <f t="shared" si="53"/>
        <v>1253</v>
      </c>
      <c r="C627" s="25">
        <v>625</v>
      </c>
      <c r="D627" t="str">
        <f t="shared" ca="1" si="54"/>
        <v/>
      </c>
      <c r="E627">
        <v>625</v>
      </c>
      <c r="F627" t="str">
        <f t="shared" ca="1" si="51"/>
        <v/>
      </c>
      <c r="G627" t="str">
        <f t="shared" ca="1" si="52"/>
        <v/>
      </c>
      <c r="H627">
        <v>625</v>
      </c>
    </row>
    <row r="628" spans="1:8">
      <c r="A628">
        <f t="shared" si="53"/>
        <v>1255</v>
      </c>
      <c r="C628" s="25">
        <v>626</v>
      </c>
      <c r="D628" t="str">
        <f t="shared" ca="1" si="54"/>
        <v/>
      </c>
      <c r="E628">
        <v>626</v>
      </c>
      <c r="F628" t="str">
        <f t="shared" ca="1" si="51"/>
        <v/>
      </c>
      <c r="G628" t="str">
        <f t="shared" ca="1" si="52"/>
        <v/>
      </c>
      <c r="H628">
        <v>626</v>
      </c>
    </row>
    <row r="629" spans="1:8">
      <c r="A629">
        <f t="shared" si="53"/>
        <v>1257</v>
      </c>
      <c r="C629" s="25">
        <v>627</v>
      </c>
      <c r="D629" t="str">
        <f t="shared" ca="1" si="54"/>
        <v/>
      </c>
      <c r="E629">
        <v>627</v>
      </c>
      <c r="F629" t="str">
        <f t="shared" ca="1" si="51"/>
        <v/>
      </c>
      <c r="G629" t="str">
        <f t="shared" ca="1" si="52"/>
        <v/>
      </c>
      <c r="H629">
        <v>627</v>
      </c>
    </row>
    <row r="630" spans="1:8">
      <c r="A630">
        <f t="shared" si="53"/>
        <v>1259</v>
      </c>
      <c r="C630" s="25">
        <v>628</v>
      </c>
      <c r="D630" t="str">
        <f t="shared" ca="1" si="54"/>
        <v/>
      </c>
      <c r="E630">
        <v>628</v>
      </c>
      <c r="F630" t="str">
        <f t="shared" ca="1" si="51"/>
        <v/>
      </c>
      <c r="G630" t="str">
        <f t="shared" ca="1" si="52"/>
        <v/>
      </c>
      <c r="H630">
        <v>628</v>
      </c>
    </row>
    <row r="631" spans="1:8">
      <c r="A631">
        <f t="shared" si="53"/>
        <v>1261</v>
      </c>
      <c r="C631" s="25">
        <v>629</v>
      </c>
      <c r="D631" t="str">
        <f t="shared" ca="1" si="54"/>
        <v/>
      </c>
      <c r="E631">
        <v>629</v>
      </c>
      <c r="F631" t="str">
        <f t="shared" ca="1" si="51"/>
        <v/>
      </c>
      <c r="G631" t="str">
        <f t="shared" ca="1" si="52"/>
        <v/>
      </c>
      <c r="H631">
        <v>629</v>
      </c>
    </row>
    <row r="632" spans="1:8">
      <c r="A632">
        <f t="shared" si="53"/>
        <v>1263</v>
      </c>
      <c r="C632" s="25">
        <v>630</v>
      </c>
      <c r="D632" t="str">
        <f t="shared" ca="1" si="54"/>
        <v/>
      </c>
      <c r="E632">
        <v>630</v>
      </c>
      <c r="F632" t="str">
        <f t="shared" ca="1" si="51"/>
        <v/>
      </c>
      <c r="G632" t="str">
        <f t="shared" ca="1" si="52"/>
        <v/>
      </c>
      <c r="H632">
        <v>630</v>
      </c>
    </row>
    <row r="633" spans="1:8">
      <c r="A633">
        <f t="shared" si="53"/>
        <v>1265</v>
      </c>
      <c r="C633" s="25">
        <v>631</v>
      </c>
      <c r="D633" t="str">
        <f t="shared" ca="1" si="54"/>
        <v/>
      </c>
      <c r="E633">
        <v>631</v>
      </c>
      <c r="F633" t="str">
        <f t="shared" ca="1" si="51"/>
        <v/>
      </c>
      <c r="G633" t="str">
        <f t="shared" ca="1" si="52"/>
        <v/>
      </c>
      <c r="H633">
        <v>631</v>
      </c>
    </row>
    <row r="634" spans="1:8">
      <c r="A634">
        <f t="shared" si="53"/>
        <v>1267</v>
      </c>
      <c r="C634" s="25">
        <v>632</v>
      </c>
      <c r="D634" t="str">
        <f t="shared" ca="1" si="54"/>
        <v/>
      </c>
      <c r="E634">
        <v>632</v>
      </c>
      <c r="F634" t="str">
        <f t="shared" ca="1" si="51"/>
        <v/>
      </c>
      <c r="G634" t="str">
        <f t="shared" ca="1" si="52"/>
        <v/>
      </c>
      <c r="H634">
        <v>632</v>
      </c>
    </row>
    <row r="635" spans="1:8">
      <c r="A635">
        <f t="shared" si="53"/>
        <v>1269</v>
      </c>
      <c r="C635" s="25">
        <v>633</v>
      </c>
      <c r="D635" t="str">
        <f t="shared" ca="1" si="54"/>
        <v/>
      </c>
      <c r="E635">
        <v>633</v>
      </c>
      <c r="F635" t="str">
        <f t="shared" ca="1" si="51"/>
        <v/>
      </c>
      <c r="G635" t="str">
        <f t="shared" ca="1" si="52"/>
        <v/>
      </c>
      <c r="H635">
        <v>633</v>
      </c>
    </row>
    <row r="636" spans="1:8">
      <c r="A636">
        <f t="shared" si="53"/>
        <v>1271</v>
      </c>
      <c r="C636" s="25">
        <v>634</v>
      </c>
      <c r="D636" t="str">
        <f t="shared" ca="1" si="54"/>
        <v/>
      </c>
      <c r="E636">
        <v>634</v>
      </c>
      <c r="F636" t="str">
        <f t="shared" ca="1" si="51"/>
        <v/>
      </c>
      <c r="G636" t="str">
        <f t="shared" ca="1" si="52"/>
        <v/>
      </c>
      <c r="H636">
        <v>634</v>
      </c>
    </row>
    <row r="637" spans="1:8">
      <c r="A637">
        <f t="shared" si="53"/>
        <v>1273</v>
      </c>
      <c r="C637" s="25">
        <v>635</v>
      </c>
      <c r="D637" t="str">
        <f t="shared" ca="1" si="54"/>
        <v/>
      </c>
      <c r="E637">
        <v>635</v>
      </c>
      <c r="F637" t="str">
        <f t="shared" ca="1" si="51"/>
        <v/>
      </c>
      <c r="G637" t="str">
        <f t="shared" ca="1" si="52"/>
        <v/>
      </c>
      <c r="H637">
        <v>635</v>
      </c>
    </row>
    <row r="638" spans="1:8">
      <c r="A638">
        <f t="shared" si="53"/>
        <v>1275</v>
      </c>
      <c r="C638" s="25">
        <v>636</v>
      </c>
      <c r="D638" t="str">
        <f t="shared" ca="1" si="54"/>
        <v/>
      </c>
      <c r="E638">
        <v>636</v>
      </c>
      <c r="F638" t="str">
        <f t="shared" ca="1" si="51"/>
        <v/>
      </c>
      <c r="G638" t="str">
        <f t="shared" ca="1" si="52"/>
        <v/>
      </c>
      <c r="H638">
        <v>636</v>
      </c>
    </row>
    <row r="639" spans="1:8">
      <c r="A639">
        <f t="shared" si="53"/>
        <v>1277</v>
      </c>
      <c r="C639" s="25">
        <v>637</v>
      </c>
      <c r="D639" t="str">
        <f t="shared" ca="1" si="54"/>
        <v/>
      </c>
      <c r="E639">
        <v>637</v>
      </c>
      <c r="F639" t="str">
        <f t="shared" ca="1" si="51"/>
        <v/>
      </c>
      <c r="G639" t="str">
        <f t="shared" ca="1" si="52"/>
        <v/>
      </c>
      <c r="H639">
        <v>637</v>
      </c>
    </row>
    <row r="640" spans="1:8">
      <c r="A640">
        <f t="shared" si="53"/>
        <v>1279</v>
      </c>
      <c r="C640" s="25">
        <v>638</v>
      </c>
      <c r="D640" t="str">
        <f t="shared" ca="1" si="54"/>
        <v/>
      </c>
      <c r="E640">
        <v>638</v>
      </c>
      <c r="F640" t="str">
        <f t="shared" ca="1" si="51"/>
        <v/>
      </c>
      <c r="G640" t="str">
        <f t="shared" ca="1" si="52"/>
        <v/>
      </c>
      <c r="H640">
        <v>638</v>
      </c>
    </row>
    <row r="641" spans="1:8">
      <c r="A641">
        <f t="shared" si="53"/>
        <v>1281</v>
      </c>
      <c r="C641" s="25">
        <v>639</v>
      </c>
      <c r="D641" t="str">
        <f t="shared" ca="1" si="54"/>
        <v/>
      </c>
      <c r="E641">
        <v>639</v>
      </c>
      <c r="F641" t="str">
        <f t="shared" ca="1" si="51"/>
        <v/>
      </c>
      <c r="G641" t="str">
        <f t="shared" ca="1" si="52"/>
        <v/>
      </c>
      <c r="H641">
        <v>639</v>
      </c>
    </row>
    <row r="642" spans="1:8">
      <c r="A642">
        <f t="shared" si="53"/>
        <v>1283</v>
      </c>
      <c r="C642" s="25">
        <v>640</v>
      </c>
      <c r="D642" t="str">
        <f t="shared" ca="1" si="54"/>
        <v/>
      </c>
      <c r="E642">
        <v>640</v>
      </c>
      <c r="F642" t="str">
        <f t="shared" ca="1" si="51"/>
        <v/>
      </c>
      <c r="G642" t="str">
        <f t="shared" ca="1" si="52"/>
        <v/>
      </c>
      <c r="H642">
        <v>640</v>
      </c>
    </row>
    <row r="643" spans="1:8">
      <c r="A643">
        <f t="shared" si="53"/>
        <v>1285</v>
      </c>
      <c r="C643" s="25">
        <v>641</v>
      </c>
      <c r="D643" t="str">
        <f t="shared" ca="1" si="54"/>
        <v/>
      </c>
      <c r="E643">
        <v>641</v>
      </c>
      <c r="F643" t="str">
        <f t="shared" ca="1" si="51"/>
        <v/>
      </c>
      <c r="G643" t="str">
        <f t="shared" ca="1" si="52"/>
        <v/>
      </c>
      <c r="H643">
        <v>641</v>
      </c>
    </row>
    <row r="644" spans="1:8">
      <c r="A644">
        <f t="shared" si="53"/>
        <v>1287</v>
      </c>
      <c r="C644" s="25">
        <v>642</v>
      </c>
      <c r="D644" t="str">
        <f t="shared" ca="1" si="54"/>
        <v/>
      </c>
      <c r="E644">
        <v>642</v>
      </c>
      <c r="F644" t="str">
        <f t="shared" ref="F644:F707" ca="1" si="55">IF(INDIRECT("Models!C"&amp;A644)=0,"",INDIRECT("Models!C"&amp;A644))</f>
        <v/>
      </c>
      <c r="G644" t="str">
        <f t="shared" ref="G644:G707" ca="1" si="56">IF(F644="",D644,IF(F644="lm",D644,""))</f>
        <v/>
      </c>
      <c r="H644">
        <v>642</v>
      </c>
    </row>
    <row r="645" spans="1:8">
      <c r="A645">
        <f t="shared" si="53"/>
        <v>1289</v>
      </c>
      <c r="C645" s="25">
        <v>643</v>
      </c>
      <c r="D645" t="str">
        <f t="shared" ca="1" si="54"/>
        <v/>
      </c>
      <c r="E645">
        <v>643</v>
      </c>
      <c r="F645" t="str">
        <f t="shared" ca="1" si="55"/>
        <v/>
      </c>
      <c r="G645" t="str">
        <f t="shared" ca="1" si="56"/>
        <v/>
      </c>
      <c r="H645">
        <v>643</v>
      </c>
    </row>
    <row r="646" spans="1:8">
      <c r="A646">
        <f t="shared" si="53"/>
        <v>1291</v>
      </c>
      <c r="C646" s="25">
        <v>644</v>
      </c>
      <c r="D646" t="str">
        <f t="shared" ca="1" si="54"/>
        <v/>
      </c>
      <c r="E646">
        <v>644</v>
      </c>
      <c r="F646" t="str">
        <f t="shared" ca="1" si="55"/>
        <v/>
      </c>
      <c r="G646" t="str">
        <f t="shared" ca="1" si="56"/>
        <v/>
      </c>
      <c r="H646">
        <v>644</v>
      </c>
    </row>
    <row r="647" spans="1:8">
      <c r="A647">
        <f t="shared" si="53"/>
        <v>1293</v>
      </c>
      <c r="C647" s="25">
        <v>645</v>
      </c>
      <c r="D647" t="str">
        <f t="shared" ca="1" si="54"/>
        <v/>
      </c>
      <c r="E647">
        <v>645</v>
      </c>
      <c r="F647" t="str">
        <f t="shared" ca="1" si="55"/>
        <v/>
      </c>
      <c r="G647" t="str">
        <f t="shared" ca="1" si="56"/>
        <v/>
      </c>
      <c r="H647">
        <v>645</v>
      </c>
    </row>
    <row r="648" spans="1:8">
      <c r="A648">
        <f t="shared" si="53"/>
        <v>1295</v>
      </c>
      <c r="C648" s="25">
        <v>646</v>
      </c>
      <c r="D648" t="str">
        <f t="shared" ca="1" si="54"/>
        <v/>
      </c>
      <c r="E648">
        <v>646</v>
      </c>
      <c r="F648" t="str">
        <f t="shared" ca="1" si="55"/>
        <v/>
      </c>
      <c r="G648" t="str">
        <f t="shared" ca="1" si="56"/>
        <v/>
      </c>
      <c r="H648">
        <v>646</v>
      </c>
    </row>
    <row r="649" spans="1:8">
      <c r="A649">
        <f t="shared" si="53"/>
        <v>1297</v>
      </c>
      <c r="C649" s="25">
        <v>647</v>
      </c>
      <c r="D649" t="str">
        <f t="shared" ca="1" si="54"/>
        <v/>
      </c>
      <c r="E649">
        <v>647</v>
      </c>
      <c r="F649" t="str">
        <f t="shared" ca="1" si="55"/>
        <v/>
      </c>
      <c r="G649" t="str">
        <f t="shared" ca="1" si="56"/>
        <v/>
      </c>
      <c r="H649">
        <v>647</v>
      </c>
    </row>
    <row r="650" spans="1:8">
      <c r="A650">
        <f t="shared" si="53"/>
        <v>1299</v>
      </c>
      <c r="C650" s="25">
        <v>648</v>
      </c>
      <c r="D650" t="str">
        <f t="shared" ca="1" si="54"/>
        <v/>
      </c>
      <c r="E650">
        <v>648</v>
      </c>
      <c r="F650" t="str">
        <f t="shared" ca="1" si="55"/>
        <v/>
      </c>
      <c r="G650" t="str">
        <f t="shared" ca="1" si="56"/>
        <v/>
      </c>
      <c r="H650">
        <v>648</v>
      </c>
    </row>
    <row r="651" spans="1:8">
      <c r="A651">
        <f t="shared" si="53"/>
        <v>1301</v>
      </c>
      <c r="C651" s="25">
        <v>649</v>
      </c>
      <c r="D651" t="str">
        <f t="shared" ca="1" si="54"/>
        <v/>
      </c>
      <c r="E651">
        <v>649</v>
      </c>
      <c r="F651" t="str">
        <f t="shared" ca="1" si="55"/>
        <v/>
      </c>
      <c r="G651" t="str">
        <f t="shared" ca="1" si="56"/>
        <v/>
      </c>
      <c r="H651">
        <v>649</v>
      </c>
    </row>
    <row r="652" spans="1:8">
      <c r="A652">
        <f t="shared" si="53"/>
        <v>1303</v>
      </c>
      <c r="C652" s="25">
        <v>650</v>
      </c>
      <c r="D652" t="str">
        <f t="shared" ca="1" si="54"/>
        <v/>
      </c>
      <c r="E652">
        <v>650</v>
      </c>
      <c r="F652" t="str">
        <f t="shared" ca="1" si="55"/>
        <v/>
      </c>
      <c r="G652" t="str">
        <f t="shared" ca="1" si="56"/>
        <v/>
      </c>
      <c r="H652">
        <v>650</v>
      </c>
    </row>
    <row r="653" spans="1:8">
      <c r="A653">
        <f t="shared" si="53"/>
        <v>1305</v>
      </c>
      <c r="C653" s="25">
        <v>651</v>
      </c>
      <c r="D653" t="str">
        <f t="shared" ca="1" si="54"/>
        <v/>
      </c>
      <c r="E653">
        <v>651</v>
      </c>
      <c r="F653" t="str">
        <f t="shared" ca="1" si="55"/>
        <v/>
      </c>
      <c r="G653" t="str">
        <f t="shared" ca="1" si="56"/>
        <v/>
      </c>
      <c r="H653">
        <v>651</v>
      </c>
    </row>
    <row r="654" spans="1:8">
      <c r="A654">
        <f t="shared" si="53"/>
        <v>1307</v>
      </c>
      <c r="C654" s="25">
        <v>652</v>
      </c>
      <c r="D654" t="str">
        <f t="shared" ca="1" si="54"/>
        <v/>
      </c>
      <c r="E654">
        <v>652</v>
      </c>
      <c r="F654" t="str">
        <f t="shared" ca="1" si="55"/>
        <v/>
      </c>
      <c r="G654" t="str">
        <f t="shared" ca="1" si="56"/>
        <v/>
      </c>
      <c r="H654">
        <v>652</v>
      </c>
    </row>
    <row r="655" spans="1:8">
      <c r="A655">
        <f t="shared" si="53"/>
        <v>1309</v>
      </c>
      <c r="C655" s="25">
        <v>653</v>
      </c>
      <c r="D655" t="str">
        <f t="shared" ca="1" si="54"/>
        <v/>
      </c>
      <c r="E655">
        <v>653</v>
      </c>
      <c r="F655" t="str">
        <f t="shared" ca="1" si="55"/>
        <v/>
      </c>
      <c r="G655" t="str">
        <f t="shared" ca="1" si="56"/>
        <v/>
      </c>
      <c r="H655">
        <v>653</v>
      </c>
    </row>
    <row r="656" spans="1:8">
      <c r="A656">
        <f t="shared" si="53"/>
        <v>1311</v>
      </c>
      <c r="C656" s="25">
        <v>654</v>
      </c>
      <c r="D656" t="str">
        <f t="shared" ca="1" si="54"/>
        <v/>
      </c>
      <c r="E656">
        <v>654</v>
      </c>
      <c r="F656" t="str">
        <f t="shared" ca="1" si="55"/>
        <v/>
      </c>
      <c r="G656" t="str">
        <f t="shared" ca="1" si="56"/>
        <v/>
      </c>
      <c r="H656">
        <v>654</v>
      </c>
    </row>
    <row r="657" spans="1:8">
      <c r="A657">
        <f t="shared" si="53"/>
        <v>1313</v>
      </c>
      <c r="C657" s="25">
        <v>655</v>
      </c>
      <c r="D657" t="str">
        <f t="shared" ca="1" si="54"/>
        <v/>
      </c>
      <c r="E657">
        <v>655</v>
      </c>
      <c r="F657" t="str">
        <f t="shared" ca="1" si="55"/>
        <v/>
      </c>
      <c r="G657" t="str">
        <f t="shared" ca="1" si="56"/>
        <v/>
      </c>
      <c r="H657">
        <v>655</v>
      </c>
    </row>
    <row r="658" spans="1:8">
      <c r="A658">
        <f t="shared" si="53"/>
        <v>1315</v>
      </c>
      <c r="C658" s="25">
        <v>656</v>
      </c>
      <c r="D658" t="str">
        <f t="shared" ca="1" si="54"/>
        <v/>
      </c>
      <c r="E658">
        <v>656</v>
      </c>
      <c r="F658" t="str">
        <f t="shared" ca="1" si="55"/>
        <v/>
      </c>
      <c r="G658" t="str">
        <f t="shared" ca="1" si="56"/>
        <v/>
      </c>
      <c r="H658">
        <v>656</v>
      </c>
    </row>
    <row r="659" spans="1:8">
      <c r="A659">
        <f t="shared" si="53"/>
        <v>1317</v>
      </c>
      <c r="C659" s="25">
        <v>657</v>
      </c>
      <c r="D659" t="str">
        <f t="shared" ca="1" si="54"/>
        <v/>
      </c>
      <c r="E659">
        <v>657</v>
      </c>
      <c r="F659" t="str">
        <f t="shared" ca="1" si="55"/>
        <v/>
      </c>
      <c r="G659" t="str">
        <f t="shared" ca="1" si="56"/>
        <v/>
      </c>
      <c r="H659">
        <v>657</v>
      </c>
    </row>
    <row r="660" spans="1:8">
      <c r="A660">
        <f t="shared" si="53"/>
        <v>1319</v>
      </c>
      <c r="C660" s="25">
        <v>658</v>
      </c>
      <c r="D660" t="str">
        <f t="shared" ca="1" si="54"/>
        <v/>
      </c>
      <c r="E660">
        <v>658</v>
      </c>
      <c r="F660" t="str">
        <f t="shared" ca="1" si="55"/>
        <v/>
      </c>
      <c r="G660" t="str">
        <f t="shared" ca="1" si="56"/>
        <v/>
      </c>
      <c r="H660">
        <v>658</v>
      </c>
    </row>
    <row r="661" spans="1:8">
      <c r="A661">
        <f t="shared" si="53"/>
        <v>1321</v>
      </c>
      <c r="C661" s="25">
        <v>659</v>
      </c>
      <c r="D661" t="str">
        <f t="shared" ca="1" si="54"/>
        <v/>
      </c>
      <c r="E661">
        <v>659</v>
      </c>
      <c r="F661" t="str">
        <f t="shared" ca="1" si="55"/>
        <v/>
      </c>
      <c r="G661" t="str">
        <f t="shared" ca="1" si="56"/>
        <v/>
      </c>
      <c r="H661">
        <v>659</v>
      </c>
    </row>
    <row r="662" spans="1:8">
      <c r="A662">
        <f t="shared" si="53"/>
        <v>1323</v>
      </c>
      <c r="C662" s="25">
        <v>660</v>
      </c>
      <c r="D662" t="str">
        <f t="shared" ca="1" si="54"/>
        <v/>
      </c>
      <c r="E662">
        <v>660</v>
      </c>
      <c r="F662" t="str">
        <f t="shared" ca="1" si="55"/>
        <v/>
      </c>
      <c r="G662" t="str">
        <f t="shared" ca="1" si="56"/>
        <v/>
      </c>
      <c r="H662">
        <v>660</v>
      </c>
    </row>
    <row r="663" spans="1:8">
      <c r="A663">
        <f t="shared" si="53"/>
        <v>1325</v>
      </c>
      <c r="C663" s="25">
        <v>661</v>
      </c>
      <c r="D663" t="str">
        <f t="shared" ca="1" si="54"/>
        <v/>
      </c>
      <c r="E663">
        <v>661</v>
      </c>
      <c r="F663" t="str">
        <f t="shared" ca="1" si="55"/>
        <v/>
      </c>
      <c r="G663" t="str">
        <f t="shared" ca="1" si="56"/>
        <v/>
      </c>
      <c r="H663">
        <v>661</v>
      </c>
    </row>
    <row r="664" spans="1:8">
      <c r="A664">
        <f t="shared" si="53"/>
        <v>1327</v>
      </c>
      <c r="C664" s="25">
        <v>662</v>
      </c>
      <c r="D664" t="str">
        <f t="shared" ca="1" si="54"/>
        <v/>
      </c>
      <c r="E664">
        <v>662</v>
      </c>
      <c r="F664" t="str">
        <f t="shared" ca="1" si="55"/>
        <v/>
      </c>
      <c r="G664" t="str">
        <f t="shared" ca="1" si="56"/>
        <v/>
      </c>
      <c r="H664">
        <v>662</v>
      </c>
    </row>
    <row r="665" spans="1:8">
      <c r="A665">
        <f t="shared" si="53"/>
        <v>1329</v>
      </c>
      <c r="C665" s="25">
        <v>663</v>
      </c>
      <c r="D665" t="str">
        <f t="shared" ca="1" si="54"/>
        <v/>
      </c>
      <c r="E665">
        <v>663</v>
      </c>
      <c r="F665" t="str">
        <f t="shared" ca="1" si="55"/>
        <v/>
      </c>
      <c r="G665" t="str">
        <f t="shared" ca="1" si="56"/>
        <v/>
      </c>
      <c r="H665">
        <v>663</v>
      </c>
    </row>
    <row r="666" spans="1:8">
      <c r="A666">
        <f t="shared" si="53"/>
        <v>1331</v>
      </c>
      <c r="C666" s="25">
        <v>664</v>
      </c>
      <c r="D666" t="str">
        <f t="shared" ca="1" si="54"/>
        <v/>
      </c>
      <c r="E666">
        <v>664</v>
      </c>
      <c r="F666" t="str">
        <f t="shared" ca="1" si="55"/>
        <v/>
      </c>
      <c r="G666" t="str">
        <f t="shared" ca="1" si="56"/>
        <v/>
      </c>
      <c r="H666">
        <v>664</v>
      </c>
    </row>
    <row r="667" spans="1:8">
      <c r="A667">
        <f t="shared" ref="A667:A730" si="57">3+C667*2</f>
        <v>1333</v>
      </c>
      <c r="C667" s="25">
        <v>665</v>
      </c>
      <c r="D667" t="str">
        <f t="shared" ref="D667:D730" ca="1" si="58">IF(INDIRECT("Models!A"&amp;A667)=0,"",INDIRECT("Models!A"&amp;A667))</f>
        <v/>
      </c>
      <c r="E667">
        <v>665</v>
      </c>
      <c r="F667" t="str">
        <f t="shared" ca="1" si="55"/>
        <v/>
      </c>
      <c r="G667" t="str">
        <f t="shared" ca="1" si="56"/>
        <v/>
      </c>
      <c r="H667">
        <v>665</v>
      </c>
    </row>
    <row r="668" spans="1:8">
      <c r="A668">
        <f t="shared" si="57"/>
        <v>1335</v>
      </c>
      <c r="C668" s="25">
        <v>666</v>
      </c>
      <c r="D668" t="str">
        <f t="shared" ca="1" si="58"/>
        <v/>
      </c>
      <c r="E668">
        <v>666</v>
      </c>
      <c r="F668" t="str">
        <f t="shared" ca="1" si="55"/>
        <v/>
      </c>
      <c r="G668" t="str">
        <f t="shared" ca="1" si="56"/>
        <v/>
      </c>
      <c r="H668">
        <v>666</v>
      </c>
    </row>
    <row r="669" spans="1:8">
      <c r="A669">
        <f t="shared" si="57"/>
        <v>1337</v>
      </c>
      <c r="C669" s="25">
        <v>667</v>
      </c>
      <c r="D669" t="str">
        <f t="shared" ca="1" si="58"/>
        <v/>
      </c>
      <c r="E669">
        <v>667</v>
      </c>
      <c r="F669" t="str">
        <f t="shared" ca="1" si="55"/>
        <v/>
      </c>
      <c r="G669" t="str">
        <f t="shared" ca="1" si="56"/>
        <v/>
      </c>
      <c r="H669">
        <v>667</v>
      </c>
    </row>
    <row r="670" spans="1:8">
      <c r="A670">
        <f t="shared" si="57"/>
        <v>1339</v>
      </c>
      <c r="C670" s="25">
        <v>668</v>
      </c>
      <c r="D670" t="str">
        <f t="shared" ca="1" si="58"/>
        <v/>
      </c>
      <c r="E670">
        <v>668</v>
      </c>
      <c r="F670" t="str">
        <f t="shared" ca="1" si="55"/>
        <v/>
      </c>
      <c r="G670" t="str">
        <f t="shared" ca="1" si="56"/>
        <v/>
      </c>
      <c r="H670">
        <v>668</v>
      </c>
    </row>
    <row r="671" spans="1:8">
      <c r="A671">
        <f t="shared" si="57"/>
        <v>1341</v>
      </c>
      <c r="C671" s="25">
        <v>669</v>
      </c>
      <c r="D671" t="str">
        <f t="shared" ca="1" si="58"/>
        <v/>
      </c>
      <c r="E671">
        <v>669</v>
      </c>
      <c r="F671" t="str">
        <f t="shared" ca="1" si="55"/>
        <v/>
      </c>
      <c r="G671" t="str">
        <f t="shared" ca="1" si="56"/>
        <v/>
      </c>
      <c r="H671">
        <v>669</v>
      </c>
    </row>
    <row r="672" spans="1:8">
      <c r="A672">
        <f t="shared" si="57"/>
        <v>1343</v>
      </c>
      <c r="C672" s="25">
        <v>670</v>
      </c>
      <c r="D672" t="str">
        <f t="shared" ca="1" si="58"/>
        <v/>
      </c>
      <c r="E672">
        <v>670</v>
      </c>
      <c r="F672" t="str">
        <f t="shared" ca="1" si="55"/>
        <v/>
      </c>
      <c r="G672" t="str">
        <f t="shared" ca="1" si="56"/>
        <v/>
      </c>
      <c r="H672">
        <v>670</v>
      </c>
    </row>
    <row r="673" spans="1:8">
      <c r="A673">
        <f t="shared" si="57"/>
        <v>1345</v>
      </c>
      <c r="C673" s="25">
        <v>671</v>
      </c>
      <c r="D673" t="str">
        <f t="shared" ca="1" si="58"/>
        <v/>
      </c>
      <c r="E673">
        <v>671</v>
      </c>
      <c r="F673" t="str">
        <f t="shared" ca="1" si="55"/>
        <v/>
      </c>
      <c r="G673" t="str">
        <f t="shared" ca="1" si="56"/>
        <v/>
      </c>
      <c r="H673">
        <v>671</v>
      </c>
    </row>
    <row r="674" spans="1:8">
      <c r="A674">
        <f t="shared" si="57"/>
        <v>1347</v>
      </c>
      <c r="C674" s="25">
        <v>672</v>
      </c>
      <c r="D674" t="str">
        <f t="shared" ca="1" si="58"/>
        <v/>
      </c>
      <c r="E674">
        <v>672</v>
      </c>
      <c r="F674" t="str">
        <f t="shared" ca="1" si="55"/>
        <v/>
      </c>
      <c r="G674" t="str">
        <f t="shared" ca="1" si="56"/>
        <v/>
      </c>
      <c r="H674">
        <v>672</v>
      </c>
    </row>
    <row r="675" spans="1:8">
      <c r="A675">
        <f t="shared" si="57"/>
        <v>1349</v>
      </c>
      <c r="C675" s="25">
        <v>673</v>
      </c>
      <c r="D675" t="str">
        <f t="shared" ca="1" si="58"/>
        <v/>
      </c>
      <c r="E675">
        <v>673</v>
      </c>
      <c r="F675" t="str">
        <f t="shared" ca="1" si="55"/>
        <v/>
      </c>
      <c r="G675" t="str">
        <f t="shared" ca="1" si="56"/>
        <v/>
      </c>
      <c r="H675">
        <v>673</v>
      </c>
    </row>
    <row r="676" spans="1:8">
      <c r="A676">
        <f t="shared" si="57"/>
        <v>1351</v>
      </c>
      <c r="C676" s="25">
        <v>674</v>
      </c>
      <c r="D676" t="str">
        <f t="shared" ca="1" si="58"/>
        <v/>
      </c>
      <c r="E676">
        <v>674</v>
      </c>
      <c r="F676" t="str">
        <f t="shared" ca="1" si="55"/>
        <v/>
      </c>
      <c r="G676" t="str">
        <f t="shared" ca="1" si="56"/>
        <v/>
      </c>
      <c r="H676">
        <v>674</v>
      </c>
    </row>
    <row r="677" spans="1:8">
      <c r="A677">
        <f t="shared" si="57"/>
        <v>1353</v>
      </c>
      <c r="C677" s="25">
        <v>675</v>
      </c>
      <c r="D677" t="str">
        <f t="shared" ca="1" si="58"/>
        <v/>
      </c>
      <c r="E677">
        <v>675</v>
      </c>
      <c r="F677" t="str">
        <f t="shared" ca="1" si="55"/>
        <v/>
      </c>
      <c r="G677" t="str">
        <f t="shared" ca="1" si="56"/>
        <v/>
      </c>
      <c r="H677">
        <v>675</v>
      </c>
    </row>
    <row r="678" spans="1:8">
      <c r="A678">
        <f t="shared" si="57"/>
        <v>1355</v>
      </c>
      <c r="C678" s="25">
        <v>676</v>
      </c>
      <c r="D678" t="str">
        <f t="shared" ca="1" si="58"/>
        <v/>
      </c>
      <c r="E678">
        <v>676</v>
      </c>
      <c r="F678" t="str">
        <f t="shared" ca="1" si="55"/>
        <v/>
      </c>
      <c r="G678" t="str">
        <f t="shared" ca="1" si="56"/>
        <v/>
      </c>
      <c r="H678">
        <v>676</v>
      </c>
    </row>
    <row r="679" spans="1:8">
      <c r="A679">
        <f t="shared" si="57"/>
        <v>1357</v>
      </c>
      <c r="C679" s="25">
        <v>677</v>
      </c>
      <c r="D679" t="str">
        <f t="shared" ca="1" si="58"/>
        <v/>
      </c>
      <c r="E679">
        <v>677</v>
      </c>
      <c r="F679" t="str">
        <f t="shared" ca="1" si="55"/>
        <v/>
      </c>
      <c r="G679" t="str">
        <f t="shared" ca="1" si="56"/>
        <v/>
      </c>
      <c r="H679">
        <v>677</v>
      </c>
    </row>
    <row r="680" spans="1:8">
      <c r="A680">
        <f t="shared" si="57"/>
        <v>1359</v>
      </c>
      <c r="C680" s="25">
        <v>678</v>
      </c>
      <c r="D680" t="str">
        <f t="shared" ca="1" si="58"/>
        <v/>
      </c>
      <c r="E680">
        <v>678</v>
      </c>
      <c r="F680" t="str">
        <f t="shared" ca="1" si="55"/>
        <v/>
      </c>
      <c r="G680" t="str">
        <f t="shared" ca="1" si="56"/>
        <v/>
      </c>
      <c r="H680">
        <v>678</v>
      </c>
    </row>
    <row r="681" spans="1:8">
      <c r="A681">
        <f t="shared" si="57"/>
        <v>1361</v>
      </c>
      <c r="C681" s="25">
        <v>679</v>
      </c>
      <c r="D681" t="str">
        <f t="shared" ca="1" si="58"/>
        <v/>
      </c>
      <c r="E681">
        <v>679</v>
      </c>
      <c r="F681" t="str">
        <f t="shared" ca="1" si="55"/>
        <v/>
      </c>
      <c r="G681" t="str">
        <f t="shared" ca="1" si="56"/>
        <v/>
      </c>
      <c r="H681">
        <v>679</v>
      </c>
    </row>
    <row r="682" spans="1:8">
      <c r="A682">
        <f t="shared" si="57"/>
        <v>1363</v>
      </c>
      <c r="C682" s="25">
        <v>680</v>
      </c>
      <c r="D682" t="str">
        <f t="shared" ca="1" si="58"/>
        <v/>
      </c>
      <c r="E682">
        <v>680</v>
      </c>
      <c r="F682" t="str">
        <f t="shared" ca="1" si="55"/>
        <v/>
      </c>
      <c r="G682" t="str">
        <f t="shared" ca="1" si="56"/>
        <v/>
      </c>
      <c r="H682">
        <v>680</v>
      </c>
    </row>
    <row r="683" spans="1:8">
      <c r="A683">
        <f t="shared" si="57"/>
        <v>1365</v>
      </c>
      <c r="C683" s="25">
        <v>681</v>
      </c>
      <c r="D683" t="str">
        <f t="shared" ca="1" si="58"/>
        <v/>
      </c>
      <c r="E683">
        <v>681</v>
      </c>
      <c r="F683" t="str">
        <f t="shared" ca="1" si="55"/>
        <v/>
      </c>
      <c r="G683" t="str">
        <f t="shared" ca="1" si="56"/>
        <v/>
      </c>
      <c r="H683">
        <v>681</v>
      </c>
    </row>
    <row r="684" spans="1:8">
      <c r="A684">
        <f t="shared" si="57"/>
        <v>1367</v>
      </c>
      <c r="C684" s="25">
        <v>682</v>
      </c>
      <c r="D684" t="str">
        <f t="shared" ca="1" si="58"/>
        <v/>
      </c>
      <c r="E684">
        <v>682</v>
      </c>
      <c r="F684" t="str">
        <f t="shared" ca="1" si="55"/>
        <v/>
      </c>
      <c r="G684" t="str">
        <f t="shared" ca="1" si="56"/>
        <v/>
      </c>
      <c r="H684">
        <v>682</v>
      </c>
    </row>
    <row r="685" spans="1:8">
      <c r="A685">
        <f t="shared" si="57"/>
        <v>1369</v>
      </c>
      <c r="C685" s="25">
        <v>683</v>
      </c>
      <c r="D685" t="str">
        <f t="shared" ca="1" si="58"/>
        <v/>
      </c>
      <c r="E685">
        <v>683</v>
      </c>
      <c r="F685" t="str">
        <f t="shared" ca="1" si="55"/>
        <v/>
      </c>
      <c r="G685" t="str">
        <f t="shared" ca="1" si="56"/>
        <v/>
      </c>
      <c r="H685">
        <v>683</v>
      </c>
    </row>
    <row r="686" spans="1:8">
      <c r="A686">
        <f t="shared" si="57"/>
        <v>1371</v>
      </c>
      <c r="C686" s="25">
        <v>684</v>
      </c>
      <c r="D686" t="str">
        <f t="shared" ca="1" si="58"/>
        <v/>
      </c>
      <c r="E686">
        <v>684</v>
      </c>
      <c r="F686" t="str">
        <f t="shared" ca="1" si="55"/>
        <v/>
      </c>
      <c r="G686" t="str">
        <f t="shared" ca="1" si="56"/>
        <v/>
      </c>
      <c r="H686">
        <v>684</v>
      </c>
    </row>
    <row r="687" spans="1:8">
      <c r="A687">
        <f t="shared" si="57"/>
        <v>1373</v>
      </c>
      <c r="C687" s="25">
        <v>685</v>
      </c>
      <c r="D687" t="str">
        <f t="shared" ca="1" si="58"/>
        <v/>
      </c>
      <c r="E687">
        <v>685</v>
      </c>
      <c r="F687" t="str">
        <f t="shared" ca="1" si="55"/>
        <v/>
      </c>
      <c r="G687" t="str">
        <f t="shared" ca="1" si="56"/>
        <v/>
      </c>
      <c r="H687">
        <v>685</v>
      </c>
    </row>
    <row r="688" spans="1:8">
      <c r="A688">
        <f t="shared" si="57"/>
        <v>1375</v>
      </c>
      <c r="C688" s="25">
        <v>686</v>
      </c>
      <c r="D688" t="str">
        <f t="shared" ca="1" si="58"/>
        <v/>
      </c>
      <c r="E688">
        <v>686</v>
      </c>
      <c r="F688" t="str">
        <f t="shared" ca="1" si="55"/>
        <v/>
      </c>
      <c r="G688" t="str">
        <f t="shared" ca="1" si="56"/>
        <v/>
      </c>
      <c r="H688">
        <v>686</v>
      </c>
    </row>
    <row r="689" spans="1:8">
      <c r="A689">
        <f t="shared" si="57"/>
        <v>1377</v>
      </c>
      <c r="C689" s="25">
        <v>687</v>
      </c>
      <c r="D689" t="str">
        <f t="shared" ca="1" si="58"/>
        <v/>
      </c>
      <c r="E689">
        <v>687</v>
      </c>
      <c r="F689" t="str">
        <f t="shared" ca="1" si="55"/>
        <v/>
      </c>
      <c r="G689" t="str">
        <f t="shared" ca="1" si="56"/>
        <v/>
      </c>
      <c r="H689">
        <v>687</v>
      </c>
    </row>
    <row r="690" spans="1:8">
      <c r="A690">
        <f t="shared" si="57"/>
        <v>1379</v>
      </c>
      <c r="C690" s="25">
        <v>688</v>
      </c>
      <c r="D690" t="str">
        <f t="shared" ca="1" si="58"/>
        <v/>
      </c>
      <c r="E690">
        <v>688</v>
      </c>
      <c r="F690" t="str">
        <f t="shared" ca="1" si="55"/>
        <v/>
      </c>
      <c r="G690" t="str">
        <f t="shared" ca="1" si="56"/>
        <v/>
      </c>
      <c r="H690">
        <v>688</v>
      </c>
    </row>
    <row r="691" spans="1:8">
      <c r="A691">
        <f t="shared" si="57"/>
        <v>1381</v>
      </c>
      <c r="C691" s="25">
        <v>689</v>
      </c>
      <c r="D691" t="str">
        <f t="shared" ca="1" si="58"/>
        <v/>
      </c>
      <c r="E691">
        <v>689</v>
      </c>
      <c r="F691" t="str">
        <f t="shared" ca="1" si="55"/>
        <v/>
      </c>
      <c r="G691" t="str">
        <f t="shared" ca="1" si="56"/>
        <v/>
      </c>
      <c r="H691">
        <v>689</v>
      </c>
    </row>
    <row r="692" spans="1:8">
      <c r="A692">
        <f t="shared" si="57"/>
        <v>1383</v>
      </c>
      <c r="C692" s="25">
        <v>690</v>
      </c>
      <c r="D692" t="str">
        <f t="shared" ca="1" si="58"/>
        <v/>
      </c>
      <c r="E692">
        <v>690</v>
      </c>
      <c r="F692" t="str">
        <f t="shared" ca="1" si="55"/>
        <v/>
      </c>
      <c r="G692" t="str">
        <f t="shared" ca="1" si="56"/>
        <v/>
      </c>
      <c r="H692">
        <v>690</v>
      </c>
    </row>
    <row r="693" spans="1:8">
      <c r="A693">
        <f t="shared" si="57"/>
        <v>1385</v>
      </c>
      <c r="C693" s="25">
        <v>691</v>
      </c>
      <c r="D693" t="str">
        <f t="shared" ca="1" si="58"/>
        <v/>
      </c>
      <c r="E693">
        <v>691</v>
      </c>
      <c r="F693" t="str">
        <f t="shared" ca="1" si="55"/>
        <v/>
      </c>
      <c r="G693" t="str">
        <f t="shared" ca="1" si="56"/>
        <v/>
      </c>
      <c r="H693">
        <v>691</v>
      </c>
    </row>
    <row r="694" spans="1:8">
      <c r="A694">
        <f t="shared" si="57"/>
        <v>1387</v>
      </c>
      <c r="C694" s="25">
        <v>692</v>
      </c>
      <c r="D694" t="str">
        <f t="shared" ca="1" si="58"/>
        <v/>
      </c>
      <c r="E694">
        <v>692</v>
      </c>
      <c r="F694" t="str">
        <f t="shared" ca="1" si="55"/>
        <v/>
      </c>
      <c r="G694" t="str">
        <f t="shared" ca="1" si="56"/>
        <v/>
      </c>
      <c r="H694">
        <v>692</v>
      </c>
    </row>
    <row r="695" spans="1:8">
      <c r="A695">
        <f t="shared" si="57"/>
        <v>1389</v>
      </c>
      <c r="C695" s="25">
        <v>693</v>
      </c>
      <c r="D695" t="str">
        <f t="shared" ca="1" si="58"/>
        <v/>
      </c>
      <c r="E695">
        <v>693</v>
      </c>
      <c r="F695" t="str">
        <f t="shared" ca="1" si="55"/>
        <v/>
      </c>
      <c r="G695" t="str">
        <f t="shared" ca="1" si="56"/>
        <v/>
      </c>
      <c r="H695">
        <v>693</v>
      </c>
    </row>
    <row r="696" spans="1:8">
      <c r="A696">
        <f t="shared" si="57"/>
        <v>1391</v>
      </c>
      <c r="C696" s="25">
        <v>694</v>
      </c>
      <c r="D696" t="str">
        <f t="shared" ca="1" si="58"/>
        <v/>
      </c>
      <c r="E696">
        <v>694</v>
      </c>
      <c r="F696" t="str">
        <f t="shared" ca="1" si="55"/>
        <v/>
      </c>
      <c r="G696" t="str">
        <f t="shared" ca="1" si="56"/>
        <v/>
      </c>
      <c r="H696">
        <v>694</v>
      </c>
    </row>
    <row r="697" spans="1:8">
      <c r="A697">
        <f t="shared" si="57"/>
        <v>1393</v>
      </c>
      <c r="C697" s="25">
        <v>695</v>
      </c>
      <c r="D697" t="str">
        <f t="shared" ca="1" si="58"/>
        <v/>
      </c>
      <c r="E697">
        <v>695</v>
      </c>
      <c r="F697" t="str">
        <f t="shared" ca="1" si="55"/>
        <v/>
      </c>
      <c r="G697" t="str">
        <f t="shared" ca="1" si="56"/>
        <v/>
      </c>
      <c r="H697">
        <v>695</v>
      </c>
    </row>
    <row r="698" spans="1:8">
      <c r="A698">
        <f t="shared" si="57"/>
        <v>1395</v>
      </c>
      <c r="C698" s="25">
        <v>696</v>
      </c>
      <c r="D698" t="str">
        <f t="shared" ca="1" si="58"/>
        <v/>
      </c>
      <c r="E698">
        <v>696</v>
      </c>
      <c r="F698" t="str">
        <f t="shared" ca="1" si="55"/>
        <v/>
      </c>
      <c r="G698" t="str">
        <f t="shared" ca="1" si="56"/>
        <v/>
      </c>
      <c r="H698">
        <v>696</v>
      </c>
    </row>
    <row r="699" spans="1:8">
      <c r="A699">
        <f t="shared" si="57"/>
        <v>1397</v>
      </c>
      <c r="C699" s="25">
        <v>697</v>
      </c>
      <c r="D699" t="str">
        <f t="shared" ca="1" si="58"/>
        <v/>
      </c>
      <c r="E699">
        <v>697</v>
      </c>
      <c r="F699" t="str">
        <f t="shared" ca="1" si="55"/>
        <v/>
      </c>
      <c r="G699" t="str">
        <f t="shared" ca="1" si="56"/>
        <v/>
      </c>
      <c r="H699">
        <v>697</v>
      </c>
    </row>
    <row r="700" spans="1:8">
      <c r="A700">
        <f t="shared" si="57"/>
        <v>1399</v>
      </c>
      <c r="C700" s="25">
        <v>698</v>
      </c>
      <c r="D700" t="str">
        <f t="shared" ca="1" si="58"/>
        <v/>
      </c>
      <c r="E700">
        <v>698</v>
      </c>
      <c r="F700" t="str">
        <f t="shared" ca="1" si="55"/>
        <v/>
      </c>
      <c r="G700" t="str">
        <f t="shared" ca="1" si="56"/>
        <v/>
      </c>
      <c r="H700">
        <v>698</v>
      </c>
    </row>
    <row r="701" spans="1:8">
      <c r="A701">
        <f t="shared" si="57"/>
        <v>1401</v>
      </c>
      <c r="C701" s="25">
        <v>699</v>
      </c>
      <c r="D701" t="str">
        <f t="shared" ca="1" si="58"/>
        <v/>
      </c>
      <c r="E701">
        <v>699</v>
      </c>
      <c r="F701" t="str">
        <f t="shared" ca="1" si="55"/>
        <v/>
      </c>
      <c r="G701" t="str">
        <f t="shared" ca="1" si="56"/>
        <v/>
      </c>
      <c r="H701">
        <v>699</v>
      </c>
    </row>
    <row r="702" spans="1:8">
      <c r="A702">
        <f t="shared" si="57"/>
        <v>1403</v>
      </c>
      <c r="C702" s="25">
        <v>700</v>
      </c>
      <c r="D702" t="str">
        <f t="shared" ca="1" si="58"/>
        <v/>
      </c>
      <c r="E702">
        <v>700</v>
      </c>
      <c r="F702" t="str">
        <f t="shared" ca="1" si="55"/>
        <v/>
      </c>
      <c r="G702" t="str">
        <f t="shared" ca="1" si="56"/>
        <v/>
      </c>
      <c r="H702">
        <v>700</v>
      </c>
    </row>
    <row r="703" spans="1:8">
      <c r="A703">
        <f t="shared" si="57"/>
        <v>1405</v>
      </c>
      <c r="C703" s="25">
        <v>701</v>
      </c>
      <c r="D703" t="str">
        <f t="shared" ca="1" si="58"/>
        <v/>
      </c>
      <c r="E703">
        <v>701</v>
      </c>
      <c r="F703" t="str">
        <f t="shared" ca="1" si="55"/>
        <v/>
      </c>
      <c r="G703" t="str">
        <f t="shared" ca="1" si="56"/>
        <v/>
      </c>
      <c r="H703">
        <v>701</v>
      </c>
    </row>
    <row r="704" spans="1:8">
      <c r="A704">
        <f t="shared" si="57"/>
        <v>1407</v>
      </c>
      <c r="C704" s="25">
        <v>702</v>
      </c>
      <c r="D704" t="str">
        <f t="shared" ca="1" si="58"/>
        <v/>
      </c>
      <c r="E704">
        <v>702</v>
      </c>
      <c r="F704" t="str">
        <f t="shared" ca="1" si="55"/>
        <v/>
      </c>
      <c r="G704" t="str">
        <f t="shared" ca="1" si="56"/>
        <v/>
      </c>
      <c r="H704">
        <v>702</v>
      </c>
    </row>
    <row r="705" spans="1:8">
      <c r="A705">
        <f t="shared" si="57"/>
        <v>1409</v>
      </c>
      <c r="C705" s="25">
        <v>703</v>
      </c>
      <c r="D705" t="str">
        <f t="shared" ca="1" si="58"/>
        <v/>
      </c>
      <c r="E705">
        <v>703</v>
      </c>
      <c r="F705" t="str">
        <f t="shared" ca="1" si="55"/>
        <v/>
      </c>
      <c r="G705" t="str">
        <f t="shared" ca="1" si="56"/>
        <v/>
      </c>
      <c r="H705">
        <v>703</v>
      </c>
    </row>
    <row r="706" spans="1:8">
      <c r="A706">
        <f t="shared" si="57"/>
        <v>1411</v>
      </c>
      <c r="C706" s="25">
        <v>704</v>
      </c>
      <c r="D706" t="str">
        <f t="shared" ca="1" si="58"/>
        <v/>
      </c>
      <c r="E706">
        <v>704</v>
      </c>
      <c r="F706" t="str">
        <f t="shared" ca="1" si="55"/>
        <v/>
      </c>
      <c r="G706" t="str">
        <f t="shared" ca="1" si="56"/>
        <v/>
      </c>
      <c r="H706">
        <v>704</v>
      </c>
    </row>
    <row r="707" spans="1:8">
      <c r="A707">
        <f t="shared" si="57"/>
        <v>1413</v>
      </c>
      <c r="C707" s="25">
        <v>705</v>
      </c>
      <c r="D707" t="str">
        <f t="shared" ca="1" si="58"/>
        <v/>
      </c>
      <c r="E707">
        <v>705</v>
      </c>
      <c r="F707" t="str">
        <f t="shared" ca="1" si="55"/>
        <v/>
      </c>
      <c r="G707" t="str">
        <f t="shared" ca="1" si="56"/>
        <v/>
      </c>
      <c r="H707">
        <v>705</v>
      </c>
    </row>
    <row r="708" spans="1:8">
      <c r="A708">
        <f t="shared" si="57"/>
        <v>1415</v>
      </c>
      <c r="C708" s="25">
        <v>706</v>
      </c>
      <c r="D708" t="str">
        <f t="shared" ca="1" si="58"/>
        <v/>
      </c>
      <c r="E708">
        <v>706</v>
      </c>
      <c r="F708" t="str">
        <f t="shared" ref="F708:F771" ca="1" si="59">IF(INDIRECT("Models!C"&amp;A708)=0,"",INDIRECT("Models!C"&amp;A708))</f>
        <v/>
      </c>
      <c r="G708" t="str">
        <f t="shared" ref="G708:G771" ca="1" si="60">IF(F708="",D708,IF(F708="lm",D708,""))</f>
        <v/>
      </c>
      <c r="H708">
        <v>706</v>
      </c>
    </row>
    <row r="709" spans="1:8">
      <c r="A709">
        <f t="shared" si="57"/>
        <v>1417</v>
      </c>
      <c r="C709" s="25">
        <v>707</v>
      </c>
      <c r="D709" t="str">
        <f t="shared" ca="1" si="58"/>
        <v/>
      </c>
      <c r="E709">
        <v>707</v>
      </c>
      <c r="F709" t="str">
        <f t="shared" ca="1" si="59"/>
        <v/>
      </c>
      <c r="G709" t="str">
        <f t="shared" ca="1" si="60"/>
        <v/>
      </c>
      <c r="H709">
        <v>707</v>
      </c>
    </row>
    <row r="710" spans="1:8">
      <c r="A710">
        <f t="shared" si="57"/>
        <v>1419</v>
      </c>
      <c r="C710" s="25">
        <v>708</v>
      </c>
      <c r="D710" t="str">
        <f t="shared" ca="1" si="58"/>
        <v/>
      </c>
      <c r="E710">
        <v>708</v>
      </c>
      <c r="F710" t="str">
        <f t="shared" ca="1" si="59"/>
        <v/>
      </c>
      <c r="G710" t="str">
        <f t="shared" ca="1" si="60"/>
        <v/>
      </c>
      <c r="H710">
        <v>708</v>
      </c>
    </row>
    <row r="711" spans="1:8">
      <c r="A711">
        <f t="shared" si="57"/>
        <v>1421</v>
      </c>
      <c r="C711" s="25">
        <v>709</v>
      </c>
      <c r="D711" t="str">
        <f t="shared" ca="1" si="58"/>
        <v/>
      </c>
      <c r="E711">
        <v>709</v>
      </c>
      <c r="F711" t="str">
        <f t="shared" ca="1" si="59"/>
        <v/>
      </c>
      <c r="G711" t="str">
        <f t="shared" ca="1" si="60"/>
        <v/>
      </c>
      <c r="H711">
        <v>709</v>
      </c>
    </row>
    <row r="712" spans="1:8">
      <c r="A712">
        <f t="shared" si="57"/>
        <v>1423</v>
      </c>
      <c r="C712" s="25">
        <v>710</v>
      </c>
      <c r="D712" t="str">
        <f t="shared" ca="1" si="58"/>
        <v/>
      </c>
      <c r="E712">
        <v>710</v>
      </c>
      <c r="F712" t="str">
        <f t="shared" ca="1" si="59"/>
        <v/>
      </c>
      <c r="G712" t="str">
        <f t="shared" ca="1" si="60"/>
        <v/>
      </c>
      <c r="H712">
        <v>710</v>
      </c>
    </row>
    <row r="713" spans="1:8">
      <c r="A713">
        <f t="shared" si="57"/>
        <v>1425</v>
      </c>
      <c r="C713" s="25">
        <v>711</v>
      </c>
      <c r="D713" t="str">
        <f t="shared" ca="1" si="58"/>
        <v/>
      </c>
      <c r="E713">
        <v>711</v>
      </c>
      <c r="F713" t="str">
        <f t="shared" ca="1" si="59"/>
        <v/>
      </c>
      <c r="G713" t="str">
        <f t="shared" ca="1" si="60"/>
        <v/>
      </c>
      <c r="H713">
        <v>711</v>
      </c>
    </row>
    <row r="714" spans="1:8">
      <c r="A714">
        <f t="shared" si="57"/>
        <v>1427</v>
      </c>
      <c r="C714" s="25">
        <v>712</v>
      </c>
      <c r="D714" t="str">
        <f t="shared" ca="1" si="58"/>
        <v/>
      </c>
      <c r="E714">
        <v>712</v>
      </c>
      <c r="F714" t="str">
        <f t="shared" ca="1" si="59"/>
        <v/>
      </c>
      <c r="G714" t="str">
        <f t="shared" ca="1" si="60"/>
        <v/>
      </c>
      <c r="H714">
        <v>712</v>
      </c>
    </row>
    <row r="715" spans="1:8">
      <c r="A715">
        <f t="shared" si="57"/>
        <v>1429</v>
      </c>
      <c r="C715" s="25">
        <v>713</v>
      </c>
      <c r="D715" t="str">
        <f t="shared" ca="1" si="58"/>
        <v/>
      </c>
      <c r="E715">
        <v>713</v>
      </c>
      <c r="F715" t="str">
        <f t="shared" ca="1" si="59"/>
        <v/>
      </c>
      <c r="G715" t="str">
        <f t="shared" ca="1" si="60"/>
        <v/>
      </c>
      <c r="H715">
        <v>713</v>
      </c>
    </row>
    <row r="716" spans="1:8">
      <c r="A716">
        <f t="shared" si="57"/>
        <v>1431</v>
      </c>
      <c r="C716" s="25">
        <v>714</v>
      </c>
      <c r="D716" t="str">
        <f t="shared" ca="1" si="58"/>
        <v/>
      </c>
      <c r="E716">
        <v>714</v>
      </c>
      <c r="F716" t="str">
        <f t="shared" ca="1" si="59"/>
        <v/>
      </c>
      <c r="G716" t="str">
        <f t="shared" ca="1" si="60"/>
        <v/>
      </c>
      <c r="H716">
        <v>714</v>
      </c>
    </row>
    <row r="717" spans="1:8">
      <c r="A717">
        <f t="shared" si="57"/>
        <v>1433</v>
      </c>
      <c r="C717" s="25">
        <v>715</v>
      </c>
      <c r="D717" t="str">
        <f t="shared" ca="1" si="58"/>
        <v/>
      </c>
      <c r="E717">
        <v>715</v>
      </c>
      <c r="F717" t="str">
        <f t="shared" ca="1" si="59"/>
        <v/>
      </c>
      <c r="G717" t="str">
        <f t="shared" ca="1" si="60"/>
        <v/>
      </c>
      <c r="H717">
        <v>715</v>
      </c>
    </row>
    <row r="718" spans="1:8">
      <c r="A718">
        <f t="shared" si="57"/>
        <v>1435</v>
      </c>
      <c r="C718" s="25">
        <v>716</v>
      </c>
      <c r="D718" t="str">
        <f t="shared" ca="1" si="58"/>
        <v/>
      </c>
      <c r="E718">
        <v>716</v>
      </c>
      <c r="F718" t="str">
        <f t="shared" ca="1" si="59"/>
        <v/>
      </c>
      <c r="G718" t="str">
        <f t="shared" ca="1" si="60"/>
        <v/>
      </c>
      <c r="H718">
        <v>716</v>
      </c>
    </row>
    <row r="719" spans="1:8">
      <c r="A719">
        <f t="shared" si="57"/>
        <v>1437</v>
      </c>
      <c r="C719" s="25">
        <v>717</v>
      </c>
      <c r="D719" t="str">
        <f t="shared" ca="1" si="58"/>
        <v/>
      </c>
      <c r="E719">
        <v>717</v>
      </c>
      <c r="F719" t="str">
        <f t="shared" ca="1" si="59"/>
        <v/>
      </c>
      <c r="G719" t="str">
        <f t="shared" ca="1" si="60"/>
        <v/>
      </c>
      <c r="H719">
        <v>717</v>
      </c>
    </row>
    <row r="720" spans="1:8">
      <c r="A720">
        <f t="shared" si="57"/>
        <v>1439</v>
      </c>
      <c r="C720" s="25">
        <v>718</v>
      </c>
      <c r="D720" t="str">
        <f t="shared" ca="1" si="58"/>
        <v/>
      </c>
      <c r="E720">
        <v>718</v>
      </c>
      <c r="F720" t="str">
        <f t="shared" ca="1" si="59"/>
        <v/>
      </c>
      <c r="G720" t="str">
        <f t="shared" ca="1" si="60"/>
        <v/>
      </c>
      <c r="H720">
        <v>718</v>
      </c>
    </row>
    <row r="721" spans="1:8">
      <c r="A721">
        <f t="shared" si="57"/>
        <v>1441</v>
      </c>
      <c r="C721" s="25">
        <v>719</v>
      </c>
      <c r="D721" t="str">
        <f t="shared" ca="1" si="58"/>
        <v/>
      </c>
      <c r="E721">
        <v>719</v>
      </c>
      <c r="F721" t="str">
        <f t="shared" ca="1" si="59"/>
        <v/>
      </c>
      <c r="G721" t="str">
        <f t="shared" ca="1" si="60"/>
        <v/>
      </c>
      <c r="H721">
        <v>719</v>
      </c>
    </row>
    <row r="722" spans="1:8">
      <c r="A722">
        <f t="shared" si="57"/>
        <v>1443</v>
      </c>
      <c r="C722" s="25">
        <v>720</v>
      </c>
      <c r="D722" t="str">
        <f t="shared" ca="1" si="58"/>
        <v/>
      </c>
      <c r="E722">
        <v>720</v>
      </c>
      <c r="F722" t="str">
        <f t="shared" ca="1" si="59"/>
        <v/>
      </c>
      <c r="G722" t="str">
        <f t="shared" ca="1" si="60"/>
        <v/>
      </c>
      <c r="H722">
        <v>720</v>
      </c>
    </row>
    <row r="723" spans="1:8">
      <c r="A723">
        <f t="shared" si="57"/>
        <v>1445</v>
      </c>
      <c r="C723" s="25">
        <v>721</v>
      </c>
      <c r="D723" t="str">
        <f t="shared" ca="1" si="58"/>
        <v/>
      </c>
      <c r="E723">
        <v>721</v>
      </c>
      <c r="F723" t="str">
        <f t="shared" ca="1" si="59"/>
        <v/>
      </c>
      <c r="G723" t="str">
        <f t="shared" ca="1" si="60"/>
        <v/>
      </c>
      <c r="H723">
        <v>721</v>
      </c>
    </row>
    <row r="724" spans="1:8">
      <c r="A724">
        <f t="shared" si="57"/>
        <v>1447</v>
      </c>
      <c r="C724" s="25">
        <v>722</v>
      </c>
      <c r="D724" t="str">
        <f t="shared" ca="1" si="58"/>
        <v/>
      </c>
      <c r="E724">
        <v>722</v>
      </c>
      <c r="F724" t="str">
        <f t="shared" ca="1" si="59"/>
        <v/>
      </c>
      <c r="G724" t="str">
        <f t="shared" ca="1" si="60"/>
        <v/>
      </c>
      <c r="H724">
        <v>722</v>
      </c>
    </row>
    <row r="725" spans="1:8">
      <c r="A725">
        <f t="shared" si="57"/>
        <v>1449</v>
      </c>
      <c r="C725" s="25">
        <v>723</v>
      </c>
      <c r="D725" t="str">
        <f t="shared" ca="1" si="58"/>
        <v/>
      </c>
      <c r="E725">
        <v>723</v>
      </c>
      <c r="F725" t="str">
        <f t="shared" ca="1" si="59"/>
        <v/>
      </c>
      <c r="G725" t="str">
        <f t="shared" ca="1" si="60"/>
        <v/>
      </c>
      <c r="H725">
        <v>723</v>
      </c>
    </row>
    <row r="726" spans="1:8">
      <c r="A726">
        <f t="shared" si="57"/>
        <v>1451</v>
      </c>
      <c r="C726" s="25">
        <v>724</v>
      </c>
      <c r="D726" t="str">
        <f t="shared" ca="1" si="58"/>
        <v/>
      </c>
      <c r="E726">
        <v>724</v>
      </c>
      <c r="F726" t="str">
        <f t="shared" ca="1" si="59"/>
        <v/>
      </c>
      <c r="G726" t="str">
        <f t="shared" ca="1" si="60"/>
        <v/>
      </c>
      <c r="H726">
        <v>724</v>
      </c>
    </row>
    <row r="727" spans="1:8">
      <c r="A727">
        <f t="shared" si="57"/>
        <v>1453</v>
      </c>
      <c r="C727" s="25">
        <v>725</v>
      </c>
      <c r="D727" t="str">
        <f t="shared" ca="1" si="58"/>
        <v/>
      </c>
      <c r="E727">
        <v>725</v>
      </c>
      <c r="F727" t="str">
        <f t="shared" ca="1" si="59"/>
        <v/>
      </c>
      <c r="G727" t="str">
        <f t="shared" ca="1" si="60"/>
        <v/>
      </c>
      <c r="H727">
        <v>725</v>
      </c>
    </row>
    <row r="728" spans="1:8">
      <c r="A728">
        <f t="shared" si="57"/>
        <v>1455</v>
      </c>
      <c r="C728" s="25">
        <v>726</v>
      </c>
      <c r="D728" t="str">
        <f t="shared" ca="1" si="58"/>
        <v/>
      </c>
      <c r="E728">
        <v>726</v>
      </c>
      <c r="F728" t="str">
        <f t="shared" ca="1" si="59"/>
        <v/>
      </c>
      <c r="G728" t="str">
        <f t="shared" ca="1" si="60"/>
        <v/>
      </c>
      <c r="H728">
        <v>726</v>
      </c>
    </row>
    <row r="729" spans="1:8">
      <c r="A729">
        <f t="shared" si="57"/>
        <v>1457</v>
      </c>
      <c r="C729" s="25">
        <v>727</v>
      </c>
      <c r="D729" t="str">
        <f t="shared" ca="1" si="58"/>
        <v/>
      </c>
      <c r="E729">
        <v>727</v>
      </c>
      <c r="F729" t="str">
        <f t="shared" ca="1" si="59"/>
        <v/>
      </c>
      <c r="G729" t="str">
        <f t="shared" ca="1" si="60"/>
        <v/>
      </c>
      <c r="H729">
        <v>727</v>
      </c>
    </row>
    <row r="730" spans="1:8">
      <c r="A730">
        <f t="shared" si="57"/>
        <v>1459</v>
      </c>
      <c r="C730" s="25">
        <v>728</v>
      </c>
      <c r="D730" t="str">
        <f t="shared" ca="1" si="58"/>
        <v/>
      </c>
      <c r="E730">
        <v>728</v>
      </c>
      <c r="F730" t="str">
        <f t="shared" ca="1" si="59"/>
        <v/>
      </c>
      <c r="G730" t="str">
        <f t="shared" ca="1" si="60"/>
        <v/>
      </c>
      <c r="H730">
        <v>728</v>
      </c>
    </row>
    <row r="731" spans="1:8">
      <c r="A731">
        <f t="shared" ref="A731:A794" si="61">3+C731*2</f>
        <v>1461</v>
      </c>
      <c r="C731" s="25">
        <v>729</v>
      </c>
      <c r="D731" t="str">
        <f t="shared" ref="D731:D794" ca="1" si="62">IF(INDIRECT("Models!A"&amp;A731)=0,"",INDIRECT("Models!A"&amp;A731))</f>
        <v/>
      </c>
      <c r="E731">
        <v>729</v>
      </c>
      <c r="F731" t="str">
        <f t="shared" ca="1" si="59"/>
        <v/>
      </c>
      <c r="G731" t="str">
        <f t="shared" ca="1" si="60"/>
        <v/>
      </c>
      <c r="H731">
        <v>729</v>
      </c>
    </row>
    <row r="732" spans="1:8">
      <c r="A732">
        <f t="shared" si="61"/>
        <v>1463</v>
      </c>
      <c r="C732" s="25">
        <v>730</v>
      </c>
      <c r="D732" t="str">
        <f t="shared" ca="1" si="62"/>
        <v/>
      </c>
      <c r="E732">
        <v>730</v>
      </c>
      <c r="F732" t="str">
        <f t="shared" ca="1" si="59"/>
        <v/>
      </c>
      <c r="G732" t="str">
        <f t="shared" ca="1" si="60"/>
        <v/>
      </c>
      <c r="H732">
        <v>730</v>
      </c>
    </row>
    <row r="733" spans="1:8">
      <c r="A733">
        <f t="shared" si="61"/>
        <v>1465</v>
      </c>
      <c r="C733" s="25">
        <v>731</v>
      </c>
      <c r="D733" t="str">
        <f t="shared" ca="1" si="62"/>
        <v/>
      </c>
      <c r="E733">
        <v>731</v>
      </c>
      <c r="F733" t="str">
        <f t="shared" ca="1" si="59"/>
        <v/>
      </c>
      <c r="G733" t="str">
        <f t="shared" ca="1" si="60"/>
        <v/>
      </c>
      <c r="H733">
        <v>731</v>
      </c>
    </row>
    <row r="734" spans="1:8">
      <c r="A734">
        <f t="shared" si="61"/>
        <v>1467</v>
      </c>
      <c r="C734" s="25">
        <v>732</v>
      </c>
      <c r="D734" t="str">
        <f t="shared" ca="1" si="62"/>
        <v/>
      </c>
      <c r="E734">
        <v>732</v>
      </c>
      <c r="F734" t="str">
        <f t="shared" ca="1" si="59"/>
        <v/>
      </c>
      <c r="G734" t="str">
        <f t="shared" ca="1" si="60"/>
        <v/>
      </c>
      <c r="H734">
        <v>732</v>
      </c>
    </row>
    <row r="735" spans="1:8">
      <c r="A735">
        <f t="shared" si="61"/>
        <v>1469</v>
      </c>
      <c r="C735" s="25">
        <v>733</v>
      </c>
      <c r="D735" t="str">
        <f t="shared" ca="1" si="62"/>
        <v/>
      </c>
      <c r="E735">
        <v>733</v>
      </c>
      <c r="F735" t="str">
        <f t="shared" ca="1" si="59"/>
        <v/>
      </c>
      <c r="G735" t="str">
        <f t="shared" ca="1" si="60"/>
        <v/>
      </c>
      <c r="H735">
        <v>733</v>
      </c>
    </row>
    <row r="736" spans="1:8">
      <c r="A736">
        <f t="shared" si="61"/>
        <v>1471</v>
      </c>
      <c r="C736" s="25">
        <v>734</v>
      </c>
      <c r="D736" t="str">
        <f t="shared" ca="1" si="62"/>
        <v/>
      </c>
      <c r="E736">
        <v>734</v>
      </c>
      <c r="F736" t="str">
        <f t="shared" ca="1" si="59"/>
        <v/>
      </c>
      <c r="G736" t="str">
        <f t="shared" ca="1" si="60"/>
        <v/>
      </c>
      <c r="H736">
        <v>734</v>
      </c>
    </row>
    <row r="737" spans="1:8">
      <c r="A737">
        <f t="shared" si="61"/>
        <v>1473</v>
      </c>
      <c r="C737" s="25">
        <v>735</v>
      </c>
      <c r="D737" t="str">
        <f t="shared" ca="1" si="62"/>
        <v/>
      </c>
      <c r="E737">
        <v>735</v>
      </c>
      <c r="F737" t="str">
        <f t="shared" ca="1" si="59"/>
        <v/>
      </c>
      <c r="G737" t="str">
        <f t="shared" ca="1" si="60"/>
        <v/>
      </c>
      <c r="H737">
        <v>735</v>
      </c>
    </row>
    <row r="738" spans="1:8">
      <c r="A738">
        <f t="shared" si="61"/>
        <v>1475</v>
      </c>
      <c r="C738" s="25">
        <v>736</v>
      </c>
      <c r="D738" t="str">
        <f t="shared" ca="1" si="62"/>
        <v/>
      </c>
      <c r="E738">
        <v>736</v>
      </c>
      <c r="F738" t="str">
        <f t="shared" ca="1" si="59"/>
        <v/>
      </c>
      <c r="G738" t="str">
        <f t="shared" ca="1" si="60"/>
        <v/>
      </c>
      <c r="H738">
        <v>736</v>
      </c>
    </row>
    <row r="739" spans="1:8">
      <c r="A739">
        <f t="shared" si="61"/>
        <v>1477</v>
      </c>
      <c r="C739" s="25">
        <v>737</v>
      </c>
      <c r="D739" t="str">
        <f t="shared" ca="1" si="62"/>
        <v/>
      </c>
      <c r="E739">
        <v>737</v>
      </c>
      <c r="F739" t="str">
        <f t="shared" ca="1" si="59"/>
        <v/>
      </c>
      <c r="G739" t="str">
        <f t="shared" ca="1" si="60"/>
        <v/>
      </c>
      <c r="H739">
        <v>737</v>
      </c>
    </row>
    <row r="740" spans="1:8">
      <c r="A740">
        <f t="shared" si="61"/>
        <v>1479</v>
      </c>
      <c r="C740" s="25">
        <v>738</v>
      </c>
      <c r="D740" t="str">
        <f t="shared" ca="1" si="62"/>
        <v/>
      </c>
      <c r="E740">
        <v>738</v>
      </c>
      <c r="F740" t="str">
        <f t="shared" ca="1" si="59"/>
        <v/>
      </c>
      <c r="G740" t="str">
        <f t="shared" ca="1" si="60"/>
        <v/>
      </c>
      <c r="H740">
        <v>738</v>
      </c>
    </row>
    <row r="741" spans="1:8">
      <c r="A741">
        <f t="shared" si="61"/>
        <v>1481</v>
      </c>
      <c r="C741" s="25">
        <v>739</v>
      </c>
      <c r="D741" t="str">
        <f t="shared" ca="1" si="62"/>
        <v/>
      </c>
      <c r="E741">
        <v>739</v>
      </c>
      <c r="F741" t="str">
        <f t="shared" ca="1" si="59"/>
        <v/>
      </c>
      <c r="G741" t="str">
        <f t="shared" ca="1" si="60"/>
        <v/>
      </c>
      <c r="H741">
        <v>739</v>
      </c>
    </row>
    <row r="742" spans="1:8">
      <c r="A742">
        <f t="shared" si="61"/>
        <v>1483</v>
      </c>
      <c r="C742" s="25">
        <v>740</v>
      </c>
      <c r="D742" t="str">
        <f t="shared" ca="1" si="62"/>
        <v/>
      </c>
      <c r="E742">
        <v>740</v>
      </c>
      <c r="F742" t="str">
        <f t="shared" ca="1" si="59"/>
        <v/>
      </c>
      <c r="G742" t="str">
        <f t="shared" ca="1" si="60"/>
        <v/>
      </c>
      <c r="H742">
        <v>740</v>
      </c>
    </row>
    <row r="743" spans="1:8">
      <c r="A743">
        <f t="shared" si="61"/>
        <v>1485</v>
      </c>
      <c r="C743" s="25">
        <v>741</v>
      </c>
      <c r="D743" t="str">
        <f t="shared" ca="1" si="62"/>
        <v/>
      </c>
      <c r="E743">
        <v>741</v>
      </c>
      <c r="F743" t="str">
        <f t="shared" ca="1" si="59"/>
        <v/>
      </c>
      <c r="G743" t="str">
        <f t="shared" ca="1" si="60"/>
        <v/>
      </c>
      <c r="H743">
        <v>741</v>
      </c>
    </row>
    <row r="744" spans="1:8">
      <c r="A744">
        <f t="shared" si="61"/>
        <v>1487</v>
      </c>
      <c r="C744" s="25">
        <v>742</v>
      </c>
      <c r="D744" t="str">
        <f t="shared" ca="1" si="62"/>
        <v/>
      </c>
      <c r="E744">
        <v>742</v>
      </c>
      <c r="F744" t="str">
        <f t="shared" ca="1" si="59"/>
        <v/>
      </c>
      <c r="G744" t="str">
        <f t="shared" ca="1" si="60"/>
        <v/>
      </c>
      <c r="H744">
        <v>742</v>
      </c>
    </row>
    <row r="745" spans="1:8">
      <c r="A745">
        <f t="shared" si="61"/>
        <v>1489</v>
      </c>
      <c r="C745" s="25">
        <v>743</v>
      </c>
      <c r="D745" t="str">
        <f t="shared" ca="1" si="62"/>
        <v/>
      </c>
      <c r="E745">
        <v>743</v>
      </c>
      <c r="F745" t="str">
        <f t="shared" ca="1" si="59"/>
        <v/>
      </c>
      <c r="G745" t="str">
        <f t="shared" ca="1" si="60"/>
        <v/>
      </c>
      <c r="H745">
        <v>743</v>
      </c>
    </row>
    <row r="746" spans="1:8">
      <c r="A746">
        <f t="shared" si="61"/>
        <v>1491</v>
      </c>
      <c r="C746" s="25">
        <v>744</v>
      </c>
      <c r="D746" t="str">
        <f t="shared" ca="1" si="62"/>
        <v/>
      </c>
      <c r="E746">
        <v>744</v>
      </c>
      <c r="F746" t="str">
        <f t="shared" ca="1" si="59"/>
        <v/>
      </c>
      <c r="G746" t="str">
        <f t="shared" ca="1" si="60"/>
        <v/>
      </c>
      <c r="H746">
        <v>744</v>
      </c>
    </row>
    <row r="747" spans="1:8">
      <c r="A747">
        <f t="shared" si="61"/>
        <v>1493</v>
      </c>
      <c r="C747" s="25">
        <v>745</v>
      </c>
      <c r="D747" t="str">
        <f t="shared" ca="1" si="62"/>
        <v/>
      </c>
      <c r="E747">
        <v>745</v>
      </c>
      <c r="F747" t="str">
        <f t="shared" ca="1" si="59"/>
        <v/>
      </c>
      <c r="G747" t="str">
        <f t="shared" ca="1" si="60"/>
        <v/>
      </c>
      <c r="H747">
        <v>745</v>
      </c>
    </row>
    <row r="748" spans="1:8">
      <c r="A748">
        <f t="shared" si="61"/>
        <v>1495</v>
      </c>
      <c r="C748" s="25">
        <v>746</v>
      </c>
      <c r="D748" t="str">
        <f t="shared" ca="1" si="62"/>
        <v/>
      </c>
      <c r="E748">
        <v>746</v>
      </c>
      <c r="F748" t="str">
        <f t="shared" ca="1" si="59"/>
        <v/>
      </c>
      <c r="G748" t="str">
        <f t="shared" ca="1" si="60"/>
        <v/>
      </c>
      <c r="H748">
        <v>746</v>
      </c>
    </row>
    <row r="749" spans="1:8">
      <c r="A749">
        <f t="shared" si="61"/>
        <v>1497</v>
      </c>
      <c r="C749" s="25">
        <v>747</v>
      </c>
      <c r="D749" t="str">
        <f t="shared" ca="1" si="62"/>
        <v/>
      </c>
      <c r="E749">
        <v>747</v>
      </c>
      <c r="F749" t="str">
        <f t="shared" ca="1" si="59"/>
        <v/>
      </c>
      <c r="G749" t="str">
        <f t="shared" ca="1" si="60"/>
        <v/>
      </c>
      <c r="H749">
        <v>747</v>
      </c>
    </row>
    <row r="750" spans="1:8">
      <c r="A750">
        <f t="shared" si="61"/>
        <v>1499</v>
      </c>
      <c r="C750" s="25">
        <v>748</v>
      </c>
      <c r="D750" t="str">
        <f t="shared" ca="1" si="62"/>
        <v/>
      </c>
      <c r="E750">
        <v>748</v>
      </c>
      <c r="F750" t="str">
        <f t="shared" ca="1" si="59"/>
        <v/>
      </c>
      <c r="G750" t="str">
        <f t="shared" ca="1" si="60"/>
        <v/>
      </c>
      <c r="H750">
        <v>748</v>
      </c>
    </row>
    <row r="751" spans="1:8">
      <c r="A751">
        <f t="shared" si="61"/>
        <v>1501</v>
      </c>
      <c r="C751" s="25">
        <v>749</v>
      </c>
      <c r="D751" t="str">
        <f t="shared" ca="1" si="62"/>
        <v/>
      </c>
      <c r="E751">
        <v>749</v>
      </c>
      <c r="F751" t="str">
        <f t="shared" ca="1" si="59"/>
        <v/>
      </c>
      <c r="G751" t="str">
        <f t="shared" ca="1" si="60"/>
        <v/>
      </c>
      <c r="H751">
        <v>749</v>
      </c>
    </row>
    <row r="752" spans="1:8">
      <c r="A752">
        <f t="shared" si="61"/>
        <v>1503</v>
      </c>
      <c r="C752" s="25">
        <v>750</v>
      </c>
      <c r="D752" t="str">
        <f t="shared" ca="1" si="62"/>
        <v/>
      </c>
      <c r="E752">
        <v>750</v>
      </c>
      <c r="F752" t="str">
        <f t="shared" ca="1" si="59"/>
        <v/>
      </c>
      <c r="G752" t="str">
        <f t="shared" ca="1" si="60"/>
        <v/>
      </c>
      <c r="H752">
        <v>750</v>
      </c>
    </row>
    <row r="753" spans="1:8">
      <c r="A753">
        <f t="shared" si="61"/>
        <v>1505</v>
      </c>
      <c r="C753" s="25">
        <v>751</v>
      </c>
      <c r="D753" t="str">
        <f t="shared" ca="1" si="62"/>
        <v/>
      </c>
      <c r="E753">
        <v>751</v>
      </c>
      <c r="F753" t="str">
        <f t="shared" ca="1" si="59"/>
        <v/>
      </c>
      <c r="G753" t="str">
        <f t="shared" ca="1" si="60"/>
        <v/>
      </c>
      <c r="H753">
        <v>751</v>
      </c>
    </row>
    <row r="754" spans="1:8">
      <c r="A754">
        <f t="shared" si="61"/>
        <v>1507</v>
      </c>
      <c r="C754" s="25">
        <v>752</v>
      </c>
      <c r="D754" t="str">
        <f t="shared" ca="1" si="62"/>
        <v/>
      </c>
      <c r="E754">
        <v>752</v>
      </c>
      <c r="F754" t="str">
        <f t="shared" ca="1" si="59"/>
        <v/>
      </c>
      <c r="G754" t="str">
        <f t="shared" ca="1" si="60"/>
        <v/>
      </c>
      <c r="H754">
        <v>752</v>
      </c>
    </row>
    <row r="755" spans="1:8">
      <c r="A755">
        <f t="shared" si="61"/>
        <v>1509</v>
      </c>
      <c r="C755" s="25">
        <v>753</v>
      </c>
      <c r="D755" t="str">
        <f t="shared" ca="1" si="62"/>
        <v/>
      </c>
      <c r="E755">
        <v>753</v>
      </c>
      <c r="F755" t="str">
        <f t="shared" ca="1" si="59"/>
        <v/>
      </c>
      <c r="G755" t="str">
        <f t="shared" ca="1" si="60"/>
        <v/>
      </c>
      <c r="H755">
        <v>753</v>
      </c>
    </row>
    <row r="756" spans="1:8">
      <c r="A756">
        <f t="shared" si="61"/>
        <v>1511</v>
      </c>
      <c r="C756" s="25">
        <v>754</v>
      </c>
      <c r="D756" t="str">
        <f t="shared" ca="1" si="62"/>
        <v/>
      </c>
      <c r="E756">
        <v>754</v>
      </c>
      <c r="F756" t="str">
        <f t="shared" ca="1" si="59"/>
        <v/>
      </c>
      <c r="G756" t="str">
        <f t="shared" ca="1" si="60"/>
        <v/>
      </c>
      <c r="H756">
        <v>754</v>
      </c>
    </row>
    <row r="757" spans="1:8">
      <c r="A757">
        <f t="shared" si="61"/>
        <v>1513</v>
      </c>
      <c r="C757" s="25">
        <v>755</v>
      </c>
      <c r="D757" t="str">
        <f t="shared" ca="1" si="62"/>
        <v/>
      </c>
      <c r="E757">
        <v>755</v>
      </c>
      <c r="F757" t="str">
        <f t="shared" ca="1" si="59"/>
        <v/>
      </c>
      <c r="G757" t="str">
        <f t="shared" ca="1" si="60"/>
        <v/>
      </c>
      <c r="H757">
        <v>755</v>
      </c>
    </row>
    <row r="758" spans="1:8">
      <c r="A758">
        <f t="shared" si="61"/>
        <v>1515</v>
      </c>
      <c r="C758" s="25">
        <v>756</v>
      </c>
      <c r="D758" t="str">
        <f t="shared" ca="1" si="62"/>
        <v/>
      </c>
      <c r="E758">
        <v>756</v>
      </c>
      <c r="F758" t="str">
        <f t="shared" ca="1" si="59"/>
        <v/>
      </c>
      <c r="G758" t="str">
        <f t="shared" ca="1" si="60"/>
        <v/>
      </c>
      <c r="H758">
        <v>756</v>
      </c>
    </row>
    <row r="759" spans="1:8">
      <c r="A759">
        <f t="shared" si="61"/>
        <v>1517</v>
      </c>
      <c r="C759" s="25">
        <v>757</v>
      </c>
      <c r="D759" t="str">
        <f t="shared" ca="1" si="62"/>
        <v/>
      </c>
      <c r="E759">
        <v>757</v>
      </c>
      <c r="F759" t="str">
        <f t="shared" ca="1" si="59"/>
        <v/>
      </c>
      <c r="G759" t="str">
        <f t="shared" ca="1" si="60"/>
        <v/>
      </c>
      <c r="H759">
        <v>757</v>
      </c>
    </row>
    <row r="760" spans="1:8">
      <c r="A760">
        <f t="shared" si="61"/>
        <v>1519</v>
      </c>
      <c r="C760" s="25">
        <v>758</v>
      </c>
      <c r="D760" t="str">
        <f t="shared" ca="1" si="62"/>
        <v/>
      </c>
      <c r="E760">
        <v>758</v>
      </c>
      <c r="F760" t="str">
        <f t="shared" ca="1" si="59"/>
        <v/>
      </c>
      <c r="G760" t="str">
        <f t="shared" ca="1" si="60"/>
        <v/>
      </c>
      <c r="H760">
        <v>758</v>
      </c>
    </row>
    <row r="761" spans="1:8">
      <c r="A761">
        <f t="shared" si="61"/>
        <v>1521</v>
      </c>
      <c r="C761" s="25">
        <v>759</v>
      </c>
      <c r="D761" t="str">
        <f t="shared" ca="1" si="62"/>
        <v/>
      </c>
      <c r="E761">
        <v>759</v>
      </c>
      <c r="F761" t="str">
        <f t="shared" ca="1" si="59"/>
        <v/>
      </c>
      <c r="G761" t="str">
        <f t="shared" ca="1" si="60"/>
        <v/>
      </c>
      <c r="H761">
        <v>759</v>
      </c>
    </row>
    <row r="762" spans="1:8">
      <c r="A762">
        <f t="shared" si="61"/>
        <v>1523</v>
      </c>
      <c r="C762" s="25">
        <v>760</v>
      </c>
      <c r="D762" t="str">
        <f t="shared" ca="1" si="62"/>
        <v/>
      </c>
      <c r="E762">
        <v>760</v>
      </c>
      <c r="F762" t="str">
        <f t="shared" ca="1" si="59"/>
        <v/>
      </c>
      <c r="G762" t="str">
        <f t="shared" ca="1" si="60"/>
        <v/>
      </c>
      <c r="H762">
        <v>760</v>
      </c>
    </row>
    <row r="763" spans="1:8">
      <c r="A763">
        <f t="shared" si="61"/>
        <v>1525</v>
      </c>
      <c r="C763" s="25">
        <v>761</v>
      </c>
      <c r="D763" t="str">
        <f t="shared" ca="1" si="62"/>
        <v/>
      </c>
      <c r="E763">
        <v>761</v>
      </c>
      <c r="F763" t="str">
        <f t="shared" ca="1" si="59"/>
        <v/>
      </c>
      <c r="G763" t="str">
        <f t="shared" ca="1" si="60"/>
        <v/>
      </c>
      <c r="H763">
        <v>761</v>
      </c>
    </row>
    <row r="764" spans="1:8">
      <c r="A764">
        <f t="shared" si="61"/>
        <v>1527</v>
      </c>
      <c r="C764" s="25">
        <v>762</v>
      </c>
      <c r="D764" t="str">
        <f t="shared" ca="1" si="62"/>
        <v/>
      </c>
      <c r="E764">
        <v>762</v>
      </c>
      <c r="F764" t="str">
        <f t="shared" ca="1" si="59"/>
        <v/>
      </c>
      <c r="G764" t="str">
        <f t="shared" ca="1" si="60"/>
        <v/>
      </c>
      <c r="H764">
        <v>762</v>
      </c>
    </row>
    <row r="765" spans="1:8">
      <c r="A765">
        <f t="shared" si="61"/>
        <v>1529</v>
      </c>
      <c r="C765" s="25">
        <v>763</v>
      </c>
      <c r="D765" t="str">
        <f t="shared" ca="1" si="62"/>
        <v/>
      </c>
      <c r="E765">
        <v>763</v>
      </c>
      <c r="F765" t="str">
        <f t="shared" ca="1" si="59"/>
        <v/>
      </c>
      <c r="G765" t="str">
        <f t="shared" ca="1" si="60"/>
        <v/>
      </c>
      <c r="H765">
        <v>763</v>
      </c>
    </row>
    <row r="766" spans="1:8">
      <c r="A766">
        <f t="shared" si="61"/>
        <v>1531</v>
      </c>
      <c r="C766" s="25">
        <v>764</v>
      </c>
      <c r="D766" t="str">
        <f t="shared" ca="1" si="62"/>
        <v/>
      </c>
      <c r="E766">
        <v>764</v>
      </c>
      <c r="F766" t="str">
        <f t="shared" ca="1" si="59"/>
        <v/>
      </c>
      <c r="G766" t="str">
        <f t="shared" ca="1" si="60"/>
        <v/>
      </c>
      <c r="H766">
        <v>764</v>
      </c>
    </row>
    <row r="767" spans="1:8">
      <c r="A767">
        <f t="shared" si="61"/>
        <v>1533</v>
      </c>
      <c r="C767" s="25">
        <v>765</v>
      </c>
      <c r="D767" t="str">
        <f t="shared" ca="1" si="62"/>
        <v/>
      </c>
      <c r="E767">
        <v>765</v>
      </c>
      <c r="F767" t="str">
        <f t="shared" ca="1" si="59"/>
        <v/>
      </c>
      <c r="G767" t="str">
        <f t="shared" ca="1" si="60"/>
        <v/>
      </c>
      <c r="H767">
        <v>765</v>
      </c>
    </row>
    <row r="768" spans="1:8">
      <c r="A768">
        <f t="shared" si="61"/>
        <v>1535</v>
      </c>
      <c r="C768" s="25">
        <v>766</v>
      </c>
      <c r="D768" t="str">
        <f t="shared" ca="1" si="62"/>
        <v/>
      </c>
      <c r="E768">
        <v>766</v>
      </c>
      <c r="F768" t="str">
        <f t="shared" ca="1" si="59"/>
        <v/>
      </c>
      <c r="G768" t="str">
        <f t="shared" ca="1" si="60"/>
        <v/>
      </c>
      <c r="H768">
        <v>766</v>
      </c>
    </row>
    <row r="769" spans="1:8">
      <c r="A769">
        <f t="shared" si="61"/>
        <v>1537</v>
      </c>
      <c r="C769" s="25">
        <v>767</v>
      </c>
      <c r="D769" t="str">
        <f t="shared" ca="1" si="62"/>
        <v/>
      </c>
      <c r="E769">
        <v>767</v>
      </c>
      <c r="F769" t="str">
        <f t="shared" ca="1" si="59"/>
        <v/>
      </c>
      <c r="G769" t="str">
        <f t="shared" ca="1" si="60"/>
        <v/>
      </c>
      <c r="H769">
        <v>767</v>
      </c>
    </row>
    <row r="770" spans="1:8">
      <c r="A770">
        <f t="shared" si="61"/>
        <v>1539</v>
      </c>
      <c r="C770" s="25">
        <v>768</v>
      </c>
      <c r="D770" t="str">
        <f t="shared" ca="1" si="62"/>
        <v/>
      </c>
      <c r="E770">
        <v>768</v>
      </c>
      <c r="F770" t="str">
        <f t="shared" ca="1" si="59"/>
        <v/>
      </c>
      <c r="G770" t="str">
        <f t="shared" ca="1" si="60"/>
        <v/>
      </c>
      <c r="H770">
        <v>768</v>
      </c>
    </row>
    <row r="771" spans="1:8">
      <c r="A771">
        <f t="shared" si="61"/>
        <v>1541</v>
      </c>
      <c r="C771" s="25">
        <v>769</v>
      </c>
      <c r="D771" t="str">
        <f t="shared" ca="1" si="62"/>
        <v/>
      </c>
      <c r="E771">
        <v>769</v>
      </c>
      <c r="F771" t="str">
        <f t="shared" ca="1" si="59"/>
        <v/>
      </c>
      <c r="G771" t="str">
        <f t="shared" ca="1" si="60"/>
        <v/>
      </c>
      <c r="H771">
        <v>769</v>
      </c>
    </row>
    <row r="772" spans="1:8">
      <c r="A772">
        <f t="shared" si="61"/>
        <v>1543</v>
      </c>
      <c r="C772" s="25">
        <v>770</v>
      </c>
      <c r="D772" t="str">
        <f t="shared" ca="1" si="62"/>
        <v/>
      </c>
      <c r="E772">
        <v>770</v>
      </c>
      <c r="F772" t="str">
        <f t="shared" ref="F772:F835" ca="1" si="63">IF(INDIRECT("Models!C"&amp;A772)=0,"",INDIRECT("Models!C"&amp;A772))</f>
        <v/>
      </c>
      <c r="G772" t="str">
        <f t="shared" ref="G772:G835" ca="1" si="64">IF(F772="",D772,IF(F772="lm",D772,""))</f>
        <v/>
      </c>
      <c r="H772">
        <v>770</v>
      </c>
    </row>
    <row r="773" spans="1:8">
      <c r="A773">
        <f t="shared" si="61"/>
        <v>1545</v>
      </c>
      <c r="C773" s="25">
        <v>771</v>
      </c>
      <c r="D773" t="str">
        <f t="shared" ca="1" si="62"/>
        <v/>
      </c>
      <c r="E773">
        <v>771</v>
      </c>
      <c r="F773" t="str">
        <f t="shared" ca="1" si="63"/>
        <v/>
      </c>
      <c r="G773" t="str">
        <f t="shared" ca="1" si="64"/>
        <v/>
      </c>
      <c r="H773">
        <v>771</v>
      </c>
    </row>
    <row r="774" spans="1:8">
      <c r="A774">
        <f t="shared" si="61"/>
        <v>1547</v>
      </c>
      <c r="C774" s="25">
        <v>772</v>
      </c>
      <c r="D774" t="str">
        <f t="shared" ca="1" si="62"/>
        <v/>
      </c>
      <c r="E774">
        <v>772</v>
      </c>
      <c r="F774" t="str">
        <f t="shared" ca="1" si="63"/>
        <v/>
      </c>
      <c r="G774" t="str">
        <f t="shared" ca="1" si="64"/>
        <v/>
      </c>
      <c r="H774">
        <v>772</v>
      </c>
    </row>
    <row r="775" spans="1:8">
      <c r="A775">
        <f t="shared" si="61"/>
        <v>1549</v>
      </c>
      <c r="C775" s="25">
        <v>773</v>
      </c>
      <c r="D775" t="str">
        <f t="shared" ca="1" si="62"/>
        <v/>
      </c>
      <c r="E775">
        <v>773</v>
      </c>
      <c r="F775" t="str">
        <f t="shared" ca="1" si="63"/>
        <v/>
      </c>
      <c r="G775" t="str">
        <f t="shared" ca="1" si="64"/>
        <v/>
      </c>
      <c r="H775">
        <v>773</v>
      </c>
    </row>
    <row r="776" spans="1:8">
      <c r="A776">
        <f t="shared" si="61"/>
        <v>1551</v>
      </c>
      <c r="C776" s="25">
        <v>774</v>
      </c>
      <c r="D776" t="str">
        <f t="shared" ca="1" si="62"/>
        <v/>
      </c>
      <c r="E776">
        <v>774</v>
      </c>
      <c r="F776" t="str">
        <f t="shared" ca="1" si="63"/>
        <v/>
      </c>
      <c r="G776" t="str">
        <f t="shared" ca="1" si="64"/>
        <v/>
      </c>
      <c r="H776">
        <v>774</v>
      </c>
    </row>
    <row r="777" spans="1:8">
      <c r="A777">
        <f t="shared" si="61"/>
        <v>1553</v>
      </c>
      <c r="C777" s="25">
        <v>775</v>
      </c>
      <c r="D777" t="str">
        <f t="shared" ca="1" si="62"/>
        <v/>
      </c>
      <c r="E777">
        <v>775</v>
      </c>
      <c r="F777" t="str">
        <f t="shared" ca="1" si="63"/>
        <v/>
      </c>
      <c r="G777" t="str">
        <f t="shared" ca="1" si="64"/>
        <v/>
      </c>
      <c r="H777">
        <v>775</v>
      </c>
    </row>
    <row r="778" spans="1:8">
      <c r="A778">
        <f t="shared" si="61"/>
        <v>1555</v>
      </c>
      <c r="C778" s="25">
        <v>776</v>
      </c>
      <c r="D778" t="str">
        <f t="shared" ca="1" si="62"/>
        <v/>
      </c>
      <c r="E778">
        <v>776</v>
      </c>
      <c r="F778" t="str">
        <f t="shared" ca="1" si="63"/>
        <v/>
      </c>
      <c r="G778" t="str">
        <f t="shared" ca="1" si="64"/>
        <v/>
      </c>
      <c r="H778">
        <v>776</v>
      </c>
    </row>
    <row r="779" spans="1:8">
      <c r="A779">
        <f t="shared" si="61"/>
        <v>1557</v>
      </c>
      <c r="C779" s="25">
        <v>777</v>
      </c>
      <c r="D779" t="str">
        <f t="shared" ca="1" si="62"/>
        <v/>
      </c>
      <c r="E779">
        <v>777</v>
      </c>
      <c r="F779" t="str">
        <f t="shared" ca="1" si="63"/>
        <v/>
      </c>
      <c r="G779" t="str">
        <f t="shared" ca="1" si="64"/>
        <v/>
      </c>
      <c r="H779">
        <v>777</v>
      </c>
    </row>
    <row r="780" spans="1:8">
      <c r="A780">
        <f t="shared" si="61"/>
        <v>1559</v>
      </c>
      <c r="C780" s="25">
        <v>778</v>
      </c>
      <c r="D780" t="str">
        <f t="shared" ca="1" si="62"/>
        <v/>
      </c>
      <c r="E780">
        <v>778</v>
      </c>
      <c r="F780" t="str">
        <f t="shared" ca="1" si="63"/>
        <v/>
      </c>
      <c r="G780" t="str">
        <f t="shared" ca="1" si="64"/>
        <v/>
      </c>
      <c r="H780">
        <v>778</v>
      </c>
    </row>
    <row r="781" spans="1:8">
      <c r="A781">
        <f t="shared" si="61"/>
        <v>1561</v>
      </c>
      <c r="C781" s="25">
        <v>779</v>
      </c>
      <c r="D781" t="str">
        <f t="shared" ca="1" si="62"/>
        <v/>
      </c>
      <c r="E781">
        <v>779</v>
      </c>
      <c r="F781" t="str">
        <f t="shared" ca="1" si="63"/>
        <v/>
      </c>
      <c r="G781" t="str">
        <f t="shared" ca="1" si="64"/>
        <v/>
      </c>
      <c r="H781">
        <v>779</v>
      </c>
    </row>
    <row r="782" spans="1:8">
      <c r="A782">
        <f t="shared" si="61"/>
        <v>1563</v>
      </c>
      <c r="C782" s="25">
        <v>780</v>
      </c>
      <c r="D782" t="str">
        <f t="shared" ca="1" si="62"/>
        <v/>
      </c>
      <c r="E782">
        <v>780</v>
      </c>
      <c r="F782" t="str">
        <f t="shared" ca="1" si="63"/>
        <v/>
      </c>
      <c r="G782" t="str">
        <f t="shared" ca="1" si="64"/>
        <v/>
      </c>
      <c r="H782">
        <v>780</v>
      </c>
    </row>
    <row r="783" spans="1:8">
      <c r="A783">
        <f t="shared" si="61"/>
        <v>1565</v>
      </c>
      <c r="C783" s="25">
        <v>781</v>
      </c>
      <c r="D783" t="str">
        <f t="shared" ca="1" si="62"/>
        <v/>
      </c>
      <c r="E783">
        <v>781</v>
      </c>
      <c r="F783" t="str">
        <f t="shared" ca="1" si="63"/>
        <v/>
      </c>
      <c r="G783" t="str">
        <f t="shared" ca="1" si="64"/>
        <v/>
      </c>
      <c r="H783">
        <v>781</v>
      </c>
    </row>
    <row r="784" spans="1:8">
      <c r="A784">
        <f t="shared" si="61"/>
        <v>1567</v>
      </c>
      <c r="C784" s="25">
        <v>782</v>
      </c>
      <c r="D784" t="str">
        <f t="shared" ca="1" si="62"/>
        <v/>
      </c>
      <c r="E784">
        <v>782</v>
      </c>
      <c r="F784" t="str">
        <f t="shared" ca="1" si="63"/>
        <v/>
      </c>
      <c r="G784" t="str">
        <f t="shared" ca="1" si="64"/>
        <v/>
      </c>
      <c r="H784">
        <v>782</v>
      </c>
    </row>
    <row r="785" spans="1:8">
      <c r="A785">
        <f t="shared" si="61"/>
        <v>1569</v>
      </c>
      <c r="C785" s="25">
        <v>783</v>
      </c>
      <c r="D785" t="str">
        <f t="shared" ca="1" si="62"/>
        <v/>
      </c>
      <c r="E785">
        <v>783</v>
      </c>
      <c r="F785" t="str">
        <f t="shared" ca="1" si="63"/>
        <v/>
      </c>
      <c r="G785" t="str">
        <f t="shared" ca="1" si="64"/>
        <v/>
      </c>
      <c r="H785">
        <v>783</v>
      </c>
    </row>
    <row r="786" spans="1:8">
      <c r="A786">
        <f t="shared" si="61"/>
        <v>1571</v>
      </c>
      <c r="C786" s="25">
        <v>784</v>
      </c>
      <c r="D786" t="str">
        <f t="shared" ca="1" si="62"/>
        <v/>
      </c>
      <c r="E786">
        <v>784</v>
      </c>
      <c r="F786" t="str">
        <f t="shared" ca="1" si="63"/>
        <v/>
      </c>
      <c r="G786" t="str">
        <f t="shared" ca="1" si="64"/>
        <v/>
      </c>
      <c r="H786">
        <v>784</v>
      </c>
    </row>
    <row r="787" spans="1:8">
      <c r="A787">
        <f t="shared" si="61"/>
        <v>1573</v>
      </c>
      <c r="C787" s="25">
        <v>785</v>
      </c>
      <c r="D787" t="str">
        <f t="shared" ca="1" si="62"/>
        <v/>
      </c>
      <c r="E787">
        <v>785</v>
      </c>
      <c r="F787" t="str">
        <f t="shared" ca="1" si="63"/>
        <v/>
      </c>
      <c r="G787" t="str">
        <f t="shared" ca="1" si="64"/>
        <v/>
      </c>
      <c r="H787">
        <v>785</v>
      </c>
    </row>
    <row r="788" spans="1:8">
      <c r="A788">
        <f t="shared" si="61"/>
        <v>1575</v>
      </c>
      <c r="C788" s="25">
        <v>786</v>
      </c>
      <c r="D788" t="str">
        <f t="shared" ca="1" si="62"/>
        <v/>
      </c>
      <c r="E788">
        <v>786</v>
      </c>
      <c r="F788" t="str">
        <f t="shared" ca="1" si="63"/>
        <v/>
      </c>
      <c r="G788" t="str">
        <f t="shared" ca="1" si="64"/>
        <v/>
      </c>
      <c r="H788">
        <v>786</v>
      </c>
    </row>
    <row r="789" spans="1:8">
      <c r="A789">
        <f t="shared" si="61"/>
        <v>1577</v>
      </c>
      <c r="C789" s="25">
        <v>787</v>
      </c>
      <c r="D789" t="str">
        <f t="shared" ca="1" si="62"/>
        <v/>
      </c>
      <c r="E789">
        <v>787</v>
      </c>
      <c r="F789" t="str">
        <f t="shared" ca="1" si="63"/>
        <v/>
      </c>
      <c r="G789" t="str">
        <f t="shared" ca="1" si="64"/>
        <v/>
      </c>
      <c r="H789">
        <v>787</v>
      </c>
    </row>
    <row r="790" spans="1:8">
      <c r="A790">
        <f t="shared" si="61"/>
        <v>1579</v>
      </c>
      <c r="C790" s="25">
        <v>788</v>
      </c>
      <c r="D790" t="str">
        <f t="shared" ca="1" si="62"/>
        <v/>
      </c>
      <c r="E790">
        <v>788</v>
      </c>
      <c r="F790" t="str">
        <f t="shared" ca="1" si="63"/>
        <v/>
      </c>
      <c r="G790" t="str">
        <f t="shared" ca="1" si="64"/>
        <v/>
      </c>
      <c r="H790">
        <v>788</v>
      </c>
    </row>
    <row r="791" spans="1:8">
      <c r="A791">
        <f t="shared" si="61"/>
        <v>1581</v>
      </c>
      <c r="C791" s="25">
        <v>789</v>
      </c>
      <c r="D791" t="str">
        <f t="shared" ca="1" si="62"/>
        <v/>
      </c>
      <c r="E791">
        <v>789</v>
      </c>
      <c r="F791" t="str">
        <f t="shared" ca="1" si="63"/>
        <v/>
      </c>
      <c r="G791" t="str">
        <f t="shared" ca="1" si="64"/>
        <v/>
      </c>
      <c r="H791">
        <v>789</v>
      </c>
    </row>
    <row r="792" spans="1:8">
      <c r="A792">
        <f t="shared" si="61"/>
        <v>1583</v>
      </c>
      <c r="C792" s="25">
        <v>790</v>
      </c>
      <c r="D792" t="str">
        <f t="shared" ca="1" si="62"/>
        <v/>
      </c>
      <c r="E792">
        <v>790</v>
      </c>
      <c r="F792" t="str">
        <f t="shared" ca="1" si="63"/>
        <v/>
      </c>
      <c r="G792" t="str">
        <f t="shared" ca="1" si="64"/>
        <v/>
      </c>
      <c r="H792">
        <v>790</v>
      </c>
    </row>
    <row r="793" spans="1:8">
      <c r="A793">
        <f t="shared" si="61"/>
        <v>1585</v>
      </c>
      <c r="C793" s="25">
        <v>791</v>
      </c>
      <c r="D793" t="str">
        <f t="shared" ca="1" si="62"/>
        <v/>
      </c>
      <c r="E793">
        <v>791</v>
      </c>
      <c r="F793" t="str">
        <f t="shared" ca="1" si="63"/>
        <v/>
      </c>
      <c r="G793" t="str">
        <f t="shared" ca="1" si="64"/>
        <v/>
      </c>
      <c r="H793">
        <v>791</v>
      </c>
    </row>
    <row r="794" spans="1:8">
      <c r="A794">
        <f t="shared" si="61"/>
        <v>1587</v>
      </c>
      <c r="C794" s="25">
        <v>792</v>
      </c>
      <c r="D794" t="str">
        <f t="shared" ca="1" si="62"/>
        <v/>
      </c>
      <c r="E794">
        <v>792</v>
      </c>
      <c r="F794" t="str">
        <f t="shared" ca="1" si="63"/>
        <v/>
      </c>
      <c r="G794" t="str">
        <f t="shared" ca="1" si="64"/>
        <v/>
      </c>
      <c r="H794">
        <v>792</v>
      </c>
    </row>
    <row r="795" spans="1:8">
      <c r="A795">
        <f t="shared" ref="A795:A858" si="65">3+C795*2</f>
        <v>1589</v>
      </c>
      <c r="C795" s="25">
        <v>793</v>
      </c>
      <c r="D795" t="str">
        <f t="shared" ref="D795:D858" ca="1" si="66">IF(INDIRECT("Models!A"&amp;A795)=0,"",INDIRECT("Models!A"&amp;A795))</f>
        <v/>
      </c>
      <c r="E795">
        <v>793</v>
      </c>
      <c r="F795" t="str">
        <f t="shared" ca="1" si="63"/>
        <v/>
      </c>
      <c r="G795" t="str">
        <f t="shared" ca="1" si="64"/>
        <v/>
      </c>
      <c r="H795">
        <v>793</v>
      </c>
    </row>
    <row r="796" spans="1:8">
      <c r="A796">
        <f t="shared" si="65"/>
        <v>1591</v>
      </c>
      <c r="C796" s="25">
        <v>794</v>
      </c>
      <c r="D796" t="str">
        <f t="shared" ca="1" si="66"/>
        <v/>
      </c>
      <c r="E796">
        <v>794</v>
      </c>
      <c r="F796" t="str">
        <f t="shared" ca="1" si="63"/>
        <v/>
      </c>
      <c r="G796" t="str">
        <f t="shared" ca="1" si="64"/>
        <v/>
      </c>
      <c r="H796">
        <v>794</v>
      </c>
    </row>
    <row r="797" spans="1:8">
      <c r="A797">
        <f t="shared" si="65"/>
        <v>1593</v>
      </c>
      <c r="C797" s="25">
        <v>795</v>
      </c>
      <c r="D797" t="str">
        <f t="shared" ca="1" si="66"/>
        <v/>
      </c>
      <c r="E797">
        <v>795</v>
      </c>
      <c r="F797" t="str">
        <f t="shared" ca="1" si="63"/>
        <v/>
      </c>
      <c r="G797" t="str">
        <f t="shared" ca="1" si="64"/>
        <v/>
      </c>
      <c r="H797">
        <v>795</v>
      </c>
    </row>
    <row r="798" spans="1:8">
      <c r="A798">
        <f t="shared" si="65"/>
        <v>1595</v>
      </c>
      <c r="C798" s="25">
        <v>796</v>
      </c>
      <c r="D798" t="str">
        <f t="shared" ca="1" si="66"/>
        <v/>
      </c>
      <c r="E798">
        <v>796</v>
      </c>
      <c r="F798" t="str">
        <f t="shared" ca="1" si="63"/>
        <v/>
      </c>
      <c r="G798" t="str">
        <f t="shared" ca="1" si="64"/>
        <v/>
      </c>
      <c r="H798">
        <v>796</v>
      </c>
    </row>
    <row r="799" spans="1:8">
      <c r="A799">
        <f t="shared" si="65"/>
        <v>1597</v>
      </c>
      <c r="C799" s="25">
        <v>797</v>
      </c>
      <c r="D799" t="str">
        <f t="shared" ca="1" si="66"/>
        <v/>
      </c>
      <c r="E799">
        <v>797</v>
      </c>
      <c r="F799" t="str">
        <f t="shared" ca="1" si="63"/>
        <v/>
      </c>
      <c r="G799" t="str">
        <f t="shared" ca="1" si="64"/>
        <v/>
      </c>
      <c r="H799">
        <v>797</v>
      </c>
    </row>
    <row r="800" spans="1:8">
      <c r="A800">
        <f t="shared" si="65"/>
        <v>1599</v>
      </c>
      <c r="C800" s="25">
        <v>798</v>
      </c>
      <c r="D800" t="str">
        <f t="shared" ca="1" si="66"/>
        <v/>
      </c>
      <c r="E800">
        <v>798</v>
      </c>
      <c r="F800" t="str">
        <f t="shared" ca="1" si="63"/>
        <v/>
      </c>
      <c r="G800" t="str">
        <f t="shared" ca="1" si="64"/>
        <v/>
      </c>
      <c r="H800">
        <v>798</v>
      </c>
    </row>
    <row r="801" spans="1:8">
      <c r="A801">
        <f t="shared" si="65"/>
        <v>1601</v>
      </c>
      <c r="C801" s="25">
        <v>799</v>
      </c>
      <c r="D801" t="str">
        <f t="shared" ca="1" si="66"/>
        <v/>
      </c>
      <c r="E801">
        <v>799</v>
      </c>
      <c r="F801" t="str">
        <f t="shared" ca="1" si="63"/>
        <v/>
      </c>
      <c r="G801" t="str">
        <f t="shared" ca="1" si="64"/>
        <v/>
      </c>
      <c r="H801">
        <v>799</v>
      </c>
    </row>
    <row r="802" spans="1:8">
      <c r="A802">
        <f t="shared" si="65"/>
        <v>1603</v>
      </c>
      <c r="C802" s="25">
        <v>800</v>
      </c>
      <c r="D802" t="str">
        <f t="shared" ca="1" si="66"/>
        <v/>
      </c>
      <c r="E802">
        <v>800</v>
      </c>
      <c r="F802" t="str">
        <f t="shared" ca="1" si="63"/>
        <v/>
      </c>
      <c r="G802" t="str">
        <f t="shared" ca="1" si="64"/>
        <v/>
      </c>
      <c r="H802">
        <v>800</v>
      </c>
    </row>
    <row r="803" spans="1:8">
      <c r="A803">
        <f t="shared" si="65"/>
        <v>1605</v>
      </c>
      <c r="C803" s="25">
        <v>801</v>
      </c>
      <c r="D803" t="str">
        <f t="shared" ca="1" si="66"/>
        <v/>
      </c>
      <c r="E803">
        <v>801</v>
      </c>
      <c r="F803" t="str">
        <f t="shared" ca="1" si="63"/>
        <v/>
      </c>
      <c r="G803" t="str">
        <f t="shared" ca="1" si="64"/>
        <v/>
      </c>
      <c r="H803">
        <v>801</v>
      </c>
    </row>
    <row r="804" spans="1:8">
      <c r="A804">
        <f t="shared" si="65"/>
        <v>1607</v>
      </c>
      <c r="C804" s="25">
        <v>802</v>
      </c>
      <c r="D804" t="str">
        <f t="shared" ca="1" si="66"/>
        <v/>
      </c>
      <c r="E804">
        <v>802</v>
      </c>
      <c r="F804" t="str">
        <f t="shared" ca="1" si="63"/>
        <v/>
      </c>
      <c r="G804" t="str">
        <f t="shared" ca="1" si="64"/>
        <v/>
      </c>
      <c r="H804">
        <v>802</v>
      </c>
    </row>
    <row r="805" spans="1:8">
      <c r="A805">
        <f t="shared" si="65"/>
        <v>1609</v>
      </c>
      <c r="C805" s="25">
        <v>803</v>
      </c>
      <c r="D805" t="str">
        <f t="shared" ca="1" si="66"/>
        <v/>
      </c>
      <c r="E805">
        <v>803</v>
      </c>
      <c r="F805" t="str">
        <f t="shared" ca="1" si="63"/>
        <v/>
      </c>
      <c r="G805" t="str">
        <f t="shared" ca="1" si="64"/>
        <v/>
      </c>
      <c r="H805">
        <v>803</v>
      </c>
    </row>
    <row r="806" spans="1:8">
      <c r="A806">
        <f t="shared" si="65"/>
        <v>1611</v>
      </c>
      <c r="C806" s="25">
        <v>804</v>
      </c>
      <c r="D806" t="str">
        <f t="shared" ca="1" si="66"/>
        <v/>
      </c>
      <c r="E806">
        <v>804</v>
      </c>
      <c r="F806" t="str">
        <f t="shared" ca="1" si="63"/>
        <v/>
      </c>
      <c r="G806" t="str">
        <f t="shared" ca="1" si="64"/>
        <v/>
      </c>
      <c r="H806">
        <v>804</v>
      </c>
    </row>
    <row r="807" spans="1:8">
      <c r="A807">
        <f t="shared" si="65"/>
        <v>1613</v>
      </c>
      <c r="C807" s="25">
        <v>805</v>
      </c>
      <c r="D807" t="str">
        <f t="shared" ca="1" si="66"/>
        <v/>
      </c>
      <c r="E807">
        <v>805</v>
      </c>
      <c r="F807" t="str">
        <f t="shared" ca="1" si="63"/>
        <v/>
      </c>
      <c r="G807" t="str">
        <f t="shared" ca="1" si="64"/>
        <v/>
      </c>
      <c r="H807">
        <v>805</v>
      </c>
    </row>
    <row r="808" spans="1:8">
      <c r="A808">
        <f t="shared" si="65"/>
        <v>1615</v>
      </c>
      <c r="C808" s="25">
        <v>806</v>
      </c>
      <c r="D808" t="str">
        <f t="shared" ca="1" si="66"/>
        <v/>
      </c>
      <c r="E808">
        <v>806</v>
      </c>
      <c r="F808" t="str">
        <f t="shared" ca="1" si="63"/>
        <v/>
      </c>
      <c r="G808" t="str">
        <f t="shared" ca="1" si="64"/>
        <v/>
      </c>
      <c r="H808">
        <v>806</v>
      </c>
    </row>
    <row r="809" spans="1:8">
      <c r="A809">
        <f t="shared" si="65"/>
        <v>1617</v>
      </c>
      <c r="C809" s="25">
        <v>807</v>
      </c>
      <c r="D809" t="str">
        <f t="shared" ca="1" si="66"/>
        <v/>
      </c>
      <c r="E809">
        <v>807</v>
      </c>
      <c r="F809" t="str">
        <f t="shared" ca="1" si="63"/>
        <v/>
      </c>
      <c r="G809" t="str">
        <f t="shared" ca="1" si="64"/>
        <v/>
      </c>
      <c r="H809">
        <v>807</v>
      </c>
    </row>
    <row r="810" spans="1:8">
      <c r="A810">
        <f t="shared" si="65"/>
        <v>1619</v>
      </c>
      <c r="C810" s="25">
        <v>808</v>
      </c>
      <c r="D810" t="str">
        <f t="shared" ca="1" si="66"/>
        <v/>
      </c>
      <c r="E810">
        <v>808</v>
      </c>
      <c r="F810" t="str">
        <f t="shared" ca="1" si="63"/>
        <v/>
      </c>
      <c r="G810" t="str">
        <f t="shared" ca="1" si="64"/>
        <v/>
      </c>
      <c r="H810">
        <v>808</v>
      </c>
    </row>
    <row r="811" spans="1:8">
      <c r="A811">
        <f t="shared" si="65"/>
        <v>1621</v>
      </c>
      <c r="C811" s="25">
        <v>809</v>
      </c>
      <c r="D811" t="str">
        <f t="shared" ca="1" si="66"/>
        <v/>
      </c>
      <c r="E811">
        <v>809</v>
      </c>
      <c r="F811" t="str">
        <f t="shared" ca="1" si="63"/>
        <v/>
      </c>
      <c r="G811" t="str">
        <f t="shared" ca="1" si="64"/>
        <v/>
      </c>
      <c r="H811">
        <v>809</v>
      </c>
    </row>
    <row r="812" spans="1:8">
      <c r="A812">
        <f t="shared" si="65"/>
        <v>1623</v>
      </c>
      <c r="C812" s="25">
        <v>810</v>
      </c>
      <c r="D812" t="str">
        <f t="shared" ca="1" si="66"/>
        <v/>
      </c>
      <c r="E812">
        <v>810</v>
      </c>
      <c r="F812" t="str">
        <f t="shared" ca="1" si="63"/>
        <v/>
      </c>
      <c r="G812" t="str">
        <f t="shared" ca="1" si="64"/>
        <v/>
      </c>
      <c r="H812">
        <v>810</v>
      </c>
    </row>
    <row r="813" spans="1:8">
      <c r="A813">
        <f t="shared" si="65"/>
        <v>1625</v>
      </c>
      <c r="C813" s="25">
        <v>811</v>
      </c>
      <c r="D813" t="str">
        <f t="shared" ca="1" si="66"/>
        <v/>
      </c>
      <c r="E813">
        <v>811</v>
      </c>
      <c r="F813" t="str">
        <f t="shared" ca="1" si="63"/>
        <v/>
      </c>
      <c r="G813" t="str">
        <f t="shared" ca="1" si="64"/>
        <v/>
      </c>
      <c r="H813">
        <v>811</v>
      </c>
    </row>
    <row r="814" spans="1:8">
      <c r="A814">
        <f t="shared" si="65"/>
        <v>1627</v>
      </c>
      <c r="C814" s="25">
        <v>812</v>
      </c>
      <c r="D814" t="str">
        <f t="shared" ca="1" si="66"/>
        <v/>
      </c>
      <c r="E814">
        <v>812</v>
      </c>
      <c r="F814" t="str">
        <f t="shared" ca="1" si="63"/>
        <v/>
      </c>
      <c r="G814" t="str">
        <f t="shared" ca="1" si="64"/>
        <v/>
      </c>
      <c r="H814">
        <v>812</v>
      </c>
    </row>
    <row r="815" spans="1:8">
      <c r="A815">
        <f t="shared" si="65"/>
        <v>1629</v>
      </c>
      <c r="C815" s="25">
        <v>813</v>
      </c>
      <c r="D815" t="str">
        <f t="shared" ca="1" si="66"/>
        <v/>
      </c>
      <c r="E815">
        <v>813</v>
      </c>
      <c r="F815" t="str">
        <f t="shared" ca="1" si="63"/>
        <v/>
      </c>
      <c r="G815" t="str">
        <f t="shared" ca="1" si="64"/>
        <v/>
      </c>
      <c r="H815">
        <v>813</v>
      </c>
    </row>
    <row r="816" spans="1:8">
      <c r="A816">
        <f t="shared" si="65"/>
        <v>1631</v>
      </c>
      <c r="C816" s="25">
        <v>814</v>
      </c>
      <c r="D816" t="str">
        <f t="shared" ca="1" si="66"/>
        <v/>
      </c>
      <c r="E816">
        <v>814</v>
      </c>
      <c r="F816" t="str">
        <f t="shared" ca="1" si="63"/>
        <v/>
      </c>
      <c r="G816" t="str">
        <f t="shared" ca="1" si="64"/>
        <v/>
      </c>
      <c r="H816">
        <v>814</v>
      </c>
    </row>
    <row r="817" spans="1:8">
      <c r="A817">
        <f t="shared" si="65"/>
        <v>1633</v>
      </c>
      <c r="C817" s="25">
        <v>815</v>
      </c>
      <c r="D817" t="str">
        <f t="shared" ca="1" si="66"/>
        <v/>
      </c>
      <c r="E817">
        <v>815</v>
      </c>
      <c r="F817" t="str">
        <f t="shared" ca="1" si="63"/>
        <v/>
      </c>
      <c r="G817" t="str">
        <f t="shared" ca="1" si="64"/>
        <v/>
      </c>
      <c r="H817">
        <v>815</v>
      </c>
    </row>
    <row r="818" spans="1:8">
      <c r="A818">
        <f t="shared" si="65"/>
        <v>1635</v>
      </c>
      <c r="C818" s="25">
        <v>816</v>
      </c>
      <c r="D818" t="str">
        <f t="shared" ca="1" si="66"/>
        <v/>
      </c>
      <c r="E818">
        <v>816</v>
      </c>
      <c r="F818" t="str">
        <f t="shared" ca="1" si="63"/>
        <v/>
      </c>
      <c r="G818" t="str">
        <f t="shared" ca="1" si="64"/>
        <v/>
      </c>
      <c r="H818">
        <v>816</v>
      </c>
    </row>
    <row r="819" spans="1:8">
      <c r="A819">
        <f t="shared" si="65"/>
        <v>1637</v>
      </c>
      <c r="C819" s="25">
        <v>817</v>
      </c>
      <c r="D819" t="str">
        <f t="shared" ca="1" si="66"/>
        <v/>
      </c>
      <c r="E819">
        <v>817</v>
      </c>
      <c r="F819" t="str">
        <f t="shared" ca="1" si="63"/>
        <v/>
      </c>
      <c r="G819" t="str">
        <f t="shared" ca="1" si="64"/>
        <v/>
      </c>
      <c r="H819">
        <v>817</v>
      </c>
    </row>
    <row r="820" spans="1:8">
      <c r="A820">
        <f t="shared" si="65"/>
        <v>1639</v>
      </c>
      <c r="C820" s="25">
        <v>818</v>
      </c>
      <c r="D820" t="str">
        <f t="shared" ca="1" si="66"/>
        <v/>
      </c>
      <c r="E820">
        <v>818</v>
      </c>
      <c r="F820" t="str">
        <f t="shared" ca="1" si="63"/>
        <v/>
      </c>
      <c r="G820" t="str">
        <f t="shared" ca="1" si="64"/>
        <v/>
      </c>
      <c r="H820">
        <v>818</v>
      </c>
    </row>
    <row r="821" spans="1:8">
      <c r="A821">
        <f t="shared" si="65"/>
        <v>1641</v>
      </c>
      <c r="C821" s="25">
        <v>819</v>
      </c>
      <c r="D821" t="str">
        <f t="shared" ca="1" si="66"/>
        <v/>
      </c>
      <c r="E821">
        <v>819</v>
      </c>
      <c r="F821" t="str">
        <f t="shared" ca="1" si="63"/>
        <v/>
      </c>
      <c r="G821" t="str">
        <f t="shared" ca="1" si="64"/>
        <v/>
      </c>
      <c r="H821">
        <v>819</v>
      </c>
    </row>
    <row r="822" spans="1:8">
      <c r="A822">
        <f t="shared" si="65"/>
        <v>1643</v>
      </c>
      <c r="C822" s="25">
        <v>820</v>
      </c>
      <c r="D822" t="str">
        <f t="shared" ca="1" si="66"/>
        <v/>
      </c>
      <c r="E822">
        <v>820</v>
      </c>
      <c r="F822" t="str">
        <f t="shared" ca="1" si="63"/>
        <v/>
      </c>
      <c r="G822" t="str">
        <f t="shared" ca="1" si="64"/>
        <v/>
      </c>
      <c r="H822">
        <v>820</v>
      </c>
    </row>
    <row r="823" spans="1:8">
      <c r="A823">
        <f t="shared" si="65"/>
        <v>1645</v>
      </c>
      <c r="C823" s="25">
        <v>821</v>
      </c>
      <c r="D823" t="str">
        <f t="shared" ca="1" si="66"/>
        <v/>
      </c>
      <c r="E823">
        <v>821</v>
      </c>
      <c r="F823" t="str">
        <f t="shared" ca="1" si="63"/>
        <v/>
      </c>
      <c r="G823" t="str">
        <f t="shared" ca="1" si="64"/>
        <v/>
      </c>
      <c r="H823">
        <v>821</v>
      </c>
    </row>
    <row r="824" spans="1:8">
      <c r="A824">
        <f t="shared" si="65"/>
        <v>1647</v>
      </c>
      <c r="C824" s="25">
        <v>822</v>
      </c>
      <c r="D824" t="str">
        <f t="shared" ca="1" si="66"/>
        <v/>
      </c>
      <c r="E824">
        <v>822</v>
      </c>
      <c r="F824" t="str">
        <f t="shared" ca="1" si="63"/>
        <v/>
      </c>
      <c r="G824" t="str">
        <f t="shared" ca="1" si="64"/>
        <v/>
      </c>
      <c r="H824">
        <v>822</v>
      </c>
    </row>
    <row r="825" spans="1:8">
      <c r="A825">
        <f t="shared" si="65"/>
        <v>1649</v>
      </c>
      <c r="C825" s="25">
        <v>823</v>
      </c>
      <c r="D825" t="str">
        <f t="shared" ca="1" si="66"/>
        <v/>
      </c>
      <c r="E825">
        <v>823</v>
      </c>
      <c r="F825" t="str">
        <f t="shared" ca="1" si="63"/>
        <v/>
      </c>
      <c r="G825" t="str">
        <f t="shared" ca="1" si="64"/>
        <v/>
      </c>
      <c r="H825">
        <v>823</v>
      </c>
    </row>
    <row r="826" spans="1:8">
      <c r="A826">
        <f t="shared" si="65"/>
        <v>1651</v>
      </c>
      <c r="C826" s="25">
        <v>824</v>
      </c>
      <c r="D826" t="str">
        <f t="shared" ca="1" si="66"/>
        <v/>
      </c>
      <c r="E826">
        <v>824</v>
      </c>
      <c r="F826" t="str">
        <f t="shared" ca="1" si="63"/>
        <v/>
      </c>
      <c r="G826" t="str">
        <f t="shared" ca="1" si="64"/>
        <v/>
      </c>
      <c r="H826">
        <v>824</v>
      </c>
    </row>
    <row r="827" spans="1:8">
      <c r="A827">
        <f t="shared" si="65"/>
        <v>1653</v>
      </c>
      <c r="C827" s="25">
        <v>825</v>
      </c>
      <c r="D827" t="str">
        <f t="shared" ca="1" si="66"/>
        <v/>
      </c>
      <c r="E827">
        <v>825</v>
      </c>
      <c r="F827" t="str">
        <f t="shared" ca="1" si="63"/>
        <v/>
      </c>
      <c r="G827" t="str">
        <f t="shared" ca="1" si="64"/>
        <v/>
      </c>
      <c r="H827">
        <v>825</v>
      </c>
    </row>
    <row r="828" spans="1:8">
      <c r="A828">
        <f t="shared" si="65"/>
        <v>1655</v>
      </c>
      <c r="C828" s="25">
        <v>826</v>
      </c>
      <c r="D828" t="str">
        <f t="shared" ca="1" si="66"/>
        <v/>
      </c>
      <c r="E828">
        <v>826</v>
      </c>
      <c r="F828" t="str">
        <f t="shared" ca="1" si="63"/>
        <v/>
      </c>
      <c r="G828" t="str">
        <f t="shared" ca="1" si="64"/>
        <v/>
      </c>
      <c r="H828">
        <v>826</v>
      </c>
    </row>
    <row r="829" spans="1:8">
      <c r="A829">
        <f t="shared" si="65"/>
        <v>1657</v>
      </c>
      <c r="C829" s="25">
        <v>827</v>
      </c>
      <c r="D829" t="str">
        <f t="shared" ca="1" si="66"/>
        <v/>
      </c>
      <c r="E829">
        <v>827</v>
      </c>
      <c r="F829" t="str">
        <f t="shared" ca="1" si="63"/>
        <v/>
      </c>
      <c r="G829" t="str">
        <f t="shared" ca="1" si="64"/>
        <v/>
      </c>
      <c r="H829">
        <v>827</v>
      </c>
    </row>
    <row r="830" spans="1:8">
      <c r="A830">
        <f t="shared" si="65"/>
        <v>1659</v>
      </c>
      <c r="C830" s="25">
        <v>828</v>
      </c>
      <c r="D830" t="str">
        <f t="shared" ca="1" si="66"/>
        <v/>
      </c>
      <c r="E830">
        <v>828</v>
      </c>
      <c r="F830" t="str">
        <f t="shared" ca="1" si="63"/>
        <v/>
      </c>
      <c r="G830" t="str">
        <f t="shared" ca="1" si="64"/>
        <v/>
      </c>
      <c r="H830">
        <v>828</v>
      </c>
    </row>
    <row r="831" spans="1:8">
      <c r="A831">
        <f t="shared" si="65"/>
        <v>1661</v>
      </c>
      <c r="C831" s="25">
        <v>829</v>
      </c>
      <c r="D831" t="str">
        <f t="shared" ca="1" si="66"/>
        <v/>
      </c>
      <c r="E831">
        <v>829</v>
      </c>
      <c r="F831" t="str">
        <f t="shared" ca="1" si="63"/>
        <v/>
      </c>
      <c r="G831" t="str">
        <f t="shared" ca="1" si="64"/>
        <v/>
      </c>
      <c r="H831">
        <v>829</v>
      </c>
    </row>
    <row r="832" spans="1:8">
      <c r="A832">
        <f t="shared" si="65"/>
        <v>1663</v>
      </c>
      <c r="C832" s="25">
        <v>830</v>
      </c>
      <c r="D832" t="str">
        <f t="shared" ca="1" si="66"/>
        <v/>
      </c>
      <c r="E832">
        <v>830</v>
      </c>
      <c r="F832" t="str">
        <f t="shared" ca="1" si="63"/>
        <v/>
      </c>
      <c r="G832" t="str">
        <f t="shared" ca="1" si="64"/>
        <v/>
      </c>
      <c r="H832">
        <v>830</v>
      </c>
    </row>
    <row r="833" spans="1:8">
      <c r="A833">
        <f t="shared" si="65"/>
        <v>1665</v>
      </c>
      <c r="C833" s="25">
        <v>831</v>
      </c>
      <c r="D833" t="str">
        <f t="shared" ca="1" si="66"/>
        <v/>
      </c>
      <c r="E833">
        <v>831</v>
      </c>
      <c r="F833" t="str">
        <f t="shared" ca="1" si="63"/>
        <v/>
      </c>
      <c r="G833" t="str">
        <f t="shared" ca="1" si="64"/>
        <v/>
      </c>
      <c r="H833">
        <v>831</v>
      </c>
    </row>
    <row r="834" spans="1:8">
      <c r="A834">
        <f t="shared" si="65"/>
        <v>1667</v>
      </c>
      <c r="C834" s="25">
        <v>832</v>
      </c>
      <c r="D834" t="str">
        <f t="shared" ca="1" si="66"/>
        <v/>
      </c>
      <c r="E834">
        <v>832</v>
      </c>
      <c r="F834" t="str">
        <f t="shared" ca="1" si="63"/>
        <v/>
      </c>
      <c r="G834" t="str">
        <f t="shared" ca="1" si="64"/>
        <v/>
      </c>
      <c r="H834">
        <v>832</v>
      </c>
    </row>
    <row r="835" spans="1:8">
      <c r="A835">
        <f t="shared" si="65"/>
        <v>1669</v>
      </c>
      <c r="C835" s="25">
        <v>833</v>
      </c>
      <c r="D835" t="str">
        <f t="shared" ca="1" si="66"/>
        <v/>
      </c>
      <c r="E835">
        <v>833</v>
      </c>
      <c r="F835" t="str">
        <f t="shared" ca="1" si="63"/>
        <v/>
      </c>
      <c r="G835" t="str">
        <f t="shared" ca="1" si="64"/>
        <v/>
      </c>
      <c r="H835">
        <v>833</v>
      </c>
    </row>
    <row r="836" spans="1:8">
      <c r="A836">
        <f t="shared" si="65"/>
        <v>1671</v>
      </c>
      <c r="C836" s="25">
        <v>834</v>
      </c>
      <c r="D836" t="str">
        <f t="shared" ca="1" si="66"/>
        <v/>
      </c>
      <c r="E836">
        <v>834</v>
      </c>
      <c r="F836" t="str">
        <f t="shared" ref="F836:F899" ca="1" si="67">IF(INDIRECT("Models!C"&amp;A836)=0,"",INDIRECT("Models!C"&amp;A836))</f>
        <v/>
      </c>
      <c r="G836" t="str">
        <f t="shared" ref="G836:G899" ca="1" si="68">IF(F836="",D836,IF(F836="lm",D836,""))</f>
        <v/>
      </c>
      <c r="H836">
        <v>834</v>
      </c>
    </row>
    <row r="837" spans="1:8">
      <c r="A837">
        <f t="shared" si="65"/>
        <v>1673</v>
      </c>
      <c r="C837" s="25">
        <v>835</v>
      </c>
      <c r="D837" t="str">
        <f t="shared" ca="1" si="66"/>
        <v/>
      </c>
      <c r="E837">
        <v>835</v>
      </c>
      <c r="F837" t="str">
        <f t="shared" ca="1" si="67"/>
        <v/>
      </c>
      <c r="G837" t="str">
        <f t="shared" ca="1" si="68"/>
        <v/>
      </c>
      <c r="H837">
        <v>835</v>
      </c>
    </row>
    <row r="838" spans="1:8">
      <c r="A838">
        <f t="shared" si="65"/>
        <v>1675</v>
      </c>
      <c r="C838" s="25">
        <v>836</v>
      </c>
      <c r="D838" t="str">
        <f t="shared" ca="1" si="66"/>
        <v/>
      </c>
      <c r="E838">
        <v>836</v>
      </c>
      <c r="F838" t="str">
        <f t="shared" ca="1" si="67"/>
        <v/>
      </c>
      <c r="G838" t="str">
        <f t="shared" ca="1" si="68"/>
        <v/>
      </c>
      <c r="H838">
        <v>836</v>
      </c>
    </row>
    <row r="839" spans="1:8">
      <c r="A839">
        <f t="shared" si="65"/>
        <v>1677</v>
      </c>
      <c r="C839" s="25">
        <v>837</v>
      </c>
      <c r="D839" t="str">
        <f t="shared" ca="1" si="66"/>
        <v/>
      </c>
      <c r="E839">
        <v>837</v>
      </c>
      <c r="F839" t="str">
        <f t="shared" ca="1" si="67"/>
        <v/>
      </c>
      <c r="G839" t="str">
        <f t="shared" ca="1" si="68"/>
        <v/>
      </c>
      <c r="H839">
        <v>837</v>
      </c>
    </row>
    <row r="840" spans="1:8">
      <c r="A840">
        <f t="shared" si="65"/>
        <v>1679</v>
      </c>
      <c r="C840" s="25">
        <v>838</v>
      </c>
      <c r="D840" t="str">
        <f t="shared" ca="1" si="66"/>
        <v/>
      </c>
      <c r="E840">
        <v>838</v>
      </c>
      <c r="F840" t="str">
        <f t="shared" ca="1" si="67"/>
        <v/>
      </c>
      <c r="G840" t="str">
        <f t="shared" ca="1" si="68"/>
        <v/>
      </c>
      <c r="H840">
        <v>838</v>
      </c>
    </row>
    <row r="841" spans="1:8">
      <c r="A841">
        <f t="shared" si="65"/>
        <v>1681</v>
      </c>
      <c r="C841" s="25">
        <v>839</v>
      </c>
      <c r="D841" t="str">
        <f t="shared" ca="1" si="66"/>
        <v/>
      </c>
      <c r="E841">
        <v>839</v>
      </c>
      <c r="F841" t="str">
        <f t="shared" ca="1" si="67"/>
        <v/>
      </c>
      <c r="G841" t="str">
        <f t="shared" ca="1" si="68"/>
        <v/>
      </c>
      <c r="H841">
        <v>839</v>
      </c>
    </row>
    <row r="842" spans="1:8">
      <c r="A842">
        <f t="shared" si="65"/>
        <v>1683</v>
      </c>
      <c r="C842" s="25">
        <v>840</v>
      </c>
      <c r="D842" t="str">
        <f t="shared" ca="1" si="66"/>
        <v/>
      </c>
      <c r="E842">
        <v>840</v>
      </c>
      <c r="F842" t="str">
        <f t="shared" ca="1" si="67"/>
        <v/>
      </c>
      <c r="G842" t="str">
        <f t="shared" ca="1" si="68"/>
        <v/>
      </c>
      <c r="H842">
        <v>840</v>
      </c>
    </row>
    <row r="843" spans="1:8">
      <c r="A843">
        <f t="shared" si="65"/>
        <v>1685</v>
      </c>
      <c r="C843" s="25">
        <v>841</v>
      </c>
      <c r="D843" t="str">
        <f t="shared" ca="1" si="66"/>
        <v/>
      </c>
      <c r="E843">
        <v>841</v>
      </c>
      <c r="F843" t="str">
        <f t="shared" ca="1" si="67"/>
        <v/>
      </c>
      <c r="G843" t="str">
        <f t="shared" ca="1" si="68"/>
        <v/>
      </c>
      <c r="H843">
        <v>841</v>
      </c>
    </row>
    <row r="844" spans="1:8">
      <c r="A844">
        <f t="shared" si="65"/>
        <v>1687</v>
      </c>
      <c r="C844" s="25">
        <v>842</v>
      </c>
      <c r="D844" t="str">
        <f t="shared" ca="1" si="66"/>
        <v/>
      </c>
      <c r="E844">
        <v>842</v>
      </c>
      <c r="F844" t="str">
        <f t="shared" ca="1" si="67"/>
        <v/>
      </c>
      <c r="G844" t="str">
        <f t="shared" ca="1" si="68"/>
        <v/>
      </c>
      <c r="H844">
        <v>842</v>
      </c>
    </row>
    <row r="845" spans="1:8">
      <c r="A845">
        <f t="shared" si="65"/>
        <v>1689</v>
      </c>
      <c r="C845" s="25">
        <v>843</v>
      </c>
      <c r="D845" t="str">
        <f t="shared" ca="1" si="66"/>
        <v/>
      </c>
      <c r="E845">
        <v>843</v>
      </c>
      <c r="F845" t="str">
        <f t="shared" ca="1" si="67"/>
        <v/>
      </c>
      <c r="G845" t="str">
        <f t="shared" ca="1" si="68"/>
        <v/>
      </c>
      <c r="H845">
        <v>843</v>
      </c>
    </row>
    <row r="846" spans="1:8">
      <c r="A846">
        <f t="shared" si="65"/>
        <v>1691</v>
      </c>
      <c r="C846" s="25">
        <v>844</v>
      </c>
      <c r="D846" t="str">
        <f t="shared" ca="1" si="66"/>
        <v/>
      </c>
      <c r="E846">
        <v>844</v>
      </c>
      <c r="F846" t="str">
        <f t="shared" ca="1" si="67"/>
        <v/>
      </c>
      <c r="G846" t="str">
        <f t="shared" ca="1" si="68"/>
        <v/>
      </c>
      <c r="H846">
        <v>844</v>
      </c>
    </row>
    <row r="847" spans="1:8">
      <c r="A847">
        <f t="shared" si="65"/>
        <v>1693</v>
      </c>
      <c r="C847" s="25">
        <v>845</v>
      </c>
      <c r="D847" t="str">
        <f t="shared" ca="1" si="66"/>
        <v/>
      </c>
      <c r="E847">
        <v>845</v>
      </c>
      <c r="F847" t="str">
        <f t="shared" ca="1" si="67"/>
        <v/>
      </c>
      <c r="G847" t="str">
        <f t="shared" ca="1" si="68"/>
        <v/>
      </c>
      <c r="H847">
        <v>845</v>
      </c>
    </row>
    <row r="848" spans="1:8">
      <c r="A848">
        <f t="shared" si="65"/>
        <v>1695</v>
      </c>
      <c r="C848" s="25">
        <v>846</v>
      </c>
      <c r="D848" t="str">
        <f t="shared" ca="1" si="66"/>
        <v/>
      </c>
      <c r="E848">
        <v>846</v>
      </c>
      <c r="F848" t="str">
        <f t="shared" ca="1" si="67"/>
        <v/>
      </c>
      <c r="G848" t="str">
        <f t="shared" ca="1" si="68"/>
        <v/>
      </c>
      <c r="H848">
        <v>846</v>
      </c>
    </row>
    <row r="849" spans="1:8">
      <c r="A849">
        <f t="shared" si="65"/>
        <v>1697</v>
      </c>
      <c r="C849" s="25">
        <v>847</v>
      </c>
      <c r="D849" t="str">
        <f t="shared" ca="1" si="66"/>
        <v/>
      </c>
      <c r="E849">
        <v>847</v>
      </c>
      <c r="F849" t="str">
        <f t="shared" ca="1" si="67"/>
        <v/>
      </c>
      <c r="G849" t="str">
        <f t="shared" ca="1" si="68"/>
        <v/>
      </c>
      <c r="H849">
        <v>847</v>
      </c>
    </row>
    <row r="850" spans="1:8">
      <c r="A850">
        <f t="shared" si="65"/>
        <v>1699</v>
      </c>
      <c r="C850" s="25">
        <v>848</v>
      </c>
      <c r="D850" t="str">
        <f t="shared" ca="1" si="66"/>
        <v/>
      </c>
      <c r="E850">
        <v>848</v>
      </c>
      <c r="F850" t="str">
        <f t="shared" ca="1" si="67"/>
        <v/>
      </c>
      <c r="G850" t="str">
        <f t="shared" ca="1" si="68"/>
        <v/>
      </c>
      <c r="H850">
        <v>848</v>
      </c>
    </row>
    <row r="851" spans="1:8">
      <c r="A851">
        <f t="shared" si="65"/>
        <v>1701</v>
      </c>
      <c r="C851" s="25">
        <v>849</v>
      </c>
      <c r="D851" t="str">
        <f t="shared" ca="1" si="66"/>
        <v/>
      </c>
      <c r="E851">
        <v>849</v>
      </c>
      <c r="F851" t="str">
        <f t="shared" ca="1" si="67"/>
        <v/>
      </c>
      <c r="G851" t="str">
        <f t="shared" ca="1" si="68"/>
        <v/>
      </c>
      <c r="H851">
        <v>849</v>
      </c>
    </row>
    <row r="852" spans="1:8">
      <c r="A852">
        <f t="shared" si="65"/>
        <v>1703</v>
      </c>
      <c r="C852" s="25">
        <v>850</v>
      </c>
      <c r="D852" t="str">
        <f t="shared" ca="1" si="66"/>
        <v/>
      </c>
      <c r="E852">
        <v>850</v>
      </c>
      <c r="F852" t="str">
        <f t="shared" ca="1" si="67"/>
        <v/>
      </c>
      <c r="G852" t="str">
        <f t="shared" ca="1" si="68"/>
        <v/>
      </c>
      <c r="H852">
        <v>850</v>
      </c>
    </row>
    <row r="853" spans="1:8">
      <c r="A853">
        <f t="shared" si="65"/>
        <v>1705</v>
      </c>
      <c r="C853" s="25">
        <v>851</v>
      </c>
      <c r="D853" t="str">
        <f t="shared" ca="1" si="66"/>
        <v/>
      </c>
      <c r="E853">
        <v>851</v>
      </c>
      <c r="F853" t="str">
        <f t="shared" ca="1" si="67"/>
        <v/>
      </c>
      <c r="G853" t="str">
        <f t="shared" ca="1" si="68"/>
        <v/>
      </c>
      <c r="H853">
        <v>851</v>
      </c>
    </row>
    <row r="854" spans="1:8">
      <c r="A854">
        <f t="shared" si="65"/>
        <v>1707</v>
      </c>
      <c r="C854" s="25">
        <v>852</v>
      </c>
      <c r="D854" t="str">
        <f t="shared" ca="1" si="66"/>
        <v/>
      </c>
      <c r="E854">
        <v>852</v>
      </c>
      <c r="F854" t="str">
        <f t="shared" ca="1" si="67"/>
        <v/>
      </c>
      <c r="G854" t="str">
        <f t="shared" ca="1" si="68"/>
        <v/>
      </c>
      <c r="H854">
        <v>852</v>
      </c>
    </row>
    <row r="855" spans="1:8">
      <c r="A855">
        <f t="shared" si="65"/>
        <v>1709</v>
      </c>
      <c r="C855" s="25">
        <v>853</v>
      </c>
      <c r="D855" t="str">
        <f t="shared" ca="1" si="66"/>
        <v/>
      </c>
      <c r="E855">
        <v>853</v>
      </c>
      <c r="F855" t="str">
        <f t="shared" ca="1" si="67"/>
        <v/>
      </c>
      <c r="G855" t="str">
        <f t="shared" ca="1" si="68"/>
        <v/>
      </c>
      <c r="H855">
        <v>853</v>
      </c>
    </row>
    <row r="856" spans="1:8">
      <c r="A856">
        <f t="shared" si="65"/>
        <v>1711</v>
      </c>
      <c r="C856" s="25">
        <v>854</v>
      </c>
      <c r="D856" t="str">
        <f t="shared" ca="1" si="66"/>
        <v/>
      </c>
      <c r="E856">
        <v>854</v>
      </c>
      <c r="F856" t="str">
        <f t="shared" ca="1" si="67"/>
        <v/>
      </c>
      <c r="G856" t="str">
        <f t="shared" ca="1" si="68"/>
        <v/>
      </c>
      <c r="H856">
        <v>854</v>
      </c>
    </row>
    <row r="857" spans="1:8">
      <c r="A857">
        <f t="shared" si="65"/>
        <v>1713</v>
      </c>
      <c r="C857" s="25">
        <v>855</v>
      </c>
      <c r="D857" t="str">
        <f t="shared" ca="1" si="66"/>
        <v/>
      </c>
      <c r="E857">
        <v>855</v>
      </c>
      <c r="F857" t="str">
        <f t="shared" ca="1" si="67"/>
        <v/>
      </c>
      <c r="G857" t="str">
        <f t="shared" ca="1" si="68"/>
        <v/>
      </c>
      <c r="H857">
        <v>855</v>
      </c>
    </row>
    <row r="858" spans="1:8">
      <c r="A858">
        <f t="shared" si="65"/>
        <v>1715</v>
      </c>
      <c r="C858" s="25">
        <v>856</v>
      </c>
      <c r="D858" t="str">
        <f t="shared" ca="1" si="66"/>
        <v/>
      </c>
      <c r="E858">
        <v>856</v>
      </c>
      <c r="F858" t="str">
        <f t="shared" ca="1" si="67"/>
        <v/>
      </c>
      <c r="G858" t="str">
        <f t="shared" ca="1" si="68"/>
        <v/>
      </c>
      <c r="H858">
        <v>856</v>
      </c>
    </row>
    <row r="859" spans="1:8">
      <c r="A859">
        <f t="shared" ref="A859:A922" si="69">3+C859*2</f>
        <v>1717</v>
      </c>
      <c r="C859" s="25">
        <v>857</v>
      </c>
      <c r="D859" t="str">
        <f t="shared" ref="D859:D922" ca="1" si="70">IF(INDIRECT("Models!A"&amp;A859)=0,"",INDIRECT("Models!A"&amp;A859))</f>
        <v/>
      </c>
      <c r="E859">
        <v>857</v>
      </c>
      <c r="F859" t="str">
        <f t="shared" ca="1" si="67"/>
        <v/>
      </c>
      <c r="G859" t="str">
        <f t="shared" ca="1" si="68"/>
        <v/>
      </c>
      <c r="H859">
        <v>857</v>
      </c>
    </row>
    <row r="860" spans="1:8">
      <c r="A860">
        <f t="shared" si="69"/>
        <v>1719</v>
      </c>
      <c r="C860" s="25">
        <v>858</v>
      </c>
      <c r="D860" t="str">
        <f t="shared" ca="1" si="70"/>
        <v/>
      </c>
      <c r="E860">
        <v>858</v>
      </c>
      <c r="F860" t="str">
        <f t="shared" ca="1" si="67"/>
        <v/>
      </c>
      <c r="G860" t="str">
        <f t="shared" ca="1" si="68"/>
        <v/>
      </c>
      <c r="H860">
        <v>858</v>
      </c>
    </row>
    <row r="861" spans="1:8">
      <c r="A861">
        <f t="shared" si="69"/>
        <v>1721</v>
      </c>
      <c r="C861" s="25">
        <v>859</v>
      </c>
      <c r="D861" t="str">
        <f t="shared" ca="1" si="70"/>
        <v/>
      </c>
      <c r="E861">
        <v>859</v>
      </c>
      <c r="F861" t="str">
        <f t="shared" ca="1" si="67"/>
        <v/>
      </c>
      <c r="G861" t="str">
        <f t="shared" ca="1" si="68"/>
        <v/>
      </c>
      <c r="H861">
        <v>859</v>
      </c>
    </row>
    <row r="862" spans="1:8">
      <c r="A862">
        <f t="shared" si="69"/>
        <v>1723</v>
      </c>
      <c r="C862" s="25">
        <v>860</v>
      </c>
      <c r="D862" t="str">
        <f t="shared" ca="1" si="70"/>
        <v/>
      </c>
      <c r="E862">
        <v>860</v>
      </c>
      <c r="F862" t="str">
        <f t="shared" ca="1" si="67"/>
        <v/>
      </c>
      <c r="G862" t="str">
        <f t="shared" ca="1" si="68"/>
        <v/>
      </c>
      <c r="H862">
        <v>860</v>
      </c>
    </row>
    <row r="863" spans="1:8">
      <c r="A863">
        <f t="shared" si="69"/>
        <v>1725</v>
      </c>
      <c r="C863" s="25">
        <v>861</v>
      </c>
      <c r="D863" t="str">
        <f t="shared" ca="1" si="70"/>
        <v/>
      </c>
      <c r="E863">
        <v>861</v>
      </c>
      <c r="F863" t="str">
        <f t="shared" ca="1" si="67"/>
        <v/>
      </c>
      <c r="G863" t="str">
        <f t="shared" ca="1" si="68"/>
        <v/>
      </c>
      <c r="H863">
        <v>861</v>
      </c>
    </row>
    <row r="864" spans="1:8">
      <c r="A864">
        <f t="shared" si="69"/>
        <v>1727</v>
      </c>
      <c r="C864" s="25">
        <v>862</v>
      </c>
      <c r="D864" t="str">
        <f t="shared" ca="1" si="70"/>
        <v/>
      </c>
      <c r="E864">
        <v>862</v>
      </c>
      <c r="F864" t="str">
        <f t="shared" ca="1" si="67"/>
        <v/>
      </c>
      <c r="G864" t="str">
        <f t="shared" ca="1" si="68"/>
        <v/>
      </c>
      <c r="H864">
        <v>862</v>
      </c>
    </row>
    <row r="865" spans="1:8">
      <c r="A865">
        <f t="shared" si="69"/>
        <v>1729</v>
      </c>
      <c r="C865" s="25">
        <v>863</v>
      </c>
      <c r="D865" t="str">
        <f t="shared" ca="1" si="70"/>
        <v/>
      </c>
      <c r="E865">
        <v>863</v>
      </c>
      <c r="F865" t="str">
        <f t="shared" ca="1" si="67"/>
        <v/>
      </c>
      <c r="G865" t="str">
        <f t="shared" ca="1" si="68"/>
        <v/>
      </c>
      <c r="H865">
        <v>863</v>
      </c>
    </row>
    <row r="866" spans="1:8">
      <c r="A866">
        <f t="shared" si="69"/>
        <v>1731</v>
      </c>
      <c r="C866" s="25">
        <v>864</v>
      </c>
      <c r="D866" t="str">
        <f t="shared" ca="1" si="70"/>
        <v/>
      </c>
      <c r="E866">
        <v>864</v>
      </c>
      <c r="F866" t="str">
        <f t="shared" ca="1" si="67"/>
        <v/>
      </c>
      <c r="G866" t="str">
        <f t="shared" ca="1" si="68"/>
        <v/>
      </c>
      <c r="H866">
        <v>864</v>
      </c>
    </row>
    <row r="867" spans="1:8">
      <c r="A867">
        <f t="shared" si="69"/>
        <v>1733</v>
      </c>
      <c r="C867" s="25">
        <v>865</v>
      </c>
      <c r="D867" t="str">
        <f t="shared" ca="1" si="70"/>
        <v/>
      </c>
      <c r="E867">
        <v>865</v>
      </c>
      <c r="F867" t="str">
        <f t="shared" ca="1" si="67"/>
        <v/>
      </c>
      <c r="G867" t="str">
        <f t="shared" ca="1" si="68"/>
        <v/>
      </c>
      <c r="H867">
        <v>865</v>
      </c>
    </row>
    <row r="868" spans="1:8">
      <c r="A868">
        <f t="shared" si="69"/>
        <v>1735</v>
      </c>
      <c r="C868" s="25">
        <v>866</v>
      </c>
      <c r="D868" t="str">
        <f t="shared" ca="1" si="70"/>
        <v/>
      </c>
      <c r="E868">
        <v>866</v>
      </c>
      <c r="F868" t="str">
        <f t="shared" ca="1" si="67"/>
        <v/>
      </c>
      <c r="G868" t="str">
        <f t="shared" ca="1" si="68"/>
        <v/>
      </c>
      <c r="H868">
        <v>866</v>
      </c>
    </row>
    <row r="869" spans="1:8">
      <c r="A869">
        <f t="shared" si="69"/>
        <v>1737</v>
      </c>
      <c r="C869" s="25">
        <v>867</v>
      </c>
      <c r="D869" t="str">
        <f t="shared" ca="1" si="70"/>
        <v/>
      </c>
      <c r="E869">
        <v>867</v>
      </c>
      <c r="F869" t="str">
        <f t="shared" ca="1" si="67"/>
        <v/>
      </c>
      <c r="G869" t="str">
        <f t="shared" ca="1" si="68"/>
        <v/>
      </c>
      <c r="H869">
        <v>867</v>
      </c>
    </row>
    <row r="870" spans="1:8">
      <c r="A870">
        <f t="shared" si="69"/>
        <v>1739</v>
      </c>
      <c r="C870" s="25">
        <v>868</v>
      </c>
      <c r="D870" t="str">
        <f t="shared" ca="1" si="70"/>
        <v/>
      </c>
      <c r="E870">
        <v>868</v>
      </c>
      <c r="F870" t="str">
        <f t="shared" ca="1" si="67"/>
        <v/>
      </c>
      <c r="G870" t="str">
        <f t="shared" ca="1" si="68"/>
        <v/>
      </c>
      <c r="H870">
        <v>868</v>
      </c>
    </row>
    <row r="871" spans="1:8">
      <c r="A871">
        <f t="shared" si="69"/>
        <v>1741</v>
      </c>
      <c r="C871" s="25">
        <v>869</v>
      </c>
      <c r="D871" t="str">
        <f t="shared" ca="1" si="70"/>
        <v/>
      </c>
      <c r="E871">
        <v>869</v>
      </c>
      <c r="F871" t="str">
        <f t="shared" ca="1" si="67"/>
        <v/>
      </c>
      <c r="G871" t="str">
        <f t="shared" ca="1" si="68"/>
        <v/>
      </c>
      <c r="H871">
        <v>869</v>
      </c>
    </row>
    <row r="872" spans="1:8">
      <c r="A872">
        <f t="shared" si="69"/>
        <v>1743</v>
      </c>
      <c r="C872" s="25">
        <v>870</v>
      </c>
      <c r="D872" t="str">
        <f t="shared" ca="1" si="70"/>
        <v/>
      </c>
      <c r="E872">
        <v>870</v>
      </c>
      <c r="F872" t="str">
        <f t="shared" ca="1" si="67"/>
        <v/>
      </c>
      <c r="G872" t="str">
        <f t="shared" ca="1" si="68"/>
        <v/>
      </c>
      <c r="H872">
        <v>870</v>
      </c>
    </row>
    <row r="873" spans="1:8">
      <c r="A873">
        <f t="shared" si="69"/>
        <v>1745</v>
      </c>
      <c r="C873" s="25">
        <v>871</v>
      </c>
      <c r="D873" t="str">
        <f t="shared" ca="1" si="70"/>
        <v/>
      </c>
      <c r="E873">
        <v>871</v>
      </c>
      <c r="F873" t="str">
        <f t="shared" ca="1" si="67"/>
        <v/>
      </c>
      <c r="G873" t="str">
        <f t="shared" ca="1" si="68"/>
        <v/>
      </c>
      <c r="H873">
        <v>871</v>
      </c>
    </row>
    <row r="874" spans="1:8">
      <c r="A874">
        <f t="shared" si="69"/>
        <v>1747</v>
      </c>
      <c r="C874" s="25">
        <v>872</v>
      </c>
      <c r="D874" t="str">
        <f t="shared" ca="1" si="70"/>
        <v/>
      </c>
      <c r="E874">
        <v>872</v>
      </c>
      <c r="F874" t="str">
        <f t="shared" ca="1" si="67"/>
        <v/>
      </c>
      <c r="G874" t="str">
        <f t="shared" ca="1" si="68"/>
        <v/>
      </c>
      <c r="H874">
        <v>872</v>
      </c>
    </row>
    <row r="875" spans="1:8">
      <c r="A875">
        <f t="shared" si="69"/>
        <v>1749</v>
      </c>
      <c r="C875" s="25">
        <v>873</v>
      </c>
      <c r="D875" t="str">
        <f t="shared" ca="1" si="70"/>
        <v/>
      </c>
      <c r="E875">
        <v>873</v>
      </c>
      <c r="F875" t="str">
        <f t="shared" ca="1" si="67"/>
        <v/>
      </c>
      <c r="G875" t="str">
        <f t="shared" ca="1" si="68"/>
        <v/>
      </c>
      <c r="H875">
        <v>873</v>
      </c>
    </row>
    <row r="876" spans="1:8">
      <c r="A876">
        <f t="shared" si="69"/>
        <v>1751</v>
      </c>
      <c r="C876" s="25">
        <v>874</v>
      </c>
      <c r="D876" t="str">
        <f t="shared" ca="1" si="70"/>
        <v/>
      </c>
      <c r="E876">
        <v>874</v>
      </c>
      <c r="F876" t="str">
        <f t="shared" ca="1" si="67"/>
        <v/>
      </c>
      <c r="G876" t="str">
        <f t="shared" ca="1" si="68"/>
        <v/>
      </c>
      <c r="H876">
        <v>874</v>
      </c>
    </row>
    <row r="877" spans="1:8">
      <c r="A877">
        <f t="shared" si="69"/>
        <v>1753</v>
      </c>
      <c r="C877" s="25">
        <v>875</v>
      </c>
      <c r="D877" t="str">
        <f t="shared" ca="1" si="70"/>
        <v/>
      </c>
      <c r="E877">
        <v>875</v>
      </c>
      <c r="F877" t="str">
        <f t="shared" ca="1" si="67"/>
        <v/>
      </c>
      <c r="G877" t="str">
        <f t="shared" ca="1" si="68"/>
        <v/>
      </c>
      <c r="H877">
        <v>875</v>
      </c>
    </row>
    <row r="878" spans="1:8">
      <c r="A878">
        <f t="shared" si="69"/>
        <v>1755</v>
      </c>
      <c r="C878" s="25">
        <v>876</v>
      </c>
      <c r="D878" t="str">
        <f t="shared" ca="1" si="70"/>
        <v/>
      </c>
      <c r="E878">
        <v>876</v>
      </c>
      <c r="F878" t="str">
        <f t="shared" ca="1" si="67"/>
        <v/>
      </c>
      <c r="G878" t="str">
        <f t="shared" ca="1" si="68"/>
        <v/>
      </c>
      <c r="H878">
        <v>876</v>
      </c>
    </row>
    <row r="879" spans="1:8">
      <c r="A879">
        <f t="shared" si="69"/>
        <v>1757</v>
      </c>
      <c r="C879" s="25">
        <v>877</v>
      </c>
      <c r="D879" t="str">
        <f t="shared" ca="1" si="70"/>
        <v/>
      </c>
      <c r="E879">
        <v>877</v>
      </c>
      <c r="F879" t="str">
        <f t="shared" ca="1" si="67"/>
        <v/>
      </c>
      <c r="G879" t="str">
        <f t="shared" ca="1" si="68"/>
        <v/>
      </c>
      <c r="H879">
        <v>877</v>
      </c>
    </row>
    <row r="880" spans="1:8">
      <c r="A880">
        <f t="shared" si="69"/>
        <v>1759</v>
      </c>
      <c r="C880" s="25">
        <v>878</v>
      </c>
      <c r="D880" t="str">
        <f t="shared" ca="1" si="70"/>
        <v/>
      </c>
      <c r="E880">
        <v>878</v>
      </c>
      <c r="F880" t="str">
        <f t="shared" ca="1" si="67"/>
        <v/>
      </c>
      <c r="G880" t="str">
        <f t="shared" ca="1" si="68"/>
        <v/>
      </c>
      <c r="H880">
        <v>878</v>
      </c>
    </row>
    <row r="881" spans="1:8">
      <c r="A881">
        <f t="shared" si="69"/>
        <v>1761</v>
      </c>
      <c r="C881" s="25">
        <v>879</v>
      </c>
      <c r="D881" t="str">
        <f t="shared" ca="1" si="70"/>
        <v/>
      </c>
      <c r="E881">
        <v>879</v>
      </c>
      <c r="F881" t="str">
        <f t="shared" ca="1" si="67"/>
        <v/>
      </c>
      <c r="G881" t="str">
        <f t="shared" ca="1" si="68"/>
        <v/>
      </c>
      <c r="H881">
        <v>879</v>
      </c>
    </row>
    <row r="882" spans="1:8">
      <c r="A882">
        <f t="shared" si="69"/>
        <v>1763</v>
      </c>
      <c r="C882" s="25">
        <v>880</v>
      </c>
      <c r="D882" t="str">
        <f t="shared" ca="1" si="70"/>
        <v/>
      </c>
      <c r="E882">
        <v>880</v>
      </c>
      <c r="F882" t="str">
        <f t="shared" ca="1" si="67"/>
        <v/>
      </c>
      <c r="G882" t="str">
        <f t="shared" ca="1" si="68"/>
        <v/>
      </c>
      <c r="H882">
        <v>880</v>
      </c>
    </row>
    <row r="883" spans="1:8">
      <c r="A883">
        <f t="shared" si="69"/>
        <v>1765</v>
      </c>
      <c r="C883" s="25">
        <v>881</v>
      </c>
      <c r="D883" t="str">
        <f t="shared" ca="1" si="70"/>
        <v/>
      </c>
      <c r="E883">
        <v>881</v>
      </c>
      <c r="F883" t="str">
        <f t="shared" ca="1" si="67"/>
        <v/>
      </c>
      <c r="G883" t="str">
        <f t="shared" ca="1" si="68"/>
        <v/>
      </c>
      <c r="H883">
        <v>881</v>
      </c>
    </row>
    <row r="884" spans="1:8">
      <c r="A884">
        <f t="shared" si="69"/>
        <v>1767</v>
      </c>
      <c r="C884" s="25">
        <v>882</v>
      </c>
      <c r="D884" t="str">
        <f t="shared" ca="1" si="70"/>
        <v/>
      </c>
      <c r="E884">
        <v>882</v>
      </c>
      <c r="F884" t="str">
        <f t="shared" ca="1" si="67"/>
        <v/>
      </c>
      <c r="G884" t="str">
        <f t="shared" ca="1" si="68"/>
        <v/>
      </c>
      <c r="H884">
        <v>882</v>
      </c>
    </row>
    <row r="885" spans="1:8">
      <c r="A885">
        <f t="shared" si="69"/>
        <v>1769</v>
      </c>
      <c r="C885" s="25">
        <v>883</v>
      </c>
      <c r="D885" t="str">
        <f t="shared" ca="1" si="70"/>
        <v/>
      </c>
      <c r="E885">
        <v>883</v>
      </c>
      <c r="F885" t="str">
        <f t="shared" ca="1" si="67"/>
        <v/>
      </c>
      <c r="G885" t="str">
        <f t="shared" ca="1" si="68"/>
        <v/>
      </c>
      <c r="H885">
        <v>883</v>
      </c>
    </row>
    <row r="886" spans="1:8">
      <c r="A886">
        <f t="shared" si="69"/>
        <v>1771</v>
      </c>
      <c r="C886" s="25">
        <v>884</v>
      </c>
      <c r="D886" t="str">
        <f t="shared" ca="1" si="70"/>
        <v/>
      </c>
      <c r="E886">
        <v>884</v>
      </c>
      <c r="F886" t="str">
        <f t="shared" ca="1" si="67"/>
        <v/>
      </c>
      <c r="G886" t="str">
        <f t="shared" ca="1" si="68"/>
        <v/>
      </c>
      <c r="H886">
        <v>884</v>
      </c>
    </row>
    <row r="887" spans="1:8">
      <c r="A887">
        <f t="shared" si="69"/>
        <v>1773</v>
      </c>
      <c r="C887" s="25">
        <v>885</v>
      </c>
      <c r="D887" t="str">
        <f t="shared" ca="1" si="70"/>
        <v/>
      </c>
      <c r="E887">
        <v>885</v>
      </c>
      <c r="F887" t="str">
        <f t="shared" ca="1" si="67"/>
        <v/>
      </c>
      <c r="G887" t="str">
        <f t="shared" ca="1" si="68"/>
        <v/>
      </c>
      <c r="H887">
        <v>885</v>
      </c>
    </row>
    <row r="888" spans="1:8">
      <c r="A888">
        <f t="shared" si="69"/>
        <v>1775</v>
      </c>
      <c r="C888" s="25">
        <v>886</v>
      </c>
      <c r="D888" t="str">
        <f t="shared" ca="1" si="70"/>
        <v/>
      </c>
      <c r="E888">
        <v>886</v>
      </c>
      <c r="F888" t="str">
        <f t="shared" ca="1" si="67"/>
        <v/>
      </c>
      <c r="G888" t="str">
        <f t="shared" ca="1" si="68"/>
        <v/>
      </c>
      <c r="H888">
        <v>886</v>
      </c>
    </row>
    <row r="889" spans="1:8">
      <c r="A889">
        <f t="shared" si="69"/>
        <v>1777</v>
      </c>
      <c r="C889" s="25">
        <v>887</v>
      </c>
      <c r="D889" t="str">
        <f t="shared" ca="1" si="70"/>
        <v/>
      </c>
      <c r="E889">
        <v>887</v>
      </c>
      <c r="F889" t="str">
        <f t="shared" ca="1" si="67"/>
        <v/>
      </c>
      <c r="G889" t="str">
        <f t="shared" ca="1" si="68"/>
        <v/>
      </c>
      <c r="H889">
        <v>887</v>
      </c>
    </row>
    <row r="890" spans="1:8">
      <c r="A890">
        <f t="shared" si="69"/>
        <v>1779</v>
      </c>
      <c r="C890" s="25">
        <v>888</v>
      </c>
      <c r="D890" t="str">
        <f t="shared" ca="1" si="70"/>
        <v/>
      </c>
      <c r="E890">
        <v>888</v>
      </c>
      <c r="F890" t="str">
        <f t="shared" ca="1" si="67"/>
        <v/>
      </c>
      <c r="G890" t="str">
        <f t="shared" ca="1" si="68"/>
        <v/>
      </c>
      <c r="H890">
        <v>888</v>
      </c>
    </row>
    <row r="891" spans="1:8">
      <c r="A891">
        <f t="shared" si="69"/>
        <v>1781</v>
      </c>
      <c r="C891" s="25">
        <v>889</v>
      </c>
      <c r="D891" t="str">
        <f t="shared" ca="1" si="70"/>
        <v/>
      </c>
      <c r="E891">
        <v>889</v>
      </c>
      <c r="F891" t="str">
        <f t="shared" ca="1" si="67"/>
        <v/>
      </c>
      <c r="G891" t="str">
        <f t="shared" ca="1" si="68"/>
        <v/>
      </c>
      <c r="H891">
        <v>889</v>
      </c>
    </row>
    <row r="892" spans="1:8">
      <c r="A892">
        <f t="shared" si="69"/>
        <v>1783</v>
      </c>
      <c r="C892" s="25">
        <v>890</v>
      </c>
      <c r="D892" t="str">
        <f t="shared" ca="1" si="70"/>
        <v/>
      </c>
      <c r="E892">
        <v>890</v>
      </c>
      <c r="F892" t="str">
        <f t="shared" ca="1" si="67"/>
        <v/>
      </c>
      <c r="G892" t="str">
        <f t="shared" ca="1" si="68"/>
        <v/>
      </c>
      <c r="H892">
        <v>890</v>
      </c>
    </row>
    <row r="893" spans="1:8">
      <c r="A893">
        <f t="shared" si="69"/>
        <v>1785</v>
      </c>
      <c r="C893" s="25">
        <v>891</v>
      </c>
      <c r="D893" t="str">
        <f t="shared" ca="1" si="70"/>
        <v/>
      </c>
      <c r="E893">
        <v>891</v>
      </c>
      <c r="F893" t="str">
        <f t="shared" ca="1" si="67"/>
        <v/>
      </c>
      <c r="G893" t="str">
        <f t="shared" ca="1" si="68"/>
        <v/>
      </c>
      <c r="H893">
        <v>891</v>
      </c>
    </row>
    <row r="894" spans="1:8">
      <c r="A894">
        <f t="shared" si="69"/>
        <v>1787</v>
      </c>
      <c r="C894" s="25">
        <v>892</v>
      </c>
      <c r="D894" t="str">
        <f t="shared" ca="1" si="70"/>
        <v/>
      </c>
      <c r="E894">
        <v>892</v>
      </c>
      <c r="F894" t="str">
        <f t="shared" ca="1" si="67"/>
        <v/>
      </c>
      <c r="G894" t="str">
        <f t="shared" ca="1" si="68"/>
        <v/>
      </c>
      <c r="H894">
        <v>892</v>
      </c>
    </row>
    <row r="895" spans="1:8">
      <c r="A895">
        <f t="shared" si="69"/>
        <v>1789</v>
      </c>
      <c r="C895" s="25">
        <v>893</v>
      </c>
      <c r="D895" t="str">
        <f t="shared" ca="1" si="70"/>
        <v/>
      </c>
      <c r="E895">
        <v>893</v>
      </c>
      <c r="F895" t="str">
        <f t="shared" ca="1" si="67"/>
        <v/>
      </c>
      <c r="G895" t="str">
        <f t="shared" ca="1" si="68"/>
        <v/>
      </c>
      <c r="H895">
        <v>893</v>
      </c>
    </row>
    <row r="896" spans="1:8">
      <c r="A896">
        <f t="shared" si="69"/>
        <v>1791</v>
      </c>
      <c r="C896" s="25">
        <v>894</v>
      </c>
      <c r="D896" t="str">
        <f t="shared" ca="1" si="70"/>
        <v/>
      </c>
      <c r="E896">
        <v>894</v>
      </c>
      <c r="F896" t="str">
        <f t="shared" ca="1" si="67"/>
        <v/>
      </c>
      <c r="G896" t="str">
        <f t="shared" ca="1" si="68"/>
        <v/>
      </c>
      <c r="H896">
        <v>894</v>
      </c>
    </row>
    <row r="897" spans="1:8">
      <c r="A897">
        <f t="shared" si="69"/>
        <v>1793</v>
      </c>
      <c r="C897" s="25">
        <v>895</v>
      </c>
      <c r="D897" t="str">
        <f t="shared" ca="1" si="70"/>
        <v/>
      </c>
      <c r="E897">
        <v>895</v>
      </c>
      <c r="F897" t="str">
        <f t="shared" ca="1" si="67"/>
        <v/>
      </c>
      <c r="G897" t="str">
        <f t="shared" ca="1" si="68"/>
        <v/>
      </c>
      <c r="H897">
        <v>895</v>
      </c>
    </row>
    <row r="898" spans="1:8">
      <c r="A898">
        <f t="shared" si="69"/>
        <v>1795</v>
      </c>
      <c r="C898" s="25">
        <v>896</v>
      </c>
      <c r="D898" t="str">
        <f t="shared" ca="1" si="70"/>
        <v/>
      </c>
      <c r="E898">
        <v>896</v>
      </c>
      <c r="F898" t="str">
        <f t="shared" ca="1" si="67"/>
        <v/>
      </c>
      <c r="G898" t="str">
        <f t="shared" ca="1" si="68"/>
        <v/>
      </c>
      <c r="H898">
        <v>896</v>
      </c>
    </row>
    <row r="899" spans="1:8">
      <c r="A899">
        <f t="shared" si="69"/>
        <v>1797</v>
      </c>
      <c r="C899" s="25">
        <v>897</v>
      </c>
      <c r="D899" t="str">
        <f t="shared" ca="1" si="70"/>
        <v/>
      </c>
      <c r="E899">
        <v>897</v>
      </c>
      <c r="F899" t="str">
        <f t="shared" ca="1" si="67"/>
        <v/>
      </c>
      <c r="G899" t="str">
        <f t="shared" ca="1" si="68"/>
        <v/>
      </c>
      <c r="H899">
        <v>897</v>
      </c>
    </row>
    <row r="900" spans="1:8">
      <c r="A900">
        <f t="shared" si="69"/>
        <v>1799</v>
      </c>
      <c r="C900" s="25">
        <v>898</v>
      </c>
      <c r="D900" t="str">
        <f t="shared" ca="1" si="70"/>
        <v/>
      </c>
      <c r="E900">
        <v>898</v>
      </c>
      <c r="F900" t="str">
        <f t="shared" ref="F900:F963" ca="1" si="71">IF(INDIRECT("Models!C"&amp;A900)=0,"",INDIRECT("Models!C"&amp;A900))</f>
        <v/>
      </c>
      <c r="G900" t="str">
        <f t="shared" ref="G900:G963" ca="1" si="72">IF(F900="",D900,IF(F900="lm",D900,""))</f>
        <v/>
      </c>
      <c r="H900">
        <v>898</v>
      </c>
    </row>
    <row r="901" spans="1:8">
      <c r="A901">
        <f t="shared" si="69"/>
        <v>1801</v>
      </c>
      <c r="C901" s="25">
        <v>899</v>
      </c>
      <c r="D901" t="str">
        <f t="shared" ca="1" si="70"/>
        <v/>
      </c>
      <c r="E901">
        <v>899</v>
      </c>
      <c r="F901" t="str">
        <f t="shared" ca="1" si="71"/>
        <v/>
      </c>
      <c r="G901" t="str">
        <f t="shared" ca="1" si="72"/>
        <v/>
      </c>
      <c r="H901">
        <v>899</v>
      </c>
    </row>
    <row r="902" spans="1:8">
      <c r="A902">
        <f t="shared" si="69"/>
        <v>1803</v>
      </c>
      <c r="C902" s="25">
        <v>900</v>
      </c>
      <c r="D902" t="str">
        <f t="shared" ca="1" si="70"/>
        <v/>
      </c>
      <c r="E902">
        <v>900</v>
      </c>
      <c r="F902" t="str">
        <f t="shared" ca="1" si="71"/>
        <v/>
      </c>
      <c r="G902" t="str">
        <f t="shared" ca="1" si="72"/>
        <v/>
      </c>
      <c r="H902">
        <v>900</v>
      </c>
    </row>
    <row r="903" spans="1:8">
      <c r="A903">
        <f t="shared" si="69"/>
        <v>1805</v>
      </c>
      <c r="C903" s="25">
        <v>901</v>
      </c>
      <c r="D903" t="str">
        <f t="shared" ca="1" si="70"/>
        <v/>
      </c>
      <c r="E903">
        <v>901</v>
      </c>
      <c r="F903" t="str">
        <f t="shared" ca="1" si="71"/>
        <v/>
      </c>
      <c r="G903" t="str">
        <f t="shared" ca="1" si="72"/>
        <v/>
      </c>
      <c r="H903">
        <v>901</v>
      </c>
    </row>
    <row r="904" spans="1:8">
      <c r="A904">
        <f t="shared" si="69"/>
        <v>1807</v>
      </c>
      <c r="C904" s="25">
        <v>902</v>
      </c>
      <c r="D904" t="str">
        <f t="shared" ca="1" si="70"/>
        <v/>
      </c>
      <c r="E904">
        <v>902</v>
      </c>
      <c r="F904" t="str">
        <f t="shared" ca="1" si="71"/>
        <v/>
      </c>
      <c r="G904" t="str">
        <f t="shared" ca="1" si="72"/>
        <v/>
      </c>
      <c r="H904">
        <v>902</v>
      </c>
    </row>
    <row r="905" spans="1:8">
      <c r="A905">
        <f t="shared" si="69"/>
        <v>1809</v>
      </c>
      <c r="C905" s="25">
        <v>903</v>
      </c>
      <c r="D905" t="str">
        <f t="shared" ca="1" si="70"/>
        <v/>
      </c>
      <c r="E905">
        <v>903</v>
      </c>
      <c r="F905" t="str">
        <f t="shared" ca="1" si="71"/>
        <v/>
      </c>
      <c r="G905" t="str">
        <f t="shared" ca="1" si="72"/>
        <v/>
      </c>
      <c r="H905">
        <v>903</v>
      </c>
    </row>
    <row r="906" spans="1:8">
      <c r="A906">
        <f t="shared" si="69"/>
        <v>1811</v>
      </c>
      <c r="C906" s="25">
        <v>904</v>
      </c>
      <c r="D906" t="str">
        <f t="shared" ca="1" si="70"/>
        <v/>
      </c>
      <c r="E906">
        <v>904</v>
      </c>
      <c r="F906" t="str">
        <f t="shared" ca="1" si="71"/>
        <v/>
      </c>
      <c r="G906" t="str">
        <f t="shared" ca="1" si="72"/>
        <v/>
      </c>
      <c r="H906">
        <v>904</v>
      </c>
    </row>
    <row r="907" spans="1:8">
      <c r="A907">
        <f t="shared" si="69"/>
        <v>1813</v>
      </c>
      <c r="C907" s="25">
        <v>905</v>
      </c>
      <c r="D907" t="str">
        <f t="shared" ca="1" si="70"/>
        <v/>
      </c>
      <c r="E907">
        <v>905</v>
      </c>
      <c r="F907" t="str">
        <f t="shared" ca="1" si="71"/>
        <v/>
      </c>
      <c r="G907" t="str">
        <f t="shared" ca="1" si="72"/>
        <v/>
      </c>
      <c r="H907">
        <v>905</v>
      </c>
    </row>
    <row r="908" spans="1:8">
      <c r="A908">
        <f t="shared" si="69"/>
        <v>1815</v>
      </c>
      <c r="C908" s="25">
        <v>906</v>
      </c>
      <c r="D908" t="str">
        <f t="shared" ca="1" si="70"/>
        <v/>
      </c>
      <c r="E908">
        <v>906</v>
      </c>
      <c r="F908" t="str">
        <f t="shared" ca="1" si="71"/>
        <v/>
      </c>
      <c r="G908" t="str">
        <f t="shared" ca="1" si="72"/>
        <v/>
      </c>
      <c r="H908">
        <v>906</v>
      </c>
    </row>
    <row r="909" spans="1:8">
      <c r="A909">
        <f t="shared" si="69"/>
        <v>1817</v>
      </c>
      <c r="C909" s="25">
        <v>907</v>
      </c>
      <c r="D909" t="str">
        <f t="shared" ca="1" si="70"/>
        <v/>
      </c>
      <c r="E909">
        <v>907</v>
      </c>
      <c r="F909" t="str">
        <f t="shared" ca="1" si="71"/>
        <v/>
      </c>
      <c r="G909" t="str">
        <f t="shared" ca="1" si="72"/>
        <v/>
      </c>
      <c r="H909">
        <v>907</v>
      </c>
    </row>
    <row r="910" spans="1:8">
      <c r="A910">
        <f t="shared" si="69"/>
        <v>1819</v>
      </c>
      <c r="C910" s="25">
        <v>908</v>
      </c>
      <c r="D910" t="str">
        <f t="shared" ca="1" si="70"/>
        <v/>
      </c>
      <c r="E910">
        <v>908</v>
      </c>
      <c r="F910" t="str">
        <f t="shared" ca="1" si="71"/>
        <v/>
      </c>
      <c r="G910" t="str">
        <f t="shared" ca="1" si="72"/>
        <v/>
      </c>
      <c r="H910">
        <v>908</v>
      </c>
    </row>
    <row r="911" spans="1:8">
      <c r="A911">
        <f t="shared" si="69"/>
        <v>1821</v>
      </c>
      <c r="C911" s="25">
        <v>909</v>
      </c>
      <c r="D911" t="str">
        <f t="shared" ca="1" si="70"/>
        <v/>
      </c>
      <c r="E911">
        <v>909</v>
      </c>
      <c r="F911" t="str">
        <f t="shared" ca="1" si="71"/>
        <v/>
      </c>
      <c r="G911" t="str">
        <f t="shared" ca="1" si="72"/>
        <v/>
      </c>
      <c r="H911">
        <v>909</v>
      </c>
    </row>
    <row r="912" spans="1:8">
      <c r="A912">
        <f t="shared" si="69"/>
        <v>1823</v>
      </c>
      <c r="C912" s="25">
        <v>910</v>
      </c>
      <c r="D912" t="str">
        <f t="shared" ca="1" si="70"/>
        <v/>
      </c>
      <c r="E912">
        <v>910</v>
      </c>
      <c r="F912" t="str">
        <f t="shared" ca="1" si="71"/>
        <v/>
      </c>
      <c r="G912" t="str">
        <f t="shared" ca="1" si="72"/>
        <v/>
      </c>
      <c r="H912">
        <v>910</v>
      </c>
    </row>
    <row r="913" spans="1:8">
      <c r="A913">
        <f t="shared" si="69"/>
        <v>1825</v>
      </c>
      <c r="C913" s="25">
        <v>911</v>
      </c>
      <c r="D913" t="str">
        <f t="shared" ca="1" si="70"/>
        <v/>
      </c>
      <c r="E913">
        <v>911</v>
      </c>
      <c r="F913" t="str">
        <f t="shared" ca="1" si="71"/>
        <v/>
      </c>
      <c r="G913" t="str">
        <f t="shared" ca="1" si="72"/>
        <v/>
      </c>
      <c r="H913">
        <v>911</v>
      </c>
    </row>
    <row r="914" spans="1:8">
      <c r="A914">
        <f t="shared" si="69"/>
        <v>1827</v>
      </c>
      <c r="C914" s="25">
        <v>912</v>
      </c>
      <c r="D914" t="str">
        <f t="shared" ca="1" si="70"/>
        <v/>
      </c>
      <c r="E914">
        <v>912</v>
      </c>
      <c r="F914" t="str">
        <f t="shared" ca="1" si="71"/>
        <v/>
      </c>
      <c r="G914" t="str">
        <f t="shared" ca="1" si="72"/>
        <v/>
      </c>
      <c r="H914">
        <v>912</v>
      </c>
    </row>
    <row r="915" spans="1:8">
      <c r="A915">
        <f t="shared" si="69"/>
        <v>1829</v>
      </c>
      <c r="C915" s="25">
        <v>913</v>
      </c>
      <c r="D915" t="str">
        <f t="shared" ca="1" si="70"/>
        <v/>
      </c>
      <c r="E915">
        <v>913</v>
      </c>
      <c r="F915" t="str">
        <f t="shared" ca="1" si="71"/>
        <v/>
      </c>
      <c r="G915" t="str">
        <f t="shared" ca="1" si="72"/>
        <v/>
      </c>
      <c r="H915">
        <v>913</v>
      </c>
    </row>
    <row r="916" spans="1:8">
      <c r="A916">
        <f t="shared" si="69"/>
        <v>1831</v>
      </c>
      <c r="C916" s="25">
        <v>914</v>
      </c>
      <c r="D916" t="str">
        <f t="shared" ca="1" si="70"/>
        <v/>
      </c>
      <c r="E916">
        <v>914</v>
      </c>
      <c r="F916" t="str">
        <f t="shared" ca="1" si="71"/>
        <v/>
      </c>
      <c r="G916" t="str">
        <f t="shared" ca="1" si="72"/>
        <v/>
      </c>
      <c r="H916">
        <v>914</v>
      </c>
    </row>
    <row r="917" spans="1:8">
      <c r="A917">
        <f t="shared" si="69"/>
        <v>1833</v>
      </c>
      <c r="C917" s="25">
        <v>915</v>
      </c>
      <c r="D917" t="str">
        <f t="shared" ca="1" si="70"/>
        <v/>
      </c>
      <c r="E917">
        <v>915</v>
      </c>
      <c r="F917" t="str">
        <f t="shared" ca="1" si="71"/>
        <v/>
      </c>
      <c r="G917" t="str">
        <f t="shared" ca="1" si="72"/>
        <v/>
      </c>
      <c r="H917">
        <v>915</v>
      </c>
    </row>
    <row r="918" spans="1:8">
      <c r="A918">
        <f t="shared" si="69"/>
        <v>1835</v>
      </c>
      <c r="C918" s="25">
        <v>916</v>
      </c>
      <c r="D918" t="str">
        <f t="shared" ca="1" si="70"/>
        <v/>
      </c>
      <c r="E918">
        <v>916</v>
      </c>
      <c r="F918" t="str">
        <f t="shared" ca="1" si="71"/>
        <v/>
      </c>
      <c r="G918" t="str">
        <f t="shared" ca="1" si="72"/>
        <v/>
      </c>
      <c r="H918">
        <v>916</v>
      </c>
    </row>
    <row r="919" spans="1:8">
      <c r="A919">
        <f t="shared" si="69"/>
        <v>1837</v>
      </c>
      <c r="C919" s="25">
        <v>917</v>
      </c>
      <c r="D919" t="str">
        <f t="shared" ca="1" si="70"/>
        <v/>
      </c>
      <c r="E919">
        <v>917</v>
      </c>
      <c r="F919" t="str">
        <f t="shared" ca="1" si="71"/>
        <v/>
      </c>
      <c r="G919" t="str">
        <f t="shared" ca="1" si="72"/>
        <v/>
      </c>
      <c r="H919">
        <v>917</v>
      </c>
    </row>
    <row r="920" spans="1:8">
      <c r="A920">
        <f t="shared" si="69"/>
        <v>1839</v>
      </c>
      <c r="C920" s="25">
        <v>918</v>
      </c>
      <c r="D920" t="str">
        <f t="shared" ca="1" si="70"/>
        <v/>
      </c>
      <c r="E920">
        <v>918</v>
      </c>
      <c r="F920" t="str">
        <f t="shared" ca="1" si="71"/>
        <v/>
      </c>
      <c r="G920" t="str">
        <f t="shared" ca="1" si="72"/>
        <v/>
      </c>
      <c r="H920">
        <v>918</v>
      </c>
    </row>
    <row r="921" spans="1:8">
      <c r="A921">
        <f t="shared" si="69"/>
        <v>1841</v>
      </c>
      <c r="C921" s="25">
        <v>919</v>
      </c>
      <c r="D921" t="str">
        <f t="shared" ca="1" si="70"/>
        <v/>
      </c>
      <c r="E921">
        <v>919</v>
      </c>
      <c r="F921" t="str">
        <f t="shared" ca="1" si="71"/>
        <v/>
      </c>
      <c r="G921" t="str">
        <f t="shared" ca="1" si="72"/>
        <v/>
      </c>
      <c r="H921">
        <v>919</v>
      </c>
    </row>
    <row r="922" spans="1:8">
      <c r="A922">
        <f t="shared" si="69"/>
        <v>1843</v>
      </c>
      <c r="C922" s="25">
        <v>920</v>
      </c>
      <c r="D922" t="str">
        <f t="shared" ca="1" si="70"/>
        <v/>
      </c>
      <c r="E922">
        <v>920</v>
      </c>
      <c r="F922" t="str">
        <f t="shared" ca="1" si="71"/>
        <v/>
      </c>
      <c r="G922" t="str">
        <f t="shared" ca="1" si="72"/>
        <v/>
      </c>
      <c r="H922">
        <v>920</v>
      </c>
    </row>
    <row r="923" spans="1:8">
      <c r="A923">
        <f t="shared" ref="A923:A986" si="73">3+C923*2</f>
        <v>1845</v>
      </c>
      <c r="C923" s="25">
        <v>921</v>
      </c>
      <c r="D923" t="str">
        <f t="shared" ref="D923:D986" ca="1" si="74">IF(INDIRECT("Models!A"&amp;A923)=0,"",INDIRECT("Models!A"&amp;A923))</f>
        <v/>
      </c>
      <c r="E923">
        <v>921</v>
      </c>
      <c r="F923" t="str">
        <f t="shared" ca="1" si="71"/>
        <v/>
      </c>
      <c r="G923" t="str">
        <f t="shared" ca="1" si="72"/>
        <v/>
      </c>
      <c r="H923">
        <v>921</v>
      </c>
    </row>
    <row r="924" spans="1:8">
      <c r="A924">
        <f t="shared" si="73"/>
        <v>1847</v>
      </c>
      <c r="C924" s="25">
        <v>922</v>
      </c>
      <c r="D924" t="str">
        <f t="shared" ca="1" si="74"/>
        <v/>
      </c>
      <c r="E924">
        <v>922</v>
      </c>
      <c r="F924" t="str">
        <f t="shared" ca="1" si="71"/>
        <v/>
      </c>
      <c r="G924" t="str">
        <f t="shared" ca="1" si="72"/>
        <v/>
      </c>
      <c r="H924">
        <v>922</v>
      </c>
    </row>
    <row r="925" spans="1:8">
      <c r="A925">
        <f t="shared" si="73"/>
        <v>1849</v>
      </c>
      <c r="C925" s="25">
        <v>923</v>
      </c>
      <c r="D925" t="str">
        <f t="shared" ca="1" si="74"/>
        <v/>
      </c>
      <c r="E925">
        <v>923</v>
      </c>
      <c r="F925" t="str">
        <f t="shared" ca="1" si="71"/>
        <v/>
      </c>
      <c r="G925" t="str">
        <f t="shared" ca="1" si="72"/>
        <v/>
      </c>
      <c r="H925">
        <v>923</v>
      </c>
    </row>
    <row r="926" spans="1:8">
      <c r="A926">
        <f t="shared" si="73"/>
        <v>1851</v>
      </c>
      <c r="C926" s="25">
        <v>924</v>
      </c>
      <c r="D926" t="str">
        <f t="shared" ca="1" si="74"/>
        <v/>
      </c>
      <c r="E926">
        <v>924</v>
      </c>
      <c r="F926" t="str">
        <f t="shared" ca="1" si="71"/>
        <v/>
      </c>
      <c r="G926" t="str">
        <f t="shared" ca="1" si="72"/>
        <v/>
      </c>
      <c r="H926">
        <v>924</v>
      </c>
    </row>
    <row r="927" spans="1:8">
      <c r="A927">
        <f t="shared" si="73"/>
        <v>1853</v>
      </c>
      <c r="C927" s="25">
        <v>925</v>
      </c>
      <c r="D927" t="str">
        <f t="shared" ca="1" si="74"/>
        <v/>
      </c>
      <c r="E927">
        <v>925</v>
      </c>
      <c r="F927" t="str">
        <f t="shared" ca="1" si="71"/>
        <v/>
      </c>
      <c r="G927" t="str">
        <f t="shared" ca="1" si="72"/>
        <v/>
      </c>
      <c r="H927">
        <v>925</v>
      </c>
    </row>
    <row r="928" spans="1:8">
      <c r="A928">
        <f t="shared" si="73"/>
        <v>1855</v>
      </c>
      <c r="C928" s="25">
        <v>926</v>
      </c>
      <c r="D928" t="str">
        <f t="shared" ca="1" si="74"/>
        <v/>
      </c>
      <c r="E928">
        <v>926</v>
      </c>
      <c r="F928" t="str">
        <f t="shared" ca="1" si="71"/>
        <v/>
      </c>
      <c r="G928" t="str">
        <f t="shared" ca="1" si="72"/>
        <v/>
      </c>
      <c r="H928">
        <v>926</v>
      </c>
    </row>
    <row r="929" spans="1:8">
      <c r="A929">
        <f t="shared" si="73"/>
        <v>1857</v>
      </c>
      <c r="C929" s="25">
        <v>927</v>
      </c>
      <c r="D929" t="str">
        <f t="shared" ca="1" si="74"/>
        <v/>
      </c>
      <c r="E929">
        <v>927</v>
      </c>
      <c r="F929" t="str">
        <f t="shared" ca="1" si="71"/>
        <v/>
      </c>
      <c r="G929" t="str">
        <f t="shared" ca="1" si="72"/>
        <v/>
      </c>
      <c r="H929">
        <v>927</v>
      </c>
    </row>
    <row r="930" spans="1:8">
      <c r="A930">
        <f t="shared" si="73"/>
        <v>1859</v>
      </c>
      <c r="C930" s="25">
        <v>928</v>
      </c>
      <c r="D930" t="str">
        <f t="shared" ca="1" si="74"/>
        <v/>
      </c>
      <c r="E930">
        <v>928</v>
      </c>
      <c r="F930" t="str">
        <f t="shared" ca="1" si="71"/>
        <v/>
      </c>
      <c r="G930" t="str">
        <f t="shared" ca="1" si="72"/>
        <v/>
      </c>
      <c r="H930">
        <v>928</v>
      </c>
    </row>
    <row r="931" spans="1:8">
      <c r="A931">
        <f t="shared" si="73"/>
        <v>1861</v>
      </c>
      <c r="C931" s="25">
        <v>929</v>
      </c>
      <c r="D931" t="str">
        <f t="shared" ca="1" si="74"/>
        <v/>
      </c>
      <c r="E931">
        <v>929</v>
      </c>
      <c r="F931" t="str">
        <f t="shared" ca="1" si="71"/>
        <v/>
      </c>
      <c r="G931" t="str">
        <f t="shared" ca="1" si="72"/>
        <v/>
      </c>
      <c r="H931">
        <v>929</v>
      </c>
    </row>
    <row r="932" spans="1:8">
      <c r="A932">
        <f t="shared" si="73"/>
        <v>1863</v>
      </c>
      <c r="C932" s="25">
        <v>930</v>
      </c>
      <c r="D932" t="str">
        <f t="shared" ca="1" si="74"/>
        <v/>
      </c>
      <c r="E932">
        <v>930</v>
      </c>
      <c r="F932" t="str">
        <f t="shared" ca="1" si="71"/>
        <v/>
      </c>
      <c r="G932" t="str">
        <f t="shared" ca="1" si="72"/>
        <v/>
      </c>
      <c r="H932">
        <v>930</v>
      </c>
    </row>
    <row r="933" spans="1:8">
      <c r="A933">
        <f t="shared" si="73"/>
        <v>1865</v>
      </c>
      <c r="C933" s="25">
        <v>931</v>
      </c>
      <c r="D933" t="str">
        <f t="shared" ca="1" si="74"/>
        <v/>
      </c>
      <c r="E933">
        <v>931</v>
      </c>
      <c r="F933" t="str">
        <f t="shared" ca="1" si="71"/>
        <v/>
      </c>
      <c r="G933" t="str">
        <f t="shared" ca="1" si="72"/>
        <v/>
      </c>
      <c r="H933">
        <v>931</v>
      </c>
    </row>
    <row r="934" spans="1:8">
      <c r="A934">
        <f t="shared" si="73"/>
        <v>1867</v>
      </c>
      <c r="C934" s="25">
        <v>932</v>
      </c>
      <c r="D934" t="str">
        <f t="shared" ca="1" si="74"/>
        <v/>
      </c>
      <c r="E934">
        <v>932</v>
      </c>
      <c r="F934" t="str">
        <f t="shared" ca="1" si="71"/>
        <v/>
      </c>
      <c r="G934" t="str">
        <f t="shared" ca="1" si="72"/>
        <v/>
      </c>
      <c r="H934">
        <v>932</v>
      </c>
    </row>
    <row r="935" spans="1:8">
      <c r="A935">
        <f t="shared" si="73"/>
        <v>1869</v>
      </c>
      <c r="C935" s="25">
        <v>933</v>
      </c>
      <c r="D935" t="str">
        <f t="shared" ca="1" si="74"/>
        <v/>
      </c>
      <c r="E935">
        <v>933</v>
      </c>
      <c r="F935" t="str">
        <f t="shared" ca="1" si="71"/>
        <v/>
      </c>
      <c r="G935" t="str">
        <f t="shared" ca="1" si="72"/>
        <v/>
      </c>
      <c r="H935">
        <v>933</v>
      </c>
    </row>
    <row r="936" spans="1:8">
      <c r="A936">
        <f t="shared" si="73"/>
        <v>1871</v>
      </c>
      <c r="C936" s="25">
        <v>934</v>
      </c>
      <c r="D936" t="str">
        <f t="shared" ca="1" si="74"/>
        <v/>
      </c>
      <c r="E936">
        <v>934</v>
      </c>
      <c r="F936" t="str">
        <f t="shared" ca="1" si="71"/>
        <v/>
      </c>
      <c r="G936" t="str">
        <f t="shared" ca="1" si="72"/>
        <v/>
      </c>
      <c r="H936">
        <v>934</v>
      </c>
    </row>
    <row r="937" spans="1:8">
      <c r="A937">
        <f t="shared" si="73"/>
        <v>1873</v>
      </c>
      <c r="C937" s="25">
        <v>935</v>
      </c>
      <c r="D937" t="str">
        <f t="shared" ca="1" si="74"/>
        <v/>
      </c>
      <c r="E937">
        <v>935</v>
      </c>
      <c r="F937" t="str">
        <f t="shared" ca="1" si="71"/>
        <v/>
      </c>
      <c r="G937" t="str">
        <f t="shared" ca="1" si="72"/>
        <v/>
      </c>
      <c r="H937">
        <v>935</v>
      </c>
    </row>
    <row r="938" spans="1:8">
      <c r="A938">
        <f t="shared" si="73"/>
        <v>1875</v>
      </c>
      <c r="C938" s="25">
        <v>936</v>
      </c>
      <c r="D938" t="str">
        <f t="shared" ca="1" si="74"/>
        <v/>
      </c>
      <c r="E938">
        <v>936</v>
      </c>
      <c r="F938" t="str">
        <f t="shared" ca="1" si="71"/>
        <v/>
      </c>
      <c r="G938" t="str">
        <f t="shared" ca="1" si="72"/>
        <v/>
      </c>
      <c r="H938">
        <v>936</v>
      </c>
    </row>
    <row r="939" spans="1:8">
      <c r="A939">
        <f t="shared" si="73"/>
        <v>1877</v>
      </c>
      <c r="C939" s="25">
        <v>937</v>
      </c>
      <c r="D939" t="str">
        <f t="shared" ca="1" si="74"/>
        <v/>
      </c>
      <c r="E939">
        <v>937</v>
      </c>
      <c r="F939" t="str">
        <f t="shared" ca="1" si="71"/>
        <v/>
      </c>
      <c r="G939" t="str">
        <f t="shared" ca="1" si="72"/>
        <v/>
      </c>
      <c r="H939">
        <v>937</v>
      </c>
    </row>
    <row r="940" spans="1:8">
      <c r="A940">
        <f t="shared" si="73"/>
        <v>1879</v>
      </c>
      <c r="C940" s="25">
        <v>938</v>
      </c>
      <c r="D940" t="str">
        <f t="shared" ca="1" si="74"/>
        <v/>
      </c>
      <c r="E940">
        <v>938</v>
      </c>
      <c r="F940" t="str">
        <f t="shared" ca="1" si="71"/>
        <v/>
      </c>
      <c r="G940" t="str">
        <f t="shared" ca="1" si="72"/>
        <v/>
      </c>
      <c r="H940">
        <v>938</v>
      </c>
    </row>
    <row r="941" spans="1:8">
      <c r="A941">
        <f t="shared" si="73"/>
        <v>1881</v>
      </c>
      <c r="C941" s="25">
        <v>939</v>
      </c>
      <c r="D941" t="str">
        <f t="shared" ca="1" si="74"/>
        <v/>
      </c>
      <c r="E941">
        <v>939</v>
      </c>
      <c r="F941" t="str">
        <f t="shared" ca="1" si="71"/>
        <v/>
      </c>
      <c r="G941" t="str">
        <f t="shared" ca="1" si="72"/>
        <v/>
      </c>
      <c r="H941">
        <v>939</v>
      </c>
    </row>
    <row r="942" spans="1:8">
      <c r="A942">
        <f t="shared" si="73"/>
        <v>1883</v>
      </c>
      <c r="C942" s="25">
        <v>940</v>
      </c>
      <c r="D942" t="str">
        <f t="shared" ca="1" si="74"/>
        <v/>
      </c>
      <c r="E942">
        <v>940</v>
      </c>
      <c r="F942" t="str">
        <f t="shared" ca="1" si="71"/>
        <v/>
      </c>
      <c r="G942" t="str">
        <f t="shared" ca="1" si="72"/>
        <v/>
      </c>
      <c r="H942">
        <v>940</v>
      </c>
    </row>
    <row r="943" spans="1:8">
      <c r="A943">
        <f t="shared" si="73"/>
        <v>1885</v>
      </c>
      <c r="C943" s="25">
        <v>941</v>
      </c>
      <c r="D943" t="str">
        <f t="shared" ca="1" si="74"/>
        <v/>
      </c>
      <c r="E943">
        <v>941</v>
      </c>
      <c r="F943" t="str">
        <f t="shared" ca="1" si="71"/>
        <v/>
      </c>
      <c r="G943" t="str">
        <f t="shared" ca="1" si="72"/>
        <v/>
      </c>
      <c r="H943">
        <v>941</v>
      </c>
    </row>
    <row r="944" spans="1:8">
      <c r="A944">
        <f t="shared" si="73"/>
        <v>1887</v>
      </c>
      <c r="C944" s="25">
        <v>942</v>
      </c>
      <c r="D944" t="str">
        <f t="shared" ca="1" si="74"/>
        <v/>
      </c>
      <c r="E944">
        <v>942</v>
      </c>
      <c r="F944" t="str">
        <f t="shared" ca="1" si="71"/>
        <v/>
      </c>
      <c r="G944" t="str">
        <f t="shared" ca="1" si="72"/>
        <v/>
      </c>
      <c r="H944">
        <v>942</v>
      </c>
    </row>
    <row r="945" spans="1:8">
      <c r="A945">
        <f t="shared" si="73"/>
        <v>1889</v>
      </c>
      <c r="C945" s="25">
        <v>943</v>
      </c>
      <c r="D945" t="str">
        <f t="shared" ca="1" si="74"/>
        <v/>
      </c>
      <c r="E945">
        <v>943</v>
      </c>
      <c r="F945" t="str">
        <f t="shared" ca="1" si="71"/>
        <v/>
      </c>
      <c r="G945" t="str">
        <f t="shared" ca="1" si="72"/>
        <v/>
      </c>
      <c r="H945">
        <v>943</v>
      </c>
    </row>
    <row r="946" spans="1:8">
      <c r="A946">
        <f t="shared" si="73"/>
        <v>1891</v>
      </c>
      <c r="C946" s="25">
        <v>944</v>
      </c>
      <c r="D946" t="str">
        <f t="shared" ca="1" si="74"/>
        <v/>
      </c>
      <c r="E946">
        <v>944</v>
      </c>
      <c r="F946" t="str">
        <f t="shared" ca="1" si="71"/>
        <v/>
      </c>
      <c r="G946" t="str">
        <f t="shared" ca="1" si="72"/>
        <v/>
      </c>
      <c r="H946">
        <v>944</v>
      </c>
    </row>
    <row r="947" spans="1:8">
      <c r="A947">
        <f t="shared" si="73"/>
        <v>1893</v>
      </c>
      <c r="C947" s="25">
        <v>945</v>
      </c>
      <c r="D947" t="str">
        <f t="shared" ca="1" si="74"/>
        <v/>
      </c>
      <c r="E947">
        <v>945</v>
      </c>
      <c r="F947" t="str">
        <f t="shared" ca="1" si="71"/>
        <v/>
      </c>
      <c r="G947" t="str">
        <f t="shared" ca="1" si="72"/>
        <v/>
      </c>
      <c r="H947">
        <v>945</v>
      </c>
    </row>
    <row r="948" spans="1:8">
      <c r="A948">
        <f t="shared" si="73"/>
        <v>1895</v>
      </c>
      <c r="C948" s="25">
        <v>946</v>
      </c>
      <c r="D948" t="str">
        <f t="shared" ca="1" si="74"/>
        <v/>
      </c>
      <c r="E948">
        <v>946</v>
      </c>
      <c r="F948" t="str">
        <f t="shared" ca="1" si="71"/>
        <v/>
      </c>
      <c r="G948" t="str">
        <f t="shared" ca="1" si="72"/>
        <v/>
      </c>
      <c r="H948">
        <v>946</v>
      </c>
    </row>
    <row r="949" spans="1:8">
      <c r="A949">
        <f t="shared" si="73"/>
        <v>1897</v>
      </c>
      <c r="C949" s="25">
        <v>947</v>
      </c>
      <c r="D949" t="str">
        <f t="shared" ca="1" si="74"/>
        <v/>
      </c>
      <c r="E949">
        <v>947</v>
      </c>
      <c r="F949" t="str">
        <f t="shared" ca="1" si="71"/>
        <v/>
      </c>
      <c r="G949" t="str">
        <f t="shared" ca="1" si="72"/>
        <v/>
      </c>
      <c r="H949">
        <v>947</v>
      </c>
    </row>
    <row r="950" spans="1:8">
      <c r="A950">
        <f t="shared" si="73"/>
        <v>1899</v>
      </c>
      <c r="C950" s="25">
        <v>948</v>
      </c>
      <c r="D950" t="str">
        <f t="shared" ca="1" si="74"/>
        <v/>
      </c>
      <c r="E950">
        <v>948</v>
      </c>
      <c r="F950" t="str">
        <f t="shared" ca="1" si="71"/>
        <v/>
      </c>
      <c r="G950" t="str">
        <f t="shared" ca="1" si="72"/>
        <v/>
      </c>
      <c r="H950">
        <v>948</v>
      </c>
    </row>
    <row r="951" spans="1:8">
      <c r="A951">
        <f t="shared" si="73"/>
        <v>1901</v>
      </c>
      <c r="C951" s="25">
        <v>949</v>
      </c>
      <c r="D951" t="str">
        <f t="shared" ca="1" si="74"/>
        <v/>
      </c>
      <c r="E951">
        <v>949</v>
      </c>
      <c r="F951" t="str">
        <f t="shared" ca="1" si="71"/>
        <v/>
      </c>
      <c r="G951" t="str">
        <f t="shared" ca="1" si="72"/>
        <v/>
      </c>
      <c r="H951">
        <v>949</v>
      </c>
    </row>
    <row r="952" spans="1:8">
      <c r="A952">
        <f t="shared" si="73"/>
        <v>1903</v>
      </c>
      <c r="C952" s="25">
        <v>950</v>
      </c>
      <c r="D952" t="str">
        <f t="shared" ca="1" si="74"/>
        <v/>
      </c>
      <c r="E952">
        <v>950</v>
      </c>
      <c r="F952" t="str">
        <f t="shared" ca="1" si="71"/>
        <v/>
      </c>
      <c r="G952" t="str">
        <f t="shared" ca="1" si="72"/>
        <v/>
      </c>
      <c r="H952">
        <v>950</v>
      </c>
    </row>
    <row r="953" spans="1:8">
      <c r="A953">
        <f t="shared" si="73"/>
        <v>1905</v>
      </c>
      <c r="C953" s="25">
        <v>951</v>
      </c>
      <c r="D953" t="str">
        <f t="shared" ca="1" si="74"/>
        <v/>
      </c>
      <c r="E953">
        <v>951</v>
      </c>
      <c r="F953" t="str">
        <f t="shared" ca="1" si="71"/>
        <v/>
      </c>
      <c r="G953" t="str">
        <f t="shared" ca="1" si="72"/>
        <v/>
      </c>
      <c r="H953">
        <v>951</v>
      </c>
    </row>
    <row r="954" spans="1:8">
      <c r="A954">
        <f t="shared" si="73"/>
        <v>1907</v>
      </c>
      <c r="C954" s="25">
        <v>952</v>
      </c>
      <c r="D954" t="str">
        <f t="shared" ca="1" si="74"/>
        <v/>
      </c>
      <c r="E954">
        <v>952</v>
      </c>
      <c r="F954" t="str">
        <f t="shared" ca="1" si="71"/>
        <v/>
      </c>
      <c r="G954" t="str">
        <f t="shared" ca="1" si="72"/>
        <v/>
      </c>
      <c r="H954">
        <v>952</v>
      </c>
    </row>
    <row r="955" spans="1:8">
      <c r="A955">
        <f t="shared" si="73"/>
        <v>1909</v>
      </c>
      <c r="C955" s="25">
        <v>953</v>
      </c>
      <c r="D955" t="str">
        <f t="shared" ca="1" si="74"/>
        <v/>
      </c>
      <c r="E955">
        <v>953</v>
      </c>
      <c r="F955" t="str">
        <f t="shared" ca="1" si="71"/>
        <v/>
      </c>
      <c r="G955" t="str">
        <f t="shared" ca="1" si="72"/>
        <v/>
      </c>
      <c r="H955">
        <v>953</v>
      </c>
    </row>
    <row r="956" spans="1:8">
      <c r="A956">
        <f t="shared" si="73"/>
        <v>1911</v>
      </c>
      <c r="C956" s="25">
        <v>954</v>
      </c>
      <c r="D956" t="str">
        <f t="shared" ca="1" si="74"/>
        <v/>
      </c>
      <c r="E956">
        <v>954</v>
      </c>
      <c r="F956" t="str">
        <f t="shared" ca="1" si="71"/>
        <v/>
      </c>
      <c r="G956" t="str">
        <f t="shared" ca="1" si="72"/>
        <v/>
      </c>
      <c r="H956">
        <v>954</v>
      </c>
    </row>
    <row r="957" spans="1:8">
      <c r="A957">
        <f t="shared" si="73"/>
        <v>1913</v>
      </c>
      <c r="C957" s="25">
        <v>955</v>
      </c>
      <c r="D957" t="str">
        <f t="shared" ca="1" si="74"/>
        <v/>
      </c>
      <c r="E957">
        <v>955</v>
      </c>
      <c r="F957" t="str">
        <f t="shared" ca="1" si="71"/>
        <v/>
      </c>
      <c r="G957" t="str">
        <f t="shared" ca="1" si="72"/>
        <v/>
      </c>
      <c r="H957">
        <v>955</v>
      </c>
    </row>
    <row r="958" spans="1:8">
      <c r="A958">
        <f t="shared" si="73"/>
        <v>1915</v>
      </c>
      <c r="C958" s="25">
        <v>956</v>
      </c>
      <c r="D958" t="str">
        <f t="shared" ca="1" si="74"/>
        <v/>
      </c>
      <c r="E958">
        <v>956</v>
      </c>
      <c r="F958" t="str">
        <f t="shared" ca="1" si="71"/>
        <v/>
      </c>
      <c r="G958" t="str">
        <f t="shared" ca="1" si="72"/>
        <v/>
      </c>
      <c r="H958">
        <v>956</v>
      </c>
    </row>
    <row r="959" spans="1:8">
      <c r="A959">
        <f t="shared" si="73"/>
        <v>1917</v>
      </c>
      <c r="C959" s="25">
        <v>957</v>
      </c>
      <c r="D959" t="str">
        <f t="shared" ca="1" si="74"/>
        <v/>
      </c>
      <c r="E959">
        <v>957</v>
      </c>
      <c r="F959" t="str">
        <f t="shared" ca="1" si="71"/>
        <v/>
      </c>
      <c r="G959" t="str">
        <f t="shared" ca="1" si="72"/>
        <v/>
      </c>
      <c r="H959">
        <v>957</v>
      </c>
    </row>
    <row r="960" spans="1:8">
      <c r="A960">
        <f t="shared" si="73"/>
        <v>1919</v>
      </c>
      <c r="C960" s="25">
        <v>958</v>
      </c>
      <c r="D960" t="str">
        <f t="shared" ca="1" si="74"/>
        <v/>
      </c>
      <c r="E960">
        <v>958</v>
      </c>
      <c r="F960" t="str">
        <f t="shared" ca="1" si="71"/>
        <v/>
      </c>
      <c r="G960" t="str">
        <f t="shared" ca="1" si="72"/>
        <v/>
      </c>
      <c r="H960">
        <v>958</v>
      </c>
    </row>
    <row r="961" spans="1:8">
      <c r="A961">
        <f t="shared" si="73"/>
        <v>1921</v>
      </c>
      <c r="C961" s="25">
        <v>959</v>
      </c>
      <c r="D961" t="str">
        <f t="shared" ca="1" si="74"/>
        <v/>
      </c>
      <c r="E961">
        <v>959</v>
      </c>
      <c r="F961" t="str">
        <f t="shared" ca="1" si="71"/>
        <v/>
      </c>
      <c r="G961" t="str">
        <f t="shared" ca="1" si="72"/>
        <v/>
      </c>
      <c r="H961">
        <v>959</v>
      </c>
    </row>
    <row r="962" spans="1:8">
      <c r="A962">
        <f t="shared" si="73"/>
        <v>1923</v>
      </c>
      <c r="C962" s="25">
        <v>960</v>
      </c>
      <c r="D962" t="str">
        <f t="shared" ca="1" si="74"/>
        <v/>
      </c>
      <c r="E962">
        <v>960</v>
      </c>
      <c r="F962" t="str">
        <f t="shared" ca="1" si="71"/>
        <v/>
      </c>
      <c r="G962" t="str">
        <f t="shared" ca="1" si="72"/>
        <v/>
      </c>
      <c r="H962">
        <v>960</v>
      </c>
    </row>
    <row r="963" spans="1:8">
      <c r="A963">
        <f t="shared" si="73"/>
        <v>1925</v>
      </c>
      <c r="C963" s="25">
        <v>961</v>
      </c>
      <c r="D963" t="str">
        <f t="shared" ca="1" si="74"/>
        <v/>
      </c>
      <c r="E963">
        <v>961</v>
      </c>
      <c r="F963" t="str">
        <f t="shared" ca="1" si="71"/>
        <v/>
      </c>
      <c r="G963" t="str">
        <f t="shared" ca="1" si="72"/>
        <v/>
      </c>
      <c r="H963">
        <v>961</v>
      </c>
    </row>
    <row r="964" spans="1:8">
      <c r="A964">
        <f t="shared" si="73"/>
        <v>1927</v>
      </c>
      <c r="C964" s="25">
        <v>962</v>
      </c>
      <c r="D964" t="str">
        <f t="shared" ca="1" si="74"/>
        <v/>
      </c>
      <c r="E964">
        <v>962</v>
      </c>
      <c r="F964" t="str">
        <f t="shared" ref="F964:F1027" ca="1" si="75">IF(INDIRECT("Models!C"&amp;A964)=0,"",INDIRECT("Models!C"&amp;A964))</f>
        <v/>
      </c>
      <c r="G964" t="str">
        <f t="shared" ref="G964:G1027" ca="1" si="76">IF(F964="",D964,IF(F964="lm",D964,""))</f>
        <v/>
      </c>
      <c r="H964">
        <v>962</v>
      </c>
    </row>
    <row r="965" spans="1:8">
      <c r="A965">
        <f t="shared" si="73"/>
        <v>1929</v>
      </c>
      <c r="C965" s="25">
        <v>963</v>
      </c>
      <c r="D965" t="str">
        <f t="shared" ca="1" si="74"/>
        <v/>
      </c>
      <c r="E965">
        <v>963</v>
      </c>
      <c r="F965" t="str">
        <f t="shared" ca="1" si="75"/>
        <v/>
      </c>
      <c r="G965" t="str">
        <f t="shared" ca="1" si="76"/>
        <v/>
      </c>
      <c r="H965">
        <v>963</v>
      </c>
    </row>
    <row r="966" spans="1:8">
      <c r="A966">
        <f t="shared" si="73"/>
        <v>1931</v>
      </c>
      <c r="C966" s="25">
        <v>964</v>
      </c>
      <c r="D966" t="str">
        <f t="shared" ca="1" si="74"/>
        <v/>
      </c>
      <c r="E966">
        <v>964</v>
      </c>
      <c r="F966" t="str">
        <f t="shared" ca="1" si="75"/>
        <v/>
      </c>
      <c r="G966" t="str">
        <f t="shared" ca="1" si="76"/>
        <v/>
      </c>
      <c r="H966">
        <v>964</v>
      </c>
    </row>
    <row r="967" spans="1:8">
      <c r="A967">
        <f t="shared" si="73"/>
        <v>1933</v>
      </c>
      <c r="C967" s="25">
        <v>965</v>
      </c>
      <c r="D967" t="str">
        <f t="shared" ca="1" si="74"/>
        <v/>
      </c>
      <c r="E967">
        <v>965</v>
      </c>
      <c r="F967" t="str">
        <f t="shared" ca="1" si="75"/>
        <v/>
      </c>
      <c r="G967" t="str">
        <f t="shared" ca="1" si="76"/>
        <v/>
      </c>
      <c r="H967">
        <v>965</v>
      </c>
    </row>
    <row r="968" spans="1:8">
      <c r="A968">
        <f t="shared" si="73"/>
        <v>1935</v>
      </c>
      <c r="C968" s="25">
        <v>966</v>
      </c>
      <c r="D968" t="str">
        <f t="shared" ca="1" si="74"/>
        <v/>
      </c>
      <c r="E968">
        <v>966</v>
      </c>
      <c r="F968" t="str">
        <f t="shared" ca="1" si="75"/>
        <v/>
      </c>
      <c r="G968" t="str">
        <f t="shared" ca="1" si="76"/>
        <v/>
      </c>
      <c r="H968">
        <v>966</v>
      </c>
    </row>
    <row r="969" spans="1:8">
      <c r="A969">
        <f t="shared" si="73"/>
        <v>1937</v>
      </c>
      <c r="C969" s="25">
        <v>967</v>
      </c>
      <c r="D969" t="str">
        <f t="shared" ca="1" si="74"/>
        <v/>
      </c>
      <c r="E969">
        <v>967</v>
      </c>
      <c r="F969" t="str">
        <f t="shared" ca="1" si="75"/>
        <v/>
      </c>
      <c r="G969" t="str">
        <f t="shared" ca="1" si="76"/>
        <v/>
      </c>
      <c r="H969">
        <v>967</v>
      </c>
    </row>
    <row r="970" spans="1:8">
      <c r="A970">
        <f t="shared" si="73"/>
        <v>1939</v>
      </c>
      <c r="C970" s="25">
        <v>968</v>
      </c>
      <c r="D970" t="str">
        <f t="shared" ca="1" si="74"/>
        <v/>
      </c>
      <c r="E970">
        <v>968</v>
      </c>
      <c r="F970" t="str">
        <f t="shared" ca="1" si="75"/>
        <v/>
      </c>
      <c r="G970" t="str">
        <f t="shared" ca="1" si="76"/>
        <v/>
      </c>
      <c r="H970">
        <v>968</v>
      </c>
    </row>
    <row r="971" spans="1:8">
      <c r="A971">
        <f t="shared" si="73"/>
        <v>1941</v>
      </c>
      <c r="C971" s="25">
        <v>969</v>
      </c>
      <c r="D971" t="str">
        <f t="shared" ca="1" si="74"/>
        <v/>
      </c>
      <c r="E971">
        <v>969</v>
      </c>
      <c r="F971" t="str">
        <f t="shared" ca="1" si="75"/>
        <v/>
      </c>
      <c r="G971" t="str">
        <f t="shared" ca="1" si="76"/>
        <v/>
      </c>
      <c r="H971">
        <v>969</v>
      </c>
    </row>
    <row r="972" spans="1:8">
      <c r="A972">
        <f t="shared" si="73"/>
        <v>1943</v>
      </c>
      <c r="C972" s="25">
        <v>970</v>
      </c>
      <c r="D972" t="str">
        <f t="shared" ca="1" si="74"/>
        <v/>
      </c>
      <c r="E972">
        <v>970</v>
      </c>
      <c r="F972" t="str">
        <f t="shared" ca="1" si="75"/>
        <v/>
      </c>
      <c r="G972" t="str">
        <f t="shared" ca="1" si="76"/>
        <v/>
      </c>
      <c r="H972">
        <v>970</v>
      </c>
    </row>
    <row r="973" spans="1:8">
      <c r="A973">
        <f t="shared" si="73"/>
        <v>1945</v>
      </c>
      <c r="C973" s="25">
        <v>971</v>
      </c>
      <c r="D973" t="str">
        <f t="shared" ca="1" si="74"/>
        <v/>
      </c>
      <c r="E973">
        <v>971</v>
      </c>
      <c r="F973" t="str">
        <f t="shared" ca="1" si="75"/>
        <v/>
      </c>
      <c r="G973" t="str">
        <f t="shared" ca="1" si="76"/>
        <v/>
      </c>
      <c r="H973">
        <v>971</v>
      </c>
    </row>
    <row r="974" spans="1:8">
      <c r="A974">
        <f t="shared" si="73"/>
        <v>1947</v>
      </c>
      <c r="C974" s="25">
        <v>972</v>
      </c>
      <c r="D974" t="str">
        <f t="shared" ca="1" si="74"/>
        <v/>
      </c>
      <c r="E974">
        <v>972</v>
      </c>
      <c r="F974" t="str">
        <f t="shared" ca="1" si="75"/>
        <v/>
      </c>
      <c r="G974" t="str">
        <f t="shared" ca="1" si="76"/>
        <v/>
      </c>
      <c r="H974">
        <v>972</v>
      </c>
    </row>
    <row r="975" spans="1:8">
      <c r="A975">
        <f t="shared" si="73"/>
        <v>1949</v>
      </c>
      <c r="C975" s="25">
        <v>973</v>
      </c>
      <c r="D975" t="str">
        <f t="shared" ca="1" si="74"/>
        <v/>
      </c>
      <c r="E975">
        <v>973</v>
      </c>
      <c r="F975" t="str">
        <f t="shared" ca="1" si="75"/>
        <v/>
      </c>
      <c r="G975" t="str">
        <f t="shared" ca="1" si="76"/>
        <v/>
      </c>
      <c r="H975">
        <v>973</v>
      </c>
    </row>
    <row r="976" spans="1:8">
      <c r="A976">
        <f t="shared" si="73"/>
        <v>1951</v>
      </c>
      <c r="C976" s="25">
        <v>974</v>
      </c>
      <c r="D976" t="str">
        <f t="shared" ca="1" si="74"/>
        <v/>
      </c>
      <c r="E976">
        <v>974</v>
      </c>
      <c r="F976" t="str">
        <f t="shared" ca="1" si="75"/>
        <v/>
      </c>
      <c r="G976" t="str">
        <f t="shared" ca="1" si="76"/>
        <v/>
      </c>
      <c r="H976">
        <v>974</v>
      </c>
    </row>
    <row r="977" spans="1:8">
      <c r="A977">
        <f t="shared" si="73"/>
        <v>1953</v>
      </c>
      <c r="C977" s="25">
        <v>975</v>
      </c>
      <c r="D977" t="str">
        <f t="shared" ca="1" si="74"/>
        <v/>
      </c>
      <c r="E977">
        <v>975</v>
      </c>
      <c r="F977" t="str">
        <f t="shared" ca="1" si="75"/>
        <v/>
      </c>
      <c r="G977" t="str">
        <f t="shared" ca="1" si="76"/>
        <v/>
      </c>
      <c r="H977">
        <v>975</v>
      </c>
    </row>
    <row r="978" spans="1:8">
      <c r="A978">
        <f t="shared" si="73"/>
        <v>1955</v>
      </c>
      <c r="C978" s="25">
        <v>976</v>
      </c>
      <c r="D978" t="str">
        <f t="shared" ca="1" si="74"/>
        <v/>
      </c>
      <c r="E978">
        <v>976</v>
      </c>
      <c r="F978" t="str">
        <f t="shared" ca="1" si="75"/>
        <v/>
      </c>
      <c r="G978" t="str">
        <f t="shared" ca="1" si="76"/>
        <v/>
      </c>
      <c r="H978">
        <v>976</v>
      </c>
    </row>
    <row r="979" spans="1:8">
      <c r="A979">
        <f t="shared" si="73"/>
        <v>1957</v>
      </c>
      <c r="C979" s="25">
        <v>977</v>
      </c>
      <c r="D979" t="str">
        <f t="shared" ca="1" si="74"/>
        <v/>
      </c>
      <c r="E979">
        <v>977</v>
      </c>
      <c r="F979" t="str">
        <f t="shared" ca="1" si="75"/>
        <v/>
      </c>
      <c r="G979" t="str">
        <f t="shared" ca="1" si="76"/>
        <v/>
      </c>
      <c r="H979">
        <v>977</v>
      </c>
    </row>
    <row r="980" spans="1:8">
      <c r="A980">
        <f t="shared" si="73"/>
        <v>1959</v>
      </c>
      <c r="C980" s="25">
        <v>978</v>
      </c>
      <c r="D980" t="str">
        <f t="shared" ca="1" si="74"/>
        <v/>
      </c>
      <c r="E980">
        <v>978</v>
      </c>
      <c r="F980" t="str">
        <f t="shared" ca="1" si="75"/>
        <v/>
      </c>
      <c r="G980" t="str">
        <f t="shared" ca="1" si="76"/>
        <v/>
      </c>
      <c r="H980">
        <v>978</v>
      </c>
    </row>
    <row r="981" spans="1:8">
      <c r="A981">
        <f t="shared" si="73"/>
        <v>1961</v>
      </c>
      <c r="C981" s="25">
        <v>979</v>
      </c>
      <c r="D981" t="str">
        <f t="shared" ca="1" si="74"/>
        <v/>
      </c>
      <c r="E981">
        <v>979</v>
      </c>
      <c r="F981" t="str">
        <f t="shared" ca="1" si="75"/>
        <v/>
      </c>
      <c r="G981" t="str">
        <f t="shared" ca="1" si="76"/>
        <v/>
      </c>
      <c r="H981">
        <v>979</v>
      </c>
    </row>
    <row r="982" spans="1:8">
      <c r="A982">
        <f t="shared" si="73"/>
        <v>1963</v>
      </c>
      <c r="C982" s="25">
        <v>980</v>
      </c>
      <c r="D982" t="str">
        <f t="shared" ca="1" si="74"/>
        <v/>
      </c>
      <c r="E982">
        <v>980</v>
      </c>
      <c r="F982" t="str">
        <f t="shared" ca="1" si="75"/>
        <v/>
      </c>
      <c r="G982" t="str">
        <f t="shared" ca="1" si="76"/>
        <v/>
      </c>
      <c r="H982">
        <v>980</v>
      </c>
    </row>
    <row r="983" spans="1:8">
      <c r="A983">
        <f t="shared" si="73"/>
        <v>1965</v>
      </c>
      <c r="C983" s="25">
        <v>981</v>
      </c>
      <c r="D983" t="str">
        <f t="shared" ca="1" si="74"/>
        <v/>
      </c>
      <c r="E983">
        <v>981</v>
      </c>
      <c r="F983" t="str">
        <f t="shared" ca="1" si="75"/>
        <v/>
      </c>
      <c r="G983" t="str">
        <f t="shared" ca="1" si="76"/>
        <v/>
      </c>
      <c r="H983">
        <v>981</v>
      </c>
    </row>
    <row r="984" spans="1:8">
      <c r="A984">
        <f t="shared" si="73"/>
        <v>1967</v>
      </c>
      <c r="C984" s="25">
        <v>982</v>
      </c>
      <c r="D984" t="str">
        <f t="shared" ca="1" si="74"/>
        <v/>
      </c>
      <c r="E984">
        <v>982</v>
      </c>
      <c r="F984" t="str">
        <f t="shared" ca="1" si="75"/>
        <v/>
      </c>
      <c r="G984" t="str">
        <f t="shared" ca="1" si="76"/>
        <v/>
      </c>
      <c r="H984">
        <v>982</v>
      </c>
    </row>
    <row r="985" spans="1:8">
      <c r="A985">
        <f t="shared" si="73"/>
        <v>1969</v>
      </c>
      <c r="C985" s="25">
        <v>983</v>
      </c>
      <c r="D985" t="str">
        <f t="shared" ca="1" si="74"/>
        <v/>
      </c>
      <c r="E985">
        <v>983</v>
      </c>
      <c r="F985" t="str">
        <f t="shared" ca="1" si="75"/>
        <v/>
      </c>
      <c r="G985" t="str">
        <f t="shared" ca="1" si="76"/>
        <v/>
      </c>
      <c r="H985">
        <v>983</v>
      </c>
    </row>
    <row r="986" spans="1:8">
      <c r="A986">
        <f t="shared" si="73"/>
        <v>1971</v>
      </c>
      <c r="C986" s="25">
        <v>984</v>
      </c>
      <c r="D986" t="str">
        <f t="shared" ca="1" si="74"/>
        <v/>
      </c>
      <c r="E986">
        <v>984</v>
      </c>
      <c r="F986" t="str">
        <f t="shared" ca="1" si="75"/>
        <v/>
      </c>
      <c r="G986" t="str">
        <f t="shared" ca="1" si="76"/>
        <v/>
      </c>
      <c r="H986">
        <v>984</v>
      </c>
    </row>
    <row r="987" spans="1:8">
      <c r="A987">
        <f t="shared" ref="A987:A1002" si="77">3+C987*2</f>
        <v>1973</v>
      </c>
      <c r="C987" s="25">
        <v>985</v>
      </c>
      <c r="D987" t="str">
        <f t="shared" ref="D987:D1002" ca="1" si="78">IF(INDIRECT("Models!A"&amp;A987)=0,"",INDIRECT("Models!A"&amp;A987))</f>
        <v/>
      </c>
      <c r="E987">
        <v>985</v>
      </c>
      <c r="F987" t="str">
        <f t="shared" ca="1" si="75"/>
        <v/>
      </c>
      <c r="G987" t="str">
        <f t="shared" ca="1" si="76"/>
        <v/>
      </c>
      <c r="H987">
        <v>985</v>
      </c>
    </row>
    <row r="988" spans="1:8">
      <c r="A988">
        <f t="shared" si="77"/>
        <v>1975</v>
      </c>
      <c r="C988" s="25">
        <v>986</v>
      </c>
      <c r="D988" t="str">
        <f t="shared" ca="1" si="78"/>
        <v/>
      </c>
      <c r="E988">
        <v>986</v>
      </c>
      <c r="F988" t="str">
        <f t="shared" ca="1" si="75"/>
        <v/>
      </c>
      <c r="G988" t="str">
        <f t="shared" ca="1" si="76"/>
        <v/>
      </c>
      <c r="H988">
        <v>986</v>
      </c>
    </row>
    <row r="989" spans="1:8">
      <c r="A989">
        <f t="shared" si="77"/>
        <v>1977</v>
      </c>
      <c r="C989" s="25">
        <v>987</v>
      </c>
      <c r="D989" t="str">
        <f t="shared" ca="1" si="78"/>
        <v/>
      </c>
      <c r="E989">
        <v>987</v>
      </c>
      <c r="F989" t="str">
        <f t="shared" ca="1" si="75"/>
        <v/>
      </c>
      <c r="G989" t="str">
        <f t="shared" ca="1" si="76"/>
        <v/>
      </c>
      <c r="H989">
        <v>987</v>
      </c>
    </row>
    <row r="990" spans="1:8">
      <c r="A990">
        <f t="shared" si="77"/>
        <v>1979</v>
      </c>
      <c r="C990" s="25">
        <v>988</v>
      </c>
      <c r="D990" t="str">
        <f t="shared" ca="1" si="78"/>
        <v/>
      </c>
      <c r="E990">
        <v>988</v>
      </c>
      <c r="F990" t="str">
        <f t="shared" ca="1" si="75"/>
        <v/>
      </c>
      <c r="G990" t="str">
        <f t="shared" ca="1" si="76"/>
        <v/>
      </c>
      <c r="H990">
        <v>988</v>
      </c>
    </row>
    <row r="991" spans="1:8">
      <c r="A991">
        <f t="shared" si="77"/>
        <v>1981</v>
      </c>
      <c r="C991" s="25">
        <v>989</v>
      </c>
      <c r="D991" t="str">
        <f t="shared" ca="1" si="78"/>
        <v/>
      </c>
      <c r="E991">
        <v>989</v>
      </c>
      <c r="F991" t="str">
        <f t="shared" ca="1" si="75"/>
        <v/>
      </c>
      <c r="G991" t="str">
        <f t="shared" ca="1" si="76"/>
        <v/>
      </c>
      <c r="H991">
        <v>989</v>
      </c>
    </row>
    <row r="992" spans="1:8">
      <c r="A992">
        <f t="shared" si="77"/>
        <v>1983</v>
      </c>
      <c r="C992" s="25">
        <v>990</v>
      </c>
      <c r="D992" t="str">
        <f t="shared" ca="1" si="78"/>
        <v/>
      </c>
      <c r="E992">
        <v>990</v>
      </c>
      <c r="F992" t="str">
        <f t="shared" ca="1" si="75"/>
        <v/>
      </c>
      <c r="G992" t="str">
        <f t="shared" ca="1" si="76"/>
        <v/>
      </c>
      <c r="H992">
        <v>990</v>
      </c>
    </row>
    <row r="993" spans="1:8">
      <c r="A993">
        <f t="shared" si="77"/>
        <v>1985</v>
      </c>
      <c r="C993" s="25">
        <v>991</v>
      </c>
      <c r="D993" t="str">
        <f t="shared" ca="1" si="78"/>
        <v/>
      </c>
      <c r="E993">
        <v>991</v>
      </c>
      <c r="F993" t="str">
        <f t="shared" ca="1" si="75"/>
        <v/>
      </c>
      <c r="G993" t="str">
        <f t="shared" ca="1" si="76"/>
        <v/>
      </c>
      <c r="H993">
        <v>991</v>
      </c>
    </row>
    <row r="994" spans="1:8">
      <c r="A994">
        <f t="shared" si="77"/>
        <v>1987</v>
      </c>
      <c r="C994" s="25">
        <v>992</v>
      </c>
      <c r="D994" t="str">
        <f t="shared" ca="1" si="78"/>
        <v/>
      </c>
      <c r="E994">
        <v>992</v>
      </c>
      <c r="F994" t="str">
        <f t="shared" ca="1" si="75"/>
        <v/>
      </c>
      <c r="G994" t="str">
        <f t="shared" ca="1" si="76"/>
        <v/>
      </c>
      <c r="H994">
        <v>992</v>
      </c>
    </row>
    <row r="995" spans="1:8">
      <c r="A995">
        <f t="shared" si="77"/>
        <v>1989</v>
      </c>
      <c r="C995" s="25">
        <v>993</v>
      </c>
      <c r="D995" t="str">
        <f t="shared" ca="1" si="78"/>
        <v/>
      </c>
      <c r="E995">
        <v>993</v>
      </c>
      <c r="F995" t="str">
        <f t="shared" ca="1" si="75"/>
        <v/>
      </c>
      <c r="G995" t="str">
        <f t="shared" ca="1" si="76"/>
        <v/>
      </c>
      <c r="H995">
        <v>993</v>
      </c>
    </row>
    <row r="996" spans="1:8">
      <c r="A996">
        <f t="shared" si="77"/>
        <v>1991</v>
      </c>
      <c r="C996" s="25">
        <v>994</v>
      </c>
      <c r="D996" t="str">
        <f t="shared" ca="1" si="78"/>
        <v/>
      </c>
      <c r="E996">
        <v>994</v>
      </c>
      <c r="F996" t="str">
        <f t="shared" ca="1" si="75"/>
        <v/>
      </c>
      <c r="G996" t="str">
        <f t="shared" ca="1" si="76"/>
        <v/>
      </c>
      <c r="H996">
        <v>994</v>
      </c>
    </row>
    <row r="997" spans="1:8">
      <c r="A997">
        <f t="shared" si="77"/>
        <v>1993</v>
      </c>
      <c r="C997" s="25">
        <v>995</v>
      </c>
      <c r="D997" t="str">
        <f t="shared" ca="1" si="78"/>
        <v/>
      </c>
      <c r="E997">
        <v>995</v>
      </c>
      <c r="F997" t="str">
        <f t="shared" ca="1" si="75"/>
        <v/>
      </c>
      <c r="G997" t="str">
        <f t="shared" ca="1" si="76"/>
        <v/>
      </c>
      <c r="H997">
        <v>995</v>
      </c>
    </row>
    <row r="998" spans="1:8">
      <c r="A998">
        <f t="shared" si="77"/>
        <v>1995</v>
      </c>
      <c r="C998" s="25">
        <v>996</v>
      </c>
      <c r="D998" t="str">
        <f t="shared" ca="1" si="78"/>
        <v/>
      </c>
      <c r="E998">
        <v>996</v>
      </c>
      <c r="F998" t="str">
        <f t="shared" ca="1" si="75"/>
        <v/>
      </c>
      <c r="G998" t="str">
        <f t="shared" ca="1" si="76"/>
        <v/>
      </c>
      <c r="H998">
        <v>996</v>
      </c>
    </row>
    <row r="999" spans="1:8">
      <c r="A999">
        <f t="shared" si="77"/>
        <v>1997</v>
      </c>
      <c r="C999" s="25">
        <v>997</v>
      </c>
      <c r="D999" t="str">
        <f t="shared" ca="1" si="78"/>
        <v/>
      </c>
      <c r="E999">
        <v>997</v>
      </c>
      <c r="F999" t="str">
        <f t="shared" ca="1" si="75"/>
        <v/>
      </c>
      <c r="G999" t="str">
        <f t="shared" ca="1" si="76"/>
        <v/>
      </c>
      <c r="H999">
        <v>997</v>
      </c>
    </row>
    <row r="1000" spans="1:8">
      <c r="A1000">
        <f t="shared" si="77"/>
        <v>1999</v>
      </c>
      <c r="C1000" s="25">
        <v>998</v>
      </c>
      <c r="D1000" t="str">
        <f t="shared" ca="1" si="78"/>
        <v/>
      </c>
      <c r="E1000">
        <v>998</v>
      </c>
      <c r="F1000" t="str">
        <f t="shared" ca="1" si="75"/>
        <v/>
      </c>
      <c r="G1000" t="str">
        <f t="shared" ca="1" si="76"/>
        <v/>
      </c>
      <c r="H1000">
        <v>998</v>
      </c>
    </row>
    <row r="1001" spans="1:8">
      <c r="A1001">
        <f t="shared" si="77"/>
        <v>2001</v>
      </c>
      <c r="C1001" s="25">
        <v>999</v>
      </c>
      <c r="D1001" t="str">
        <f t="shared" ca="1" si="78"/>
        <v/>
      </c>
      <c r="E1001">
        <v>999</v>
      </c>
      <c r="F1001" t="str">
        <f t="shared" ca="1" si="75"/>
        <v/>
      </c>
      <c r="G1001" t="str">
        <f t="shared" ca="1" si="76"/>
        <v/>
      </c>
      <c r="H1001">
        <v>999</v>
      </c>
    </row>
    <row r="1002" spans="1:8">
      <c r="A1002">
        <f t="shared" si="77"/>
        <v>2003</v>
      </c>
      <c r="C1002" s="25">
        <v>1000</v>
      </c>
      <c r="D1002" t="str">
        <f t="shared" ca="1" si="78"/>
        <v/>
      </c>
      <c r="E1002">
        <v>1000</v>
      </c>
      <c r="F1002" t="str">
        <f t="shared" ca="1" si="75"/>
        <v/>
      </c>
      <c r="G1002" t="str">
        <f t="shared" ca="1" si="76"/>
        <v/>
      </c>
      <c r="H1002">
        <v>1000</v>
      </c>
    </row>
    <row r="1003" spans="1:8">
      <c r="A1003">
        <f t="shared" ref="A1003:A1066" si="79">3+C1003*2</f>
        <v>2005</v>
      </c>
      <c r="C1003" s="25">
        <v>1001</v>
      </c>
      <c r="D1003" t="str">
        <f t="shared" ref="D1003:D1066" ca="1" si="80">IF(INDIRECT("Models!A"&amp;A1003)=0,"",INDIRECT("Models!A"&amp;A1003))</f>
        <v/>
      </c>
      <c r="E1003">
        <v>1001</v>
      </c>
      <c r="F1003" t="str">
        <f t="shared" ca="1" si="75"/>
        <v/>
      </c>
      <c r="G1003" t="str">
        <f t="shared" ca="1" si="76"/>
        <v/>
      </c>
      <c r="H1003">
        <v>1001</v>
      </c>
    </row>
    <row r="1004" spans="1:8">
      <c r="A1004">
        <f t="shared" si="79"/>
        <v>2007</v>
      </c>
      <c r="C1004" s="25">
        <v>1002</v>
      </c>
      <c r="D1004" t="str">
        <f t="shared" ca="1" si="80"/>
        <v/>
      </c>
      <c r="E1004">
        <v>1002</v>
      </c>
      <c r="F1004" t="str">
        <f t="shared" ca="1" si="75"/>
        <v/>
      </c>
      <c r="G1004" t="str">
        <f t="shared" ca="1" si="76"/>
        <v/>
      </c>
      <c r="H1004">
        <v>1002</v>
      </c>
    </row>
    <row r="1005" spans="1:8">
      <c r="A1005">
        <f t="shared" si="79"/>
        <v>2009</v>
      </c>
      <c r="C1005" s="25">
        <v>1003</v>
      </c>
      <c r="D1005" t="str">
        <f t="shared" ca="1" si="80"/>
        <v/>
      </c>
      <c r="E1005">
        <v>1003</v>
      </c>
      <c r="F1005" t="str">
        <f t="shared" ca="1" si="75"/>
        <v/>
      </c>
      <c r="G1005" t="str">
        <f t="shared" ca="1" si="76"/>
        <v/>
      </c>
      <c r="H1005">
        <v>1003</v>
      </c>
    </row>
    <row r="1006" spans="1:8">
      <c r="A1006">
        <f t="shared" si="79"/>
        <v>2011</v>
      </c>
      <c r="C1006" s="25">
        <v>1004</v>
      </c>
      <c r="D1006" t="str">
        <f t="shared" ca="1" si="80"/>
        <v/>
      </c>
      <c r="E1006">
        <v>1004</v>
      </c>
      <c r="F1006" t="str">
        <f t="shared" ca="1" si="75"/>
        <v/>
      </c>
      <c r="G1006" t="str">
        <f t="shared" ca="1" si="76"/>
        <v/>
      </c>
      <c r="H1006">
        <v>1004</v>
      </c>
    </row>
    <row r="1007" spans="1:8">
      <c r="A1007">
        <f t="shared" si="79"/>
        <v>2013</v>
      </c>
      <c r="C1007" s="25">
        <v>1005</v>
      </c>
      <c r="D1007" t="str">
        <f t="shared" ca="1" si="80"/>
        <v/>
      </c>
      <c r="E1007">
        <v>1005</v>
      </c>
      <c r="F1007" t="str">
        <f t="shared" ca="1" si="75"/>
        <v/>
      </c>
      <c r="G1007" t="str">
        <f t="shared" ca="1" si="76"/>
        <v/>
      </c>
      <c r="H1007">
        <v>1005</v>
      </c>
    </row>
    <row r="1008" spans="1:8">
      <c r="A1008">
        <f t="shared" si="79"/>
        <v>2015</v>
      </c>
      <c r="C1008" s="25">
        <v>1006</v>
      </c>
      <c r="D1008" t="str">
        <f t="shared" ca="1" si="80"/>
        <v/>
      </c>
      <c r="E1008">
        <v>1006</v>
      </c>
      <c r="F1008" t="str">
        <f t="shared" ca="1" si="75"/>
        <v/>
      </c>
      <c r="G1008" t="str">
        <f t="shared" ca="1" si="76"/>
        <v/>
      </c>
      <c r="H1008">
        <v>1006</v>
      </c>
    </row>
    <row r="1009" spans="1:8">
      <c r="A1009">
        <f t="shared" si="79"/>
        <v>2017</v>
      </c>
      <c r="C1009" s="25">
        <v>1007</v>
      </c>
      <c r="D1009" t="str">
        <f t="shared" ca="1" si="80"/>
        <v/>
      </c>
      <c r="E1009">
        <v>1007</v>
      </c>
      <c r="F1009" t="str">
        <f t="shared" ca="1" si="75"/>
        <v/>
      </c>
      <c r="G1009" t="str">
        <f t="shared" ca="1" si="76"/>
        <v/>
      </c>
      <c r="H1009">
        <v>1007</v>
      </c>
    </row>
    <row r="1010" spans="1:8">
      <c r="A1010">
        <f t="shared" si="79"/>
        <v>2019</v>
      </c>
      <c r="C1010" s="25">
        <v>1008</v>
      </c>
      <c r="D1010" t="str">
        <f t="shared" ca="1" si="80"/>
        <v/>
      </c>
      <c r="E1010">
        <v>1008</v>
      </c>
      <c r="F1010" t="str">
        <f t="shared" ca="1" si="75"/>
        <v/>
      </c>
      <c r="G1010" t="str">
        <f t="shared" ca="1" si="76"/>
        <v/>
      </c>
      <c r="H1010">
        <v>1008</v>
      </c>
    </row>
    <row r="1011" spans="1:8">
      <c r="A1011">
        <f t="shared" si="79"/>
        <v>2021</v>
      </c>
      <c r="C1011" s="25">
        <v>1009</v>
      </c>
      <c r="D1011" t="str">
        <f t="shared" ca="1" si="80"/>
        <v/>
      </c>
      <c r="E1011">
        <v>1009</v>
      </c>
      <c r="F1011" t="str">
        <f t="shared" ca="1" si="75"/>
        <v/>
      </c>
      <c r="G1011" t="str">
        <f t="shared" ca="1" si="76"/>
        <v/>
      </c>
      <c r="H1011">
        <v>1009</v>
      </c>
    </row>
    <row r="1012" spans="1:8">
      <c r="A1012">
        <f t="shared" si="79"/>
        <v>2023</v>
      </c>
      <c r="C1012" s="25">
        <v>1010</v>
      </c>
      <c r="D1012" t="str">
        <f t="shared" ca="1" si="80"/>
        <v/>
      </c>
      <c r="E1012">
        <v>1010</v>
      </c>
      <c r="F1012" t="str">
        <f t="shared" ca="1" si="75"/>
        <v/>
      </c>
      <c r="G1012" t="str">
        <f t="shared" ca="1" si="76"/>
        <v/>
      </c>
      <c r="H1012">
        <v>1010</v>
      </c>
    </row>
    <row r="1013" spans="1:8">
      <c r="A1013">
        <f t="shared" si="79"/>
        <v>2025</v>
      </c>
      <c r="C1013" s="25">
        <v>1011</v>
      </c>
      <c r="D1013" t="str">
        <f t="shared" ca="1" si="80"/>
        <v/>
      </c>
      <c r="E1013">
        <v>1011</v>
      </c>
      <c r="F1013" t="str">
        <f t="shared" ca="1" si="75"/>
        <v/>
      </c>
      <c r="G1013" t="str">
        <f t="shared" ca="1" si="76"/>
        <v/>
      </c>
      <c r="H1013">
        <v>1011</v>
      </c>
    </row>
    <row r="1014" spans="1:8">
      <c r="A1014">
        <f t="shared" si="79"/>
        <v>2027</v>
      </c>
      <c r="C1014" s="25">
        <v>1012</v>
      </c>
      <c r="D1014" t="str">
        <f t="shared" ca="1" si="80"/>
        <v/>
      </c>
      <c r="E1014">
        <v>1012</v>
      </c>
      <c r="F1014" t="str">
        <f t="shared" ca="1" si="75"/>
        <v/>
      </c>
      <c r="G1014" t="str">
        <f t="shared" ca="1" si="76"/>
        <v/>
      </c>
      <c r="H1014">
        <v>1012</v>
      </c>
    </row>
    <row r="1015" spans="1:8">
      <c r="A1015">
        <f t="shared" si="79"/>
        <v>2029</v>
      </c>
      <c r="C1015" s="25">
        <v>1013</v>
      </c>
      <c r="D1015" t="str">
        <f t="shared" ca="1" si="80"/>
        <v/>
      </c>
      <c r="E1015">
        <v>1013</v>
      </c>
      <c r="F1015" t="str">
        <f t="shared" ca="1" si="75"/>
        <v/>
      </c>
      <c r="G1015" t="str">
        <f t="shared" ca="1" si="76"/>
        <v/>
      </c>
      <c r="H1015">
        <v>1013</v>
      </c>
    </row>
    <row r="1016" spans="1:8">
      <c r="A1016">
        <f t="shared" si="79"/>
        <v>2031</v>
      </c>
      <c r="C1016" s="25">
        <v>1014</v>
      </c>
      <c r="D1016" t="str">
        <f t="shared" ca="1" si="80"/>
        <v/>
      </c>
      <c r="E1016">
        <v>1014</v>
      </c>
      <c r="F1016" t="str">
        <f t="shared" ca="1" si="75"/>
        <v/>
      </c>
      <c r="G1016" t="str">
        <f t="shared" ca="1" si="76"/>
        <v/>
      </c>
      <c r="H1016">
        <v>1014</v>
      </c>
    </row>
    <row r="1017" spans="1:8">
      <c r="A1017">
        <f t="shared" si="79"/>
        <v>2033</v>
      </c>
      <c r="C1017" s="25">
        <v>1015</v>
      </c>
      <c r="D1017" t="str">
        <f t="shared" ca="1" si="80"/>
        <v/>
      </c>
      <c r="E1017">
        <v>1015</v>
      </c>
      <c r="F1017" t="str">
        <f t="shared" ca="1" si="75"/>
        <v/>
      </c>
      <c r="G1017" t="str">
        <f t="shared" ca="1" si="76"/>
        <v/>
      </c>
      <c r="H1017">
        <v>1015</v>
      </c>
    </row>
    <row r="1018" spans="1:8">
      <c r="A1018">
        <f t="shared" si="79"/>
        <v>2035</v>
      </c>
      <c r="C1018" s="25">
        <v>1016</v>
      </c>
      <c r="D1018" t="str">
        <f t="shared" ca="1" si="80"/>
        <v/>
      </c>
      <c r="E1018">
        <v>1016</v>
      </c>
      <c r="F1018" t="str">
        <f t="shared" ca="1" si="75"/>
        <v/>
      </c>
      <c r="G1018" t="str">
        <f t="shared" ca="1" si="76"/>
        <v/>
      </c>
      <c r="H1018">
        <v>1016</v>
      </c>
    </row>
    <row r="1019" spans="1:8">
      <c r="A1019">
        <f t="shared" si="79"/>
        <v>2037</v>
      </c>
      <c r="C1019" s="25">
        <v>1017</v>
      </c>
      <c r="D1019" t="str">
        <f t="shared" ca="1" si="80"/>
        <v/>
      </c>
      <c r="E1019">
        <v>1017</v>
      </c>
      <c r="F1019" t="str">
        <f t="shared" ca="1" si="75"/>
        <v/>
      </c>
      <c r="G1019" t="str">
        <f t="shared" ca="1" si="76"/>
        <v/>
      </c>
      <c r="H1019">
        <v>1017</v>
      </c>
    </row>
    <row r="1020" spans="1:8">
      <c r="A1020">
        <f t="shared" si="79"/>
        <v>2039</v>
      </c>
      <c r="C1020" s="25">
        <v>1018</v>
      </c>
      <c r="D1020" t="str">
        <f t="shared" ca="1" si="80"/>
        <v/>
      </c>
      <c r="E1020">
        <v>1018</v>
      </c>
      <c r="F1020" t="str">
        <f t="shared" ca="1" si="75"/>
        <v/>
      </c>
      <c r="G1020" t="str">
        <f t="shared" ca="1" si="76"/>
        <v/>
      </c>
      <c r="H1020">
        <v>1018</v>
      </c>
    </row>
    <row r="1021" spans="1:8">
      <c r="A1021">
        <f t="shared" si="79"/>
        <v>2041</v>
      </c>
      <c r="C1021" s="25">
        <v>1019</v>
      </c>
      <c r="D1021" t="str">
        <f t="shared" ca="1" si="80"/>
        <v/>
      </c>
      <c r="E1021">
        <v>1019</v>
      </c>
      <c r="F1021" t="str">
        <f t="shared" ca="1" si="75"/>
        <v/>
      </c>
      <c r="G1021" t="str">
        <f t="shared" ca="1" si="76"/>
        <v/>
      </c>
      <c r="H1021">
        <v>1019</v>
      </c>
    </row>
    <row r="1022" spans="1:8">
      <c r="A1022">
        <f t="shared" si="79"/>
        <v>2043</v>
      </c>
      <c r="C1022" s="25">
        <v>1020</v>
      </c>
      <c r="D1022" t="str">
        <f t="shared" ca="1" si="80"/>
        <v/>
      </c>
      <c r="E1022">
        <v>1020</v>
      </c>
      <c r="F1022" t="str">
        <f t="shared" ca="1" si="75"/>
        <v/>
      </c>
      <c r="G1022" t="str">
        <f t="shared" ca="1" si="76"/>
        <v/>
      </c>
      <c r="H1022">
        <v>1020</v>
      </c>
    </row>
    <row r="1023" spans="1:8">
      <c r="A1023">
        <f t="shared" si="79"/>
        <v>2045</v>
      </c>
      <c r="C1023" s="25">
        <v>1021</v>
      </c>
      <c r="D1023" t="str">
        <f t="shared" ca="1" si="80"/>
        <v/>
      </c>
      <c r="E1023">
        <v>1021</v>
      </c>
      <c r="F1023" t="str">
        <f t="shared" ca="1" si="75"/>
        <v/>
      </c>
      <c r="G1023" t="str">
        <f t="shared" ca="1" si="76"/>
        <v/>
      </c>
      <c r="H1023">
        <v>1021</v>
      </c>
    </row>
    <row r="1024" spans="1:8">
      <c r="A1024">
        <f t="shared" si="79"/>
        <v>2047</v>
      </c>
      <c r="C1024" s="25">
        <v>1022</v>
      </c>
      <c r="D1024" t="str">
        <f t="shared" ca="1" si="80"/>
        <v/>
      </c>
      <c r="E1024">
        <v>1022</v>
      </c>
      <c r="F1024" t="str">
        <f t="shared" ca="1" si="75"/>
        <v/>
      </c>
      <c r="G1024" t="str">
        <f t="shared" ca="1" si="76"/>
        <v/>
      </c>
      <c r="H1024">
        <v>1022</v>
      </c>
    </row>
    <row r="1025" spans="1:8">
      <c r="A1025">
        <f t="shared" si="79"/>
        <v>2049</v>
      </c>
      <c r="C1025" s="25">
        <v>1023</v>
      </c>
      <c r="D1025" t="str">
        <f t="shared" ca="1" si="80"/>
        <v/>
      </c>
      <c r="E1025">
        <v>1023</v>
      </c>
      <c r="F1025" t="str">
        <f t="shared" ca="1" si="75"/>
        <v/>
      </c>
      <c r="G1025" t="str">
        <f t="shared" ca="1" si="76"/>
        <v/>
      </c>
      <c r="H1025">
        <v>1023</v>
      </c>
    </row>
    <row r="1026" spans="1:8">
      <c r="A1026">
        <f t="shared" si="79"/>
        <v>2051</v>
      </c>
      <c r="C1026" s="25">
        <v>1024</v>
      </c>
      <c r="D1026" t="str">
        <f t="shared" ca="1" si="80"/>
        <v/>
      </c>
      <c r="E1026">
        <v>1024</v>
      </c>
      <c r="F1026" t="str">
        <f t="shared" ca="1" si="75"/>
        <v/>
      </c>
      <c r="G1026" t="str">
        <f t="shared" ca="1" si="76"/>
        <v/>
      </c>
      <c r="H1026">
        <v>1024</v>
      </c>
    </row>
    <row r="1027" spans="1:8">
      <c r="A1027">
        <f t="shared" si="79"/>
        <v>2053</v>
      </c>
      <c r="C1027" s="25">
        <v>1025</v>
      </c>
      <c r="D1027" t="str">
        <f t="shared" ca="1" si="80"/>
        <v/>
      </c>
      <c r="E1027">
        <v>1025</v>
      </c>
      <c r="F1027" t="str">
        <f t="shared" ca="1" si="75"/>
        <v/>
      </c>
      <c r="G1027" t="str">
        <f t="shared" ca="1" si="76"/>
        <v/>
      </c>
      <c r="H1027">
        <v>1025</v>
      </c>
    </row>
    <row r="1028" spans="1:8">
      <c r="A1028">
        <f t="shared" si="79"/>
        <v>2055</v>
      </c>
      <c r="C1028" s="25">
        <v>1026</v>
      </c>
      <c r="D1028" t="str">
        <f t="shared" ca="1" si="80"/>
        <v/>
      </c>
      <c r="E1028">
        <v>1026</v>
      </c>
      <c r="F1028" t="str">
        <f t="shared" ref="F1028:F1091" ca="1" si="81">IF(INDIRECT("Models!C"&amp;A1028)=0,"",INDIRECT("Models!C"&amp;A1028))</f>
        <v/>
      </c>
      <c r="G1028" t="str">
        <f t="shared" ref="G1028:G1091" ca="1" si="82">IF(F1028="",D1028,IF(F1028="lm",D1028,""))</f>
        <v/>
      </c>
      <c r="H1028">
        <v>1026</v>
      </c>
    </row>
    <row r="1029" spans="1:8">
      <c r="A1029">
        <f t="shared" si="79"/>
        <v>2057</v>
      </c>
      <c r="C1029" s="25">
        <v>1027</v>
      </c>
      <c r="D1029" t="str">
        <f t="shared" ca="1" si="80"/>
        <v/>
      </c>
      <c r="E1029">
        <v>1027</v>
      </c>
      <c r="F1029" t="str">
        <f t="shared" ca="1" si="81"/>
        <v/>
      </c>
      <c r="G1029" t="str">
        <f t="shared" ca="1" si="82"/>
        <v/>
      </c>
      <c r="H1029">
        <v>1027</v>
      </c>
    </row>
    <row r="1030" spans="1:8">
      <c r="A1030">
        <f t="shared" si="79"/>
        <v>2059</v>
      </c>
      <c r="C1030" s="25">
        <v>1028</v>
      </c>
      <c r="D1030" t="str">
        <f t="shared" ca="1" si="80"/>
        <v/>
      </c>
      <c r="E1030">
        <v>1028</v>
      </c>
      <c r="F1030" t="str">
        <f t="shared" ca="1" si="81"/>
        <v/>
      </c>
      <c r="G1030" t="str">
        <f t="shared" ca="1" si="82"/>
        <v/>
      </c>
      <c r="H1030">
        <v>1028</v>
      </c>
    </row>
    <row r="1031" spans="1:8">
      <c r="A1031">
        <f t="shared" si="79"/>
        <v>2061</v>
      </c>
      <c r="C1031" s="25">
        <v>1029</v>
      </c>
      <c r="D1031" t="str">
        <f t="shared" ca="1" si="80"/>
        <v/>
      </c>
      <c r="E1031">
        <v>1029</v>
      </c>
      <c r="F1031" t="str">
        <f t="shared" ca="1" si="81"/>
        <v/>
      </c>
      <c r="G1031" t="str">
        <f t="shared" ca="1" si="82"/>
        <v/>
      </c>
      <c r="H1031">
        <v>1029</v>
      </c>
    </row>
    <row r="1032" spans="1:8">
      <c r="A1032">
        <f t="shared" si="79"/>
        <v>2063</v>
      </c>
      <c r="C1032" s="25">
        <v>1030</v>
      </c>
      <c r="D1032" t="str">
        <f t="shared" ca="1" si="80"/>
        <v/>
      </c>
      <c r="E1032">
        <v>1030</v>
      </c>
      <c r="F1032" t="str">
        <f t="shared" ca="1" si="81"/>
        <v/>
      </c>
      <c r="G1032" t="str">
        <f t="shared" ca="1" si="82"/>
        <v/>
      </c>
      <c r="H1032">
        <v>1030</v>
      </c>
    </row>
    <row r="1033" spans="1:8">
      <c r="A1033">
        <f t="shared" si="79"/>
        <v>2065</v>
      </c>
      <c r="C1033" s="25">
        <v>1031</v>
      </c>
      <c r="D1033" t="str">
        <f t="shared" ca="1" si="80"/>
        <v/>
      </c>
      <c r="E1033">
        <v>1031</v>
      </c>
      <c r="F1033" t="str">
        <f t="shared" ca="1" si="81"/>
        <v/>
      </c>
      <c r="G1033" t="str">
        <f t="shared" ca="1" si="82"/>
        <v/>
      </c>
      <c r="H1033">
        <v>1031</v>
      </c>
    </row>
    <row r="1034" spans="1:8">
      <c r="A1034">
        <f t="shared" si="79"/>
        <v>2067</v>
      </c>
      <c r="C1034" s="25">
        <v>1032</v>
      </c>
      <c r="D1034" t="str">
        <f t="shared" ca="1" si="80"/>
        <v/>
      </c>
      <c r="E1034">
        <v>1032</v>
      </c>
      <c r="F1034" t="str">
        <f t="shared" ca="1" si="81"/>
        <v/>
      </c>
      <c r="G1034" t="str">
        <f t="shared" ca="1" si="82"/>
        <v/>
      </c>
      <c r="H1034">
        <v>1032</v>
      </c>
    </row>
    <row r="1035" spans="1:8">
      <c r="A1035">
        <f t="shared" si="79"/>
        <v>2069</v>
      </c>
      <c r="C1035" s="25">
        <v>1033</v>
      </c>
      <c r="D1035" t="str">
        <f t="shared" ca="1" si="80"/>
        <v/>
      </c>
      <c r="E1035">
        <v>1033</v>
      </c>
      <c r="F1035" t="str">
        <f t="shared" ca="1" si="81"/>
        <v/>
      </c>
      <c r="G1035" t="str">
        <f t="shared" ca="1" si="82"/>
        <v/>
      </c>
      <c r="H1035">
        <v>1033</v>
      </c>
    </row>
    <row r="1036" spans="1:8">
      <c r="A1036">
        <f t="shared" si="79"/>
        <v>2071</v>
      </c>
      <c r="C1036" s="25">
        <v>1034</v>
      </c>
      <c r="D1036" t="str">
        <f t="shared" ca="1" si="80"/>
        <v/>
      </c>
      <c r="E1036">
        <v>1034</v>
      </c>
      <c r="F1036" t="str">
        <f t="shared" ca="1" si="81"/>
        <v/>
      </c>
      <c r="G1036" t="str">
        <f t="shared" ca="1" si="82"/>
        <v/>
      </c>
      <c r="H1036">
        <v>1034</v>
      </c>
    </row>
    <row r="1037" spans="1:8">
      <c r="A1037">
        <f t="shared" si="79"/>
        <v>2073</v>
      </c>
      <c r="C1037" s="25">
        <v>1035</v>
      </c>
      <c r="D1037" t="str">
        <f t="shared" ca="1" si="80"/>
        <v/>
      </c>
      <c r="E1037">
        <v>1035</v>
      </c>
      <c r="F1037" t="str">
        <f t="shared" ca="1" si="81"/>
        <v/>
      </c>
      <c r="G1037" t="str">
        <f t="shared" ca="1" si="82"/>
        <v/>
      </c>
      <c r="H1037">
        <v>1035</v>
      </c>
    </row>
    <row r="1038" spans="1:8">
      <c r="A1038">
        <f t="shared" si="79"/>
        <v>2075</v>
      </c>
      <c r="C1038" s="25">
        <v>1036</v>
      </c>
      <c r="D1038" t="str">
        <f t="shared" ca="1" si="80"/>
        <v/>
      </c>
      <c r="E1038">
        <v>1036</v>
      </c>
      <c r="F1038" t="str">
        <f t="shared" ca="1" si="81"/>
        <v/>
      </c>
      <c r="G1038" t="str">
        <f t="shared" ca="1" si="82"/>
        <v/>
      </c>
      <c r="H1038">
        <v>1036</v>
      </c>
    </row>
    <row r="1039" spans="1:8">
      <c r="A1039">
        <f t="shared" si="79"/>
        <v>2077</v>
      </c>
      <c r="C1039" s="25">
        <v>1037</v>
      </c>
      <c r="D1039" t="str">
        <f t="shared" ca="1" si="80"/>
        <v/>
      </c>
      <c r="E1039">
        <v>1037</v>
      </c>
      <c r="F1039" t="str">
        <f t="shared" ca="1" si="81"/>
        <v/>
      </c>
      <c r="G1039" t="str">
        <f t="shared" ca="1" si="82"/>
        <v/>
      </c>
      <c r="H1039">
        <v>1037</v>
      </c>
    </row>
    <row r="1040" spans="1:8">
      <c r="A1040">
        <f t="shared" si="79"/>
        <v>2079</v>
      </c>
      <c r="C1040" s="25">
        <v>1038</v>
      </c>
      <c r="D1040" t="str">
        <f t="shared" ca="1" si="80"/>
        <v/>
      </c>
      <c r="E1040">
        <v>1038</v>
      </c>
      <c r="F1040" t="str">
        <f t="shared" ca="1" si="81"/>
        <v/>
      </c>
      <c r="G1040" t="str">
        <f t="shared" ca="1" si="82"/>
        <v/>
      </c>
      <c r="H1040">
        <v>1038</v>
      </c>
    </row>
    <row r="1041" spans="1:8">
      <c r="A1041">
        <f t="shared" si="79"/>
        <v>2081</v>
      </c>
      <c r="C1041" s="25">
        <v>1039</v>
      </c>
      <c r="D1041" t="str">
        <f t="shared" ca="1" si="80"/>
        <v/>
      </c>
      <c r="E1041">
        <v>1039</v>
      </c>
      <c r="F1041" t="str">
        <f t="shared" ca="1" si="81"/>
        <v/>
      </c>
      <c r="G1041" t="str">
        <f t="shared" ca="1" si="82"/>
        <v/>
      </c>
      <c r="H1041">
        <v>1039</v>
      </c>
    </row>
    <row r="1042" spans="1:8">
      <c r="A1042">
        <f t="shared" si="79"/>
        <v>2083</v>
      </c>
      <c r="C1042" s="25">
        <v>1040</v>
      </c>
      <c r="D1042" t="str">
        <f t="shared" ca="1" si="80"/>
        <v/>
      </c>
      <c r="E1042">
        <v>1040</v>
      </c>
      <c r="F1042" t="str">
        <f t="shared" ca="1" si="81"/>
        <v/>
      </c>
      <c r="G1042" t="str">
        <f t="shared" ca="1" si="82"/>
        <v/>
      </c>
      <c r="H1042">
        <v>1040</v>
      </c>
    </row>
    <row r="1043" spans="1:8">
      <c r="A1043">
        <f t="shared" si="79"/>
        <v>2085</v>
      </c>
      <c r="C1043" s="25">
        <v>1041</v>
      </c>
      <c r="D1043" t="str">
        <f t="shared" ca="1" si="80"/>
        <v/>
      </c>
      <c r="E1043">
        <v>1041</v>
      </c>
      <c r="F1043" t="str">
        <f t="shared" ca="1" si="81"/>
        <v/>
      </c>
      <c r="G1043" t="str">
        <f t="shared" ca="1" si="82"/>
        <v/>
      </c>
      <c r="H1043">
        <v>1041</v>
      </c>
    </row>
    <row r="1044" spans="1:8">
      <c r="A1044">
        <f t="shared" si="79"/>
        <v>2087</v>
      </c>
      <c r="C1044" s="25">
        <v>1042</v>
      </c>
      <c r="D1044" t="str">
        <f t="shared" ca="1" si="80"/>
        <v/>
      </c>
      <c r="E1044">
        <v>1042</v>
      </c>
      <c r="F1044" t="str">
        <f t="shared" ca="1" si="81"/>
        <v/>
      </c>
      <c r="G1044" t="str">
        <f t="shared" ca="1" si="82"/>
        <v/>
      </c>
      <c r="H1044">
        <v>1042</v>
      </c>
    </row>
    <row r="1045" spans="1:8">
      <c r="A1045">
        <f t="shared" si="79"/>
        <v>2089</v>
      </c>
      <c r="C1045" s="25">
        <v>1043</v>
      </c>
      <c r="D1045" t="str">
        <f t="shared" ca="1" si="80"/>
        <v/>
      </c>
      <c r="E1045">
        <v>1043</v>
      </c>
      <c r="F1045" t="str">
        <f t="shared" ca="1" si="81"/>
        <v/>
      </c>
      <c r="G1045" t="str">
        <f t="shared" ca="1" si="82"/>
        <v/>
      </c>
      <c r="H1045">
        <v>1043</v>
      </c>
    </row>
    <row r="1046" spans="1:8">
      <c r="A1046">
        <f t="shared" si="79"/>
        <v>2091</v>
      </c>
      <c r="C1046" s="25">
        <v>1044</v>
      </c>
      <c r="D1046" t="str">
        <f t="shared" ca="1" si="80"/>
        <v/>
      </c>
      <c r="E1046">
        <v>1044</v>
      </c>
      <c r="F1046" t="str">
        <f t="shared" ca="1" si="81"/>
        <v/>
      </c>
      <c r="G1046" t="str">
        <f t="shared" ca="1" si="82"/>
        <v/>
      </c>
      <c r="H1046">
        <v>1044</v>
      </c>
    </row>
    <row r="1047" spans="1:8">
      <c r="A1047">
        <f t="shared" si="79"/>
        <v>2093</v>
      </c>
      <c r="C1047" s="25">
        <v>1045</v>
      </c>
      <c r="D1047" t="str">
        <f t="shared" ca="1" si="80"/>
        <v/>
      </c>
      <c r="E1047">
        <v>1045</v>
      </c>
      <c r="F1047" t="str">
        <f t="shared" ca="1" si="81"/>
        <v/>
      </c>
      <c r="G1047" t="str">
        <f t="shared" ca="1" si="82"/>
        <v/>
      </c>
      <c r="H1047">
        <v>1045</v>
      </c>
    </row>
    <row r="1048" spans="1:8">
      <c r="A1048">
        <f t="shared" si="79"/>
        <v>2095</v>
      </c>
      <c r="C1048" s="25">
        <v>1046</v>
      </c>
      <c r="D1048" t="str">
        <f t="shared" ca="1" si="80"/>
        <v/>
      </c>
      <c r="E1048">
        <v>1046</v>
      </c>
      <c r="F1048" t="str">
        <f t="shared" ca="1" si="81"/>
        <v/>
      </c>
      <c r="G1048" t="str">
        <f t="shared" ca="1" si="82"/>
        <v/>
      </c>
      <c r="H1048">
        <v>1046</v>
      </c>
    </row>
    <row r="1049" spans="1:8">
      <c r="A1049">
        <f t="shared" si="79"/>
        <v>2097</v>
      </c>
      <c r="C1049" s="25">
        <v>1047</v>
      </c>
      <c r="D1049" t="str">
        <f t="shared" ca="1" si="80"/>
        <v/>
      </c>
      <c r="E1049">
        <v>1047</v>
      </c>
      <c r="F1049" t="str">
        <f t="shared" ca="1" si="81"/>
        <v/>
      </c>
      <c r="G1049" t="str">
        <f t="shared" ca="1" si="82"/>
        <v/>
      </c>
      <c r="H1049">
        <v>1047</v>
      </c>
    </row>
    <row r="1050" spans="1:8">
      <c r="A1050">
        <f t="shared" si="79"/>
        <v>2099</v>
      </c>
      <c r="C1050" s="25">
        <v>1048</v>
      </c>
      <c r="D1050" t="str">
        <f t="shared" ca="1" si="80"/>
        <v/>
      </c>
      <c r="E1050">
        <v>1048</v>
      </c>
      <c r="F1050" t="str">
        <f t="shared" ca="1" si="81"/>
        <v/>
      </c>
      <c r="G1050" t="str">
        <f t="shared" ca="1" si="82"/>
        <v/>
      </c>
      <c r="H1050">
        <v>1048</v>
      </c>
    </row>
    <row r="1051" spans="1:8">
      <c r="A1051">
        <f t="shared" si="79"/>
        <v>2101</v>
      </c>
      <c r="C1051" s="25">
        <v>1049</v>
      </c>
      <c r="D1051" t="str">
        <f t="shared" ca="1" si="80"/>
        <v/>
      </c>
      <c r="E1051">
        <v>1049</v>
      </c>
      <c r="F1051" t="str">
        <f t="shared" ca="1" si="81"/>
        <v/>
      </c>
      <c r="G1051" t="str">
        <f t="shared" ca="1" si="82"/>
        <v/>
      </c>
      <c r="H1051">
        <v>1049</v>
      </c>
    </row>
    <row r="1052" spans="1:8">
      <c r="A1052">
        <f t="shared" si="79"/>
        <v>2103</v>
      </c>
      <c r="C1052" s="25">
        <v>1050</v>
      </c>
      <c r="D1052" t="str">
        <f t="shared" ca="1" si="80"/>
        <v/>
      </c>
      <c r="E1052">
        <v>1050</v>
      </c>
      <c r="F1052" t="str">
        <f t="shared" ca="1" si="81"/>
        <v/>
      </c>
      <c r="G1052" t="str">
        <f t="shared" ca="1" si="82"/>
        <v/>
      </c>
      <c r="H1052">
        <v>1050</v>
      </c>
    </row>
    <row r="1053" spans="1:8">
      <c r="A1053">
        <f t="shared" si="79"/>
        <v>2105</v>
      </c>
      <c r="C1053" s="25">
        <v>1051</v>
      </c>
      <c r="D1053" t="str">
        <f t="shared" ca="1" si="80"/>
        <v/>
      </c>
      <c r="E1053">
        <v>1051</v>
      </c>
      <c r="F1053" t="str">
        <f t="shared" ca="1" si="81"/>
        <v/>
      </c>
      <c r="G1053" t="str">
        <f t="shared" ca="1" si="82"/>
        <v/>
      </c>
      <c r="H1053">
        <v>1051</v>
      </c>
    </row>
    <row r="1054" spans="1:8">
      <c r="A1054">
        <f t="shared" si="79"/>
        <v>2107</v>
      </c>
      <c r="C1054" s="25">
        <v>1052</v>
      </c>
      <c r="D1054" t="str">
        <f t="shared" ca="1" si="80"/>
        <v/>
      </c>
      <c r="E1054">
        <v>1052</v>
      </c>
      <c r="F1054" t="str">
        <f t="shared" ca="1" si="81"/>
        <v/>
      </c>
      <c r="G1054" t="str">
        <f t="shared" ca="1" si="82"/>
        <v/>
      </c>
      <c r="H1054">
        <v>1052</v>
      </c>
    </row>
    <row r="1055" spans="1:8">
      <c r="A1055">
        <f t="shared" si="79"/>
        <v>2109</v>
      </c>
      <c r="C1055" s="25">
        <v>1053</v>
      </c>
      <c r="D1055" t="str">
        <f t="shared" ca="1" si="80"/>
        <v/>
      </c>
      <c r="E1055">
        <v>1053</v>
      </c>
      <c r="F1055" t="str">
        <f t="shared" ca="1" si="81"/>
        <v/>
      </c>
      <c r="G1055" t="str">
        <f t="shared" ca="1" si="82"/>
        <v/>
      </c>
      <c r="H1055">
        <v>1053</v>
      </c>
    </row>
    <row r="1056" spans="1:8">
      <c r="A1056">
        <f t="shared" si="79"/>
        <v>2111</v>
      </c>
      <c r="C1056" s="25">
        <v>1054</v>
      </c>
      <c r="D1056" t="str">
        <f t="shared" ca="1" si="80"/>
        <v/>
      </c>
      <c r="E1056">
        <v>1054</v>
      </c>
      <c r="F1056" t="str">
        <f t="shared" ca="1" si="81"/>
        <v/>
      </c>
      <c r="G1056" t="str">
        <f t="shared" ca="1" si="82"/>
        <v/>
      </c>
      <c r="H1056">
        <v>1054</v>
      </c>
    </row>
    <row r="1057" spans="1:8">
      <c r="A1057">
        <f t="shared" si="79"/>
        <v>2113</v>
      </c>
      <c r="C1057" s="25">
        <v>1055</v>
      </c>
      <c r="D1057" t="str">
        <f t="shared" ca="1" si="80"/>
        <v/>
      </c>
      <c r="E1057">
        <v>1055</v>
      </c>
      <c r="F1057" t="str">
        <f t="shared" ca="1" si="81"/>
        <v/>
      </c>
      <c r="G1057" t="str">
        <f t="shared" ca="1" si="82"/>
        <v/>
      </c>
      <c r="H1057">
        <v>1055</v>
      </c>
    </row>
    <row r="1058" spans="1:8">
      <c r="A1058">
        <f t="shared" si="79"/>
        <v>2115</v>
      </c>
      <c r="C1058" s="25">
        <v>1056</v>
      </c>
      <c r="D1058" t="str">
        <f t="shared" ca="1" si="80"/>
        <v/>
      </c>
      <c r="E1058">
        <v>1056</v>
      </c>
      <c r="F1058" t="str">
        <f t="shared" ca="1" si="81"/>
        <v/>
      </c>
      <c r="G1058" t="str">
        <f t="shared" ca="1" si="82"/>
        <v/>
      </c>
      <c r="H1058">
        <v>1056</v>
      </c>
    </row>
    <row r="1059" spans="1:8">
      <c r="A1059">
        <f t="shared" si="79"/>
        <v>2117</v>
      </c>
      <c r="C1059" s="25">
        <v>1057</v>
      </c>
      <c r="D1059" t="str">
        <f t="shared" ca="1" si="80"/>
        <v/>
      </c>
      <c r="E1059">
        <v>1057</v>
      </c>
      <c r="F1059" t="str">
        <f t="shared" ca="1" si="81"/>
        <v/>
      </c>
      <c r="G1059" t="str">
        <f t="shared" ca="1" si="82"/>
        <v/>
      </c>
      <c r="H1059">
        <v>1057</v>
      </c>
    </row>
    <row r="1060" spans="1:8">
      <c r="A1060">
        <f t="shared" si="79"/>
        <v>2119</v>
      </c>
      <c r="C1060" s="25">
        <v>1058</v>
      </c>
      <c r="D1060" t="str">
        <f t="shared" ca="1" si="80"/>
        <v/>
      </c>
      <c r="E1060">
        <v>1058</v>
      </c>
      <c r="F1060" t="str">
        <f t="shared" ca="1" si="81"/>
        <v/>
      </c>
      <c r="G1060" t="str">
        <f t="shared" ca="1" si="82"/>
        <v/>
      </c>
      <c r="H1060">
        <v>1058</v>
      </c>
    </row>
    <row r="1061" spans="1:8">
      <c r="A1061">
        <f t="shared" si="79"/>
        <v>2121</v>
      </c>
      <c r="C1061" s="25">
        <v>1059</v>
      </c>
      <c r="D1061" t="str">
        <f t="shared" ca="1" si="80"/>
        <v/>
      </c>
      <c r="E1061">
        <v>1059</v>
      </c>
      <c r="F1061" t="str">
        <f t="shared" ca="1" si="81"/>
        <v/>
      </c>
      <c r="G1061" t="str">
        <f t="shared" ca="1" si="82"/>
        <v/>
      </c>
      <c r="H1061">
        <v>1059</v>
      </c>
    </row>
    <row r="1062" spans="1:8">
      <c r="A1062">
        <f t="shared" si="79"/>
        <v>2123</v>
      </c>
      <c r="C1062" s="25">
        <v>1060</v>
      </c>
      <c r="D1062" t="str">
        <f t="shared" ca="1" si="80"/>
        <v/>
      </c>
      <c r="E1062">
        <v>1060</v>
      </c>
      <c r="F1062" t="str">
        <f t="shared" ca="1" si="81"/>
        <v/>
      </c>
      <c r="G1062" t="str">
        <f t="shared" ca="1" si="82"/>
        <v/>
      </c>
      <c r="H1062">
        <v>1060</v>
      </c>
    </row>
    <row r="1063" spans="1:8">
      <c r="A1063">
        <f t="shared" si="79"/>
        <v>2125</v>
      </c>
      <c r="C1063" s="25">
        <v>1061</v>
      </c>
      <c r="D1063" t="str">
        <f t="shared" ca="1" si="80"/>
        <v/>
      </c>
      <c r="E1063">
        <v>1061</v>
      </c>
      <c r="F1063" t="str">
        <f t="shared" ca="1" si="81"/>
        <v/>
      </c>
      <c r="G1063" t="str">
        <f t="shared" ca="1" si="82"/>
        <v/>
      </c>
      <c r="H1063">
        <v>1061</v>
      </c>
    </row>
    <row r="1064" spans="1:8">
      <c r="A1064">
        <f t="shared" si="79"/>
        <v>2127</v>
      </c>
      <c r="C1064" s="25">
        <v>1062</v>
      </c>
      <c r="D1064" t="str">
        <f t="shared" ca="1" si="80"/>
        <v/>
      </c>
      <c r="E1064">
        <v>1062</v>
      </c>
      <c r="F1064" t="str">
        <f t="shared" ca="1" si="81"/>
        <v/>
      </c>
      <c r="G1064" t="str">
        <f t="shared" ca="1" si="82"/>
        <v/>
      </c>
      <c r="H1064">
        <v>1062</v>
      </c>
    </row>
    <row r="1065" spans="1:8">
      <c r="A1065">
        <f t="shared" si="79"/>
        <v>2129</v>
      </c>
      <c r="C1065" s="25">
        <v>1063</v>
      </c>
      <c r="D1065" t="str">
        <f t="shared" ca="1" si="80"/>
        <v/>
      </c>
      <c r="E1065">
        <v>1063</v>
      </c>
      <c r="F1065" t="str">
        <f t="shared" ca="1" si="81"/>
        <v/>
      </c>
      <c r="G1065" t="str">
        <f t="shared" ca="1" si="82"/>
        <v/>
      </c>
      <c r="H1065">
        <v>1063</v>
      </c>
    </row>
    <row r="1066" spans="1:8">
      <c r="A1066">
        <f t="shared" si="79"/>
        <v>2131</v>
      </c>
      <c r="C1066" s="25">
        <v>1064</v>
      </c>
      <c r="D1066" t="str">
        <f t="shared" ca="1" si="80"/>
        <v/>
      </c>
      <c r="E1066">
        <v>1064</v>
      </c>
      <c r="F1066" t="str">
        <f t="shared" ca="1" si="81"/>
        <v/>
      </c>
      <c r="G1066" t="str">
        <f t="shared" ca="1" si="82"/>
        <v/>
      </c>
      <c r="H1066">
        <v>1064</v>
      </c>
    </row>
    <row r="1067" spans="1:8">
      <c r="A1067">
        <f t="shared" ref="A1067:A1130" si="83">3+C1067*2</f>
        <v>2133</v>
      </c>
      <c r="C1067" s="25">
        <v>1065</v>
      </c>
      <c r="D1067" t="str">
        <f t="shared" ref="D1067:D1130" ca="1" si="84">IF(INDIRECT("Models!A"&amp;A1067)=0,"",INDIRECT("Models!A"&amp;A1067))</f>
        <v/>
      </c>
      <c r="E1067">
        <v>1065</v>
      </c>
      <c r="F1067" t="str">
        <f t="shared" ca="1" si="81"/>
        <v/>
      </c>
      <c r="G1067" t="str">
        <f t="shared" ca="1" si="82"/>
        <v/>
      </c>
      <c r="H1067">
        <v>1065</v>
      </c>
    </row>
    <row r="1068" spans="1:8">
      <c r="A1068">
        <f t="shared" si="83"/>
        <v>2135</v>
      </c>
      <c r="C1068" s="25">
        <v>1066</v>
      </c>
      <c r="D1068" t="str">
        <f t="shared" ca="1" si="84"/>
        <v/>
      </c>
      <c r="E1068">
        <v>1066</v>
      </c>
      <c r="F1068" t="str">
        <f t="shared" ca="1" si="81"/>
        <v/>
      </c>
      <c r="G1068" t="str">
        <f t="shared" ca="1" si="82"/>
        <v/>
      </c>
      <c r="H1068">
        <v>1066</v>
      </c>
    </row>
    <row r="1069" spans="1:8">
      <c r="A1069">
        <f t="shared" si="83"/>
        <v>2137</v>
      </c>
      <c r="C1069" s="25">
        <v>1067</v>
      </c>
      <c r="D1069" t="str">
        <f t="shared" ca="1" si="84"/>
        <v/>
      </c>
      <c r="E1069">
        <v>1067</v>
      </c>
      <c r="F1069" t="str">
        <f t="shared" ca="1" si="81"/>
        <v/>
      </c>
      <c r="G1069" t="str">
        <f t="shared" ca="1" si="82"/>
        <v/>
      </c>
      <c r="H1069">
        <v>1067</v>
      </c>
    </row>
    <row r="1070" spans="1:8">
      <c r="A1070">
        <f t="shared" si="83"/>
        <v>2139</v>
      </c>
      <c r="C1070" s="25">
        <v>1068</v>
      </c>
      <c r="D1070" t="str">
        <f t="shared" ca="1" si="84"/>
        <v/>
      </c>
      <c r="E1070">
        <v>1068</v>
      </c>
      <c r="F1070" t="str">
        <f t="shared" ca="1" si="81"/>
        <v/>
      </c>
      <c r="G1070" t="str">
        <f t="shared" ca="1" si="82"/>
        <v/>
      </c>
      <c r="H1070">
        <v>1068</v>
      </c>
    </row>
    <row r="1071" spans="1:8">
      <c r="A1071">
        <f t="shared" si="83"/>
        <v>2141</v>
      </c>
      <c r="C1071" s="25">
        <v>1069</v>
      </c>
      <c r="D1071" t="str">
        <f t="shared" ca="1" si="84"/>
        <v/>
      </c>
      <c r="E1071">
        <v>1069</v>
      </c>
      <c r="F1071" t="str">
        <f t="shared" ca="1" si="81"/>
        <v/>
      </c>
      <c r="G1071" t="str">
        <f t="shared" ca="1" si="82"/>
        <v/>
      </c>
      <c r="H1071">
        <v>1069</v>
      </c>
    </row>
    <row r="1072" spans="1:8">
      <c r="A1072">
        <f t="shared" si="83"/>
        <v>2143</v>
      </c>
      <c r="C1072" s="25">
        <v>1070</v>
      </c>
      <c r="D1072" t="str">
        <f t="shared" ca="1" si="84"/>
        <v/>
      </c>
      <c r="E1072">
        <v>1070</v>
      </c>
      <c r="F1072" t="str">
        <f t="shared" ca="1" si="81"/>
        <v/>
      </c>
      <c r="G1072" t="str">
        <f t="shared" ca="1" si="82"/>
        <v/>
      </c>
      <c r="H1072">
        <v>1070</v>
      </c>
    </row>
    <row r="1073" spans="1:8">
      <c r="A1073">
        <f t="shared" si="83"/>
        <v>2145</v>
      </c>
      <c r="C1073" s="25">
        <v>1071</v>
      </c>
      <c r="D1073" t="str">
        <f t="shared" ca="1" si="84"/>
        <v/>
      </c>
      <c r="E1073">
        <v>1071</v>
      </c>
      <c r="F1073" t="str">
        <f t="shared" ca="1" si="81"/>
        <v/>
      </c>
      <c r="G1073" t="str">
        <f t="shared" ca="1" si="82"/>
        <v/>
      </c>
      <c r="H1073">
        <v>1071</v>
      </c>
    </row>
    <row r="1074" spans="1:8">
      <c r="A1074">
        <f t="shared" si="83"/>
        <v>2147</v>
      </c>
      <c r="C1074" s="25">
        <v>1072</v>
      </c>
      <c r="D1074" t="str">
        <f t="shared" ca="1" si="84"/>
        <v/>
      </c>
      <c r="E1074">
        <v>1072</v>
      </c>
      <c r="F1074" t="str">
        <f t="shared" ca="1" si="81"/>
        <v/>
      </c>
      <c r="G1074" t="str">
        <f t="shared" ca="1" si="82"/>
        <v/>
      </c>
      <c r="H1074">
        <v>1072</v>
      </c>
    </row>
    <row r="1075" spans="1:8">
      <c r="A1075">
        <f t="shared" si="83"/>
        <v>2149</v>
      </c>
      <c r="C1075" s="25">
        <v>1073</v>
      </c>
      <c r="D1075" t="str">
        <f t="shared" ca="1" si="84"/>
        <v/>
      </c>
      <c r="E1075">
        <v>1073</v>
      </c>
      <c r="F1075" t="str">
        <f t="shared" ca="1" si="81"/>
        <v/>
      </c>
      <c r="G1075" t="str">
        <f t="shared" ca="1" si="82"/>
        <v/>
      </c>
      <c r="H1075">
        <v>1073</v>
      </c>
    </row>
    <row r="1076" spans="1:8">
      <c r="A1076">
        <f t="shared" si="83"/>
        <v>2151</v>
      </c>
      <c r="C1076" s="25">
        <v>1074</v>
      </c>
      <c r="D1076" t="str">
        <f t="shared" ca="1" si="84"/>
        <v/>
      </c>
      <c r="E1076">
        <v>1074</v>
      </c>
      <c r="F1076" t="str">
        <f t="shared" ca="1" si="81"/>
        <v/>
      </c>
      <c r="G1076" t="str">
        <f t="shared" ca="1" si="82"/>
        <v/>
      </c>
      <c r="H1076">
        <v>1074</v>
      </c>
    </row>
    <row r="1077" spans="1:8">
      <c r="A1077">
        <f t="shared" si="83"/>
        <v>2153</v>
      </c>
      <c r="C1077" s="25">
        <v>1075</v>
      </c>
      <c r="D1077" t="str">
        <f t="shared" ca="1" si="84"/>
        <v/>
      </c>
      <c r="E1077">
        <v>1075</v>
      </c>
      <c r="F1077" t="str">
        <f t="shared" ca="1" si="81"/>
        <v/>
      </c>
      <c r="G1077" t="str">
        <f t="shared" ca="1" si="82"/>
        <v/>
      </c>
      <c r="H1077">
        <v>1075</v>
      </c>
    </row>
    <row r="1078" spans="1:8">
      <c r="A1078">
        <f t="shared" si="83"/>
        <v>2155</v>
      </c>
      <c r="C1078" s="25">
        <v>1076</v>
      </c>
      <c r="D1078" t="str">
        <f t="shared" ca="1" si="84"/>
        <v/>
      </c>
      <c r="E1078">
        <v>1076</v>
      </c>
      <c r="F1078" t="str">
        <f t="shared" ca="1" si="81"/>
        <v/>
      </c>
      <c r="G1078" t="str">
        <f t="shared" ca="1" si="82"/>
        <v/>
      </c>
      <c r="H1078">
        <v>1076</v>
      </c>
    </row>
    <row r="1079" spans="1:8">
      <c r="A1079">
        <f t="shared" si="83"/>
        <v>2157</v>
      </c>
      <c r="C1079" s="25">
        <v>1077</v>
      </c>
      <c r="D1079" t="str">
        <f t="shared" ca="1" si="84"/>
        <v/>
      </c>
      <c r="E1079">
        <v>1077</v>
      </c>
      <c r="F1079" t="str">
        <f t="shared" ca="1" si="81"/>
        <v/>
      </c>
      <c r="G1079" t="str">
        <f t="shared" ca="1" si="82"/>
        <v/>
      </c>
      <c r="H1079">
        <v>1077</v>
      </c>
    </row>
    <row r="1080" spans="1:8">
      <c r="A1080">
        <f t="shared" si="83"/>
        <v>2159</v>
      </c>
      <c r="C1080" s="25">
        <v>1078</v>
      </c>
      <c r="D1080" t="str">
        <f t="shared" ca="1" si="84"/>
        <v/>
      </c>
      <c r="E1080">
        <v>1078</v>
      </c>
      <c r="F1080" t="str">
        <f t="shared" ca="1" si="81"/>
        <v/>
      </c>
      <c r="G1080" t="str">
        <f t="shared" ca="1" si="82"/>
        <v/>
      </c>
      <c r="H1080">
        <v>1078</v>
      </c>
    </row>
    <row r="1081" spans="1:8">
      <c r="A1081">
        <f t="shared" si="83"/>
        <v>2161</v>
      </c>
      <c r="C1081" s="25">
        <v>1079</v>
      </c>
      <c r="D1081" t="str">
        <f t="shared" ca="1" si="84"/>
        <v/>
      </c>
      <c r="E1081">
        <v>1079</v>
      </c>
      <c r="F1081" t="str">
        <f t="shared" ca="1" si="81"/>
        <v/>
      </c>
      <c r="G1081" t="str">
        <f t="shared" ca="1" si="82"/>
        <v/>
      </c>
      <c r="H1081">
        <v>1079</v>
      </c>
    </row>
    <row r="1082" spans="1:8">
      <c r="A1082">
        <f t="shared" si="83"/>
        <v>2163</v>
      </c>
      <c r="C1082" s="25">
        <v>1080</v>
      </c>
      <c r="D1082" t="str">
        <f t="shared" ca="1" si="84"/>
        <v/>
      </c>
      <c r="E1082">
        <v>1080</v>
      </c>
      <c r="F1082" t="str">
        <f t="shared" ca="1" si="81"/>
        <v/>
      </c>
      <c r="G1082" t="str">
        <f t="shared" ca="1" si="82"/>
        <v/>
      </c>
      <c r="H1082">
        <v>1080</v>
      </c>
    </row>
    <row r="1083" spans="1:8">
      <c r="A1083">
        <f t="shared" si="83"/>
        <v>2165</v>
      </c>
      <c r="C1083" s="25">
        <v>1081</v>
      </c>
      <c r="D1083" t="str">
        <f t="shared" ca="1" si="84"/>
        <v/>
      </c>
      <c r="E1083">
        <v>1081</v>
      </c>
      <c r="F1083" t="str">
        <f t="shared" ca="1" si="81"/>
        <v/>
      </c>
      <c r="G1083" t="str">
        <f t="shared" ca="1" si="82"/>
        <v/>
      </c>
      <c r="H1083">
        <v>1081</v>
      </c>
    </row>
    <row r="1084" spans="1:8">
      <c r="A1084">
        <f t="shared" si="83"/>
        <v>2167</v>
      </c>
      <c r="C1084" s="25">
        <v>1082</v>
      </c>
      <c r="D1084" t="str">
        <f t="shared" ca="1" si="84"/>
        <v/>
      </c>
      <c r="E1084">
        <v>1082</v>
      </c>
      <c r="F1084" t="str">
        <f t="shared" ca="1" si="81"/>
        <v/>
      </c>
      <c r="G1084" t="str">
        <f t="shared" ca="1" si="82"/>
        <v/>
      </c>
      <c r="H1084">
        <v>1082</v>
      </c>
    </row>
    <row r="1085" spans="1:8">
      <c r="A1085">
        <f t="shared" si="83"/>
        <v>2169</v>
      </c>
      <c r="C1085" s="25">
        <v>1083</v>
      </c>
      <c r="D1085" t="str">
        <f t="shared" ca="1" si="84"/>
        <v/>
      </c>
      <c r="E1085">
        <v>1083</v>
      </c>
      <c r="F1085" t="str">
        <f t="shared" ca="1" si="81"/>
        <v/>
      </c>
      <c r="G1085" t="str">
        <f t="shared" ca="1" si="82"/>
        <v/>
      </c>
      <c r="H1085">
        <v>1083</v>
      </c>
    </row>
    <row r="1086" spans="1:8">
      <c r="A1086">
        <f t="shared" si="83"/>
        <v>2171</v>
      </c>
      <c r="C1086" s="25">
        <v>1084</v>
      </c>
      <c r="D1086" t="str">
        <f t="shared" ca="1" si="84"/>
        <v/>
      </c>
      <c r="E1086">
        <v>1084</v>
      </c>
      <c r="F1086" t="str">
        <f t="shared" ca="1" si="81"/>
        <v/>
      </c>
      <c r="G1086" t="str">
        <f t="shared" ca="1" si="82"/>
        <v/>
      </c>
      <c r="H1086">
        <v>1084</v>
      </c>
    </row>
    <row r="1087" spans="1:8">
      <c r="A1087">
        <f t="shared" si="83"/>
        <v>2173</v>
      </c>
      <c r="C1087" s="25">
        <v>1085</v>
      </c>
      <c r="D1087" t="str">
        <f t="shared" ca="1" si="84"/>
        <v/>
      </c>
      <c r="E1087">
        <v>1085</v>
      </c>
      <c r="F1087" t="str">
        <f t="shared" ca="1" si="81"/>
        <v/>
      </c>
      <c r="G1087" t="str">
        <f t="shared" ca="1" si="82"/>
        <v/>
      </c>
      <c r="H1087">
        <v>1085</v>
      </c>
    </row>
    <row r="1088" spans="1:8">
      <c r="A1088">
        <f t="shared" si="83"/>
        <v>2175</v>
      </c>
      <c r="C1088" s="25">
        <v>1086</v>
      </c>
      <c r="D1088" t="str">
        <f t="shared" ca="1" si="84"/>
        <v/>
      </c>
      <c r="E1088">
        <v>1086</v>
      </c>
      <c r="F1088" t="str">
        <f t="shared" ca="1" si="81"/>
        <v/>
      </c>
      <c r="G1088" t="str">
        <f t="shared" ca="1" si="82"/>
        <v/>
      </c>
      <c r="H1088">
        <v>1086</v>
      </c>
    </row>
    <row r="1089" spans="1:8">
      <c r="A1089">
        <f t="shared" si="83"/>
        <v>2177</v>
      </c>
      <c r="C1089" s="25">
        <v>1087</v>
      </c>
      <c r="D1089" t="str">
        <f t="shared" ca="1" si="84"/>
        <v/>
      </c>
      <c r="E1089">
        <v>1087</v>
      </c>
      <c r="F1089" t="str">
        <f t="shared" ca="1" si="81"/>
        <v/>
      </c>
      <c r="G1089" t="str">
        <f t="shared" ca="1" si="82"/>
        <v/>
      </c>
      <c r="H1089">
        <v>1087</v>
      </c>
    </row>
    <row r="1090" spans="1:8">
      <c r="A1090">
        <f t="shared" si="83"/>
        <v>2179</v>
      </c>
      <c r="C1090" s="25">
        <v>1088</v>
      </c>
      <c r="D1090" t="str">
        <f t="shared" ca="1" si="84"/>
        <v/>
      </c>
      <c r="E1090">
        <v>1088</v>
      </c>
      <c r="F1090" t="str">
        <f t="shared" ca="1" si="81"/>
        <v/>
      </c>
      <c r="G1090" t="str">
        <f t="shared" ca="1" si="82"/>
        <v/>
      </c>
      <c r="H1090">
        <v>1088</v>
      </c>
    </row>
    <row r="1091" spans="1:8">
      <c r="A1091">
        <f t="shared" si="83"/>
        <v>2181</v>
      </c>
      <c r="C1091" s="25">
        <v>1089</v>
      </c>
      <c r="D1091" t="str">
        <f t="shared" ca="1" si="84"/>
        <v/>
      </c>
      <c r="E1091">
        <v>1089</v>
      </c>
      <c r="F1091" t="str">
        <f t="shared" ca="1" si="81"/>
        <v/>
      </c>
      <c r="G1091" t="str">
        <f t="shared" ca="1" si="82"/>
        <v/>
      </c>
      <c r="H1091">
        <v>1089</v>
      </c>
    </row>
    <row r="1092" spans="1:8">
      <c r="A1092">
        <f t="shared" si="83"/>
        <v>2183</v>
      </c>
      <c r="C1092" s="25">
        <v>1090</v>
      </c>
      <c r="D1092" t="str">
        <f t="shared" ca="1" si="84"/>
        <v/>
      </c>
      <c r="E1092">
        <v>1090</v>
      </c>
      <c r="F1092" t="str">
        <f t="shared" ref="F1092:F1155" ca="1" si="85">IF(INDIRECT("Models!C"&amp;A1092)=0,"",INDIRECT("Models!C"&amp;A1092))</f>
        <v/>
      </c>
      <c r="G1092" t="str">
        <f t="shared" ref="G1092:G1155" ca="1" si="86">IF(F1092="",D1092,IF(F1092="lm",D1092,""))</f>
        <v/>
      </c>
      <c r="H1092">
        <v>1090</v>
      </c>
    </row>
    <row r="1093" spans="1:8">
      <c r="A1093">
        <f t="shared" si="83"/>
        <v>2185</v>
      </c>
      <c r="C1093" s="25">
        <v>1091</v>
      </c>
      <c r="D1093" t="str">
        <f t="shared" ca="1" si="84"/>
        <v/>
      </c>
      <c r="E1093">
        <v>1091</v>
      </c>
      <c r="F1093" t="str">
        <f t="shared" ca="1" si="85"/>
        <v/>
      </c>
      <c r="G1093" t="str">
        <f t="shared" ca="1" si="86"/>
        <v/>
      </c>
      <c r="H1093">
        <v>1091</v>
      </c>
    </row>
    <row r="1094" spans="1:8">
      <c r="A1094">
        <f t="shared" si="83"/>
        <v>2187</v>
      </c>
      <c r="C1094" s="25">
        <v>1092</v>
      </c>
      <c r="D1094" t="str">
        <f t="shared" ca="1" si="84"/>
        <v/>
      </c>
      <c r="E1094">
        <v>1092</v>
      </c>
      <c r="F1094" t="str">
        <f t="shared" ca="1" si="85"/>
        <v/>
      </c>
      <c r="G1094" t="str">
        <f t="shared" ca="1" si="86"/>
        <v/>
      </c>
      <c r="H1094">
        <v>1092</v>
      </c>
    </row>
    <row r="1095" spans="1:8">
      <c r="A1095">
        <f t="shared" si="83"/>
        <v>2189</v>
      </c>
      <c r="C1095" s="25">
        <v>1093</v>
      </c>
      <c r="D1095" t="str">
        <f t="shared" ca="1" si="84"/>
        <v/>
      </c>
      <c r="E1095">
        <v>1093</v>
      </c>
      <c r="F1095" t="str">
        <f t="shared" ca="1" si="85"/>
        <v/>
      </c>
      <c r="G1095" t="str">
        <f t="shared" ca="1" si="86"/>
        <v/>
      </c>
      <c r="H1095">
        <v>1093</v>
      </c>
    </row>
    <row r="1096" spans="1:8">
      <c r="A1096">
        <f t="shared" si="83"/>
        <v>2191</v>
      </c>
      <c r="C1096" s="25">
        <v>1094</v>
      </c>
      <c r="D1096" t="str">
        <f t="shared" ca="1" si="84"/>
        <v/>
      </c>
      <c r="E1096">
        <v>1094</v>
      </c>
      <c r="F1096" t="str">
        <f t="shared" ca="1" si="85"/>
        <v/>
      </c>
      <c r="G1096" t="str">
        <f t="shared" ca="1" si="86"/>
        <v/>
      </c>
      <c r="H1096">
        <v>1094</v>
      </c>
    </row>
    <row r="1097" spans="1:8">
      <c r="A1097">
        <f t="shared" si="83"/>
        <v>2193</v>
      </c>
      <c r="C1097" s="25">
        <v>1095</v>
      </c>
      <c r="D1097" t="str">
        <f t="shared" ca="1" si="84"/>
        <v/>
      </c>
      <c r="E1097">
        <v>1095</v>
      </c>
      <c r="F1097" t="str">
        <f t="shared" ca="1" si="85"/>
        <v/>
      </c>
      <c r="G1097" t="str">
        <f t="shared" ca="1" si="86"/>
        <v/>
      </c>
      <c r="H1097">
        <v>1095</v>
      </c>
    </row>
    <row r="1098" spans="1:8">
      <c r="A1098">
        <f t="shared" si="83"/>
        <v>2195</v>
      </c>
      <c r="C1098" s="25">
        <v>1096</v>
      </c>
      <c r="D1098" t="str">
        <f t="shared" ca="1" si="84"/>
        <v/>
      </c>
      <c r="E1098">
        <v>1096</v>
      </c>
      <c r="F1098" t="str">
        <f t="shared" ca="1" si="85"/>
        <v/>
      </c>
      <c r="G1098" t="str">
        <f t="shared" ca="1" si="86"/>
        <v/>
      </c>
      <c r="H1098">
        <v>1096</v>
      </c>
    </row>
    <row r="1099" spans="1:8">
      <c r="A1099">
        <f t="shared" si="83"/>
        <v>2197</v>
      </c>
      <c r="C1099" s="25">
        <v>1097</v>
      </c>
      <c r="D1099" t="str">
        <f t="shared" ca="1" si="84"/>
        <v/>
      </c>
      <c r="E1099">
        <v>1097</v>
      </c>
      <c r="F1099" t="str">
        <f t="shared" ca="1" si="85"/>
        <v/>
      </c>
      <c r="G1099" t="str">
        <f t="shared" ca="1" si="86"/>
        <v/>
      </c>
      <c r="H1099">
        <v>1097</v>
      </c>
    </row>
    <row r="1100" spans="1:8">
      <c r="A1100">
        <f t="shared" si="83"/>
        <v>2199</v>
      </c>
      <c r="C1100" s="25">
        <v>1098</v>
      </c>
      <c r="D1100" t="str">
        <f t="shared" ca="1" si="84"/>
        <v/>
      </c>
      <c r="E1100">
        <v>1098</v>
      </c>
      <c r="F1100" t="str">
        <f t="shared" ca="1" si="85"/>
        <v/>
      </c>
      <c r="G1100" t="str">
        <f t="shared" ca="1" si="86"/>
        <v/>
      </c>
      <c r="H1100">
        <v>1098</v>
      </c>
    </row>
    <row r="1101" spans="1:8">
      <c r="A1101">
        <f t="shared" si="83"/>
        <v>2201</v>
      </c>
      <c r="C1101" s="25">
        <v>1099</v>
      </c>
      <c r="D1101" t="str">
        <f t="shared" ca="1" si="84"/>
        <v/>
      </c>
      <c r="E1101">
        <v>1099</v>
      </c>
      <c r="F1101" t="str">
        <f t="shared" ca="1" si="85"/>
        <v/>
      </c>
      <c r="G1101" t="str">
        <f t="shared" ca="1" si="86"/>
        <v/>
      </c>
      <c r="H1101">
        <v>1099</v>
      </c>
    </row>
    <row r="1102" spans="1:8">
      <c r="A1102">
        <f t="shared" si="83"/>
        <v>2203</v>
      </c>
      <c r="C1102" s="25">
        <v>1100</v>
      </c>
      <c r="D1102" t="str">
        <f t="shared" ca="1" si="84"/>
        <v/>
      </c>
      <c r="E1102">
        <v>1100</v>
      </c>
      <c r="F1102" t="str">
        <f t="shared" ca="1" si="85"/>
        <v/>
      </c>
      <c r="G1102" t="str">
        <f t="shared" ca="1" si="86"/>
        <v/>
      </c>
      <c r="H1102">
        <v>1100</v>
      </c>
    </row>
    <row r="1103" spans="1:8">
      <c r="A1103">
        <f t="shared" si="83"/>
        <v>2205</v>
      </c>
      <c r="C1103" s="25">
        <v>1101</v>
      </c>
      <c r="D1103" t="str">
        <f t="shared" ca="1" si="84"/>
        <v/>
      </c>
      <c r="E1103">
        <v>1101</v>
      </c>
      <c r="F1103" t="str">
        <f t="shared" ca="1" si="85"/>
        <v/>
      </c>
      <c r="G1103" t="str">
        <f t="shared" ca="1" si="86"/>
        <v/>
      </c>
      <c r="H1103">
        <v>1101</v>
      </c>
    </row>
    <row r="1104" spans="1:8">
      <c r="A1104">
        <f t="shared" si="83"/>
        <v>2207</v>
      </c>
      <c r="C1104" s="25">
        <v>1102</v>
      </c>
      <c r="D1104" t="str">
        <f t="shared" ca="1" si="84"/>
        <v/>
      </c>
      <c r="E1104">
        <v>1102</v>
      </c>
      <c r="F1104" t="str">
        <f t="shared" ca="1" si="85"/>
        <v/>
      </c>
      <c r="G1104" t="str">
        <f t="shared" ca="1" si="86"/>
        <v/>
      </c>
      <c r="H1104">
        <v>1102</v>
      </c>
    </row>
    <row r="1105" spans="1:8">
      <c r="A1105">
        <f t="shared" si="83"/>
        <v>2209</v>
      </c>
      <c r="C1105" s="25">
        <v>1103</v>
      </c>
      <c r="D1105" t="str">
        <f t="shared" ca="1" si="84"/>
        <v/>
      </c>
      <c r="E1105">
        <v>1103</v>
      </c>
      <c r="F1105" t="str">
        <f t="shared" ca="1" si="85"/>
        <v/>
      </c>
      <c r="G1105" t="str">
        <f t="shared" ca="1" si="86"/>
        <v/>
      </c>
      <c r="H1105">
        <v>1103</v>
      </c>
    </row>
    <row r="1106" spans="1:8">
      <c r="A1106">
        <f t="shared" si="83"/>
        <v>2211</v>
      </c>
      <c r="C1106" s="25">
        <v>1104</v>
      </c>
      <c r="D1106" t="str">
        <f t="shared" ca="1" si="84"/>
        <v/>
      </c>
      <c r="E1106">
        <v>1104</v>
      </c>
      <c r="F1106" t="str">
        <f t="shared" ca="1" si="85"/>
        <v/>
      </c>
      <c r="G1106" t="str">
        <f t="shared" ca="1" si="86"/>
        <v/>
      </c>
      <c r="H1106">
        <v>1104</v>
      </c>
    </row>
    <row r="1107" spans="1:8">
      <c r="A1107">
        <f t="shared" si="83"/>
        <v>2213</v>
      </c>
      <c r="C1107" s="25">
        <v>1105</v>
      </c>
      <c r="D1107" t="str">
        <f t="shared" ca="1" si="84"/>
        <v/>
      </c>
      <c r="E1107">
        <v>1105</v>
      </c>
      <c r="F1107" t="str">
        <f t="shared" ca="1" si="85"/>
        <v/>
      </c>
      <c r="G1107" t="str">
        <f t="shared" ca="1" si="86"/>
        <v/>
      </c>
      <c r="H1107">
        <v>1105</v>
      </c>
    </row>
    <row r="1108" spans="1:8">
      <c r="A1108">
        <f t="shared" si="83"/>
        <v>2215</v>
      </c>
      <c r="C1108" s="25">
        <v>1106</v>
      </c>
      <c r="D1108" t="str">
        <f t="shared" ca="1" si="84"/>
        <v/>
      </c>
      <c r="E1108">
        <v>1106</v>
      </c>
      <c r="F1108" t="str">
        <f t="shared" ca="1" si="85"/>
        <v/>
      </c>
      <c r="G1108" t="str">
        <f t="shared" ca="1" si="86"/>
        <v/>
      </c>
      <c r="H1108">
        <v>1106</v>
      </c>
    </row>
    <row r="1109" spans="1:8">
      <c r="A1109">
        <f t="shared" si="83"/>
        <v>2217</v>
      </c>
      <c r="C1109" s="25">
        <v>1107</v>
      </c>
      <c r="D1109" t="str">
        <f t="shared" ca="1" si="84"/>
        <v/>
      </c>
      <c r="E1109">
        <v>1107</v>
      </c>
      <c r="F1109" t="str">
        <f t="shared" ca="1" si="85"/>
        <v/>
      </c>
      <c r="G1109" t="str">
        <f t="shared" ca="1" si="86"/>
        <v/>
      </c>
      <c r="H1109">
        <v>1107</v>
      </c>
    </row>
    <row r="1110" spans="1:8">
      <c r="A1110">
        <f t="shared" si="83"/>
        <v>2219</v>
      </c>
      <c r="C1110" s="25">
        <v>1108</v>
      </c>
      <c r="D1110" t="str">
        <f t="shared" ca="1" si="84"/>
        <v/>
      </c>
      <c r="E1110">
        <v>1108</v>
      </c>
      <c r="F1110" t="str">
        <f t="shared" ca="1" si="85"/>
        <v/>
      </c>
      <c r="G1110" t="str">
        <f t="shared" ca="1" si="86"/>
        <v/>
      </c>
      <c r="H1110">
        <v>1108</v>
      </c>
    </row>
    <row r="1111" spans="1:8">
      <c r="A1111">
        <f t="shared" si="83"/>
        <v>2221</v>
      </c>
      <c r="C1111" s="25">
        <v>1109</v>
      </c>
      <c r="D1111" t="str">
        <f t="shared" ca="1" si="84"/>
        <v/>
      </c>
      <c r="E1111">
        <v>1109</v>
      </c>
      <c r="F1111" t="str">
        <f t="shared" ca="1" si="85"/>
        <v/>
      </c>
      <c r="G1111" t="str">
        <f t="shared" ca="1" si="86"/>
        <v/>
      </c>
      <c r="H1111">
        <v>1109</v>
      </c>
    </row>
    <row r="1112" spans="1:8">
      <c r="A1112">
        <f t="shared" si="83"/>
        <v>2223</v>
      </c>
      <c r="C1112" s="25">
        <v>1110</v>
      </c>
      <c r="D1112" t="str">
        <f t="shared" ca="1" si="84"/>
        <v/>
      </c>
      <c r="E1112">
        <v>1110</v>
      </c>
      <c r="F1112" t="str">
        <f t="shared" ca="1" si="85"/>
        <v/>
      </c>
      <c r="G1112" t="str">
        <f t="shared" ca="1" si="86"/>
        <v/>
      </c>
      <c r="H1112">
        <v>1110</v>
      </c>
    </row>
    <row r="1113" spans="1:8">
      <c r="A1113">
        <f t="shared" si="83"/>
        <v>2225</v>
      </c>
      <c r="C1113" s="25">
        <v>1111</v>
      </c>
      <c r="D1113" t="str">
        <f t="shared" ca="1" si="84"/>
        <v/>
      </c>
      <c r="E1113">
        <v>1111</v>
      </c>
      <c r="F1113" t="str">
        <f t="shared" ca="1" si="85"/>
        <v/>
      </c>
      <c r="G1113" t="str">
        <f t="shared" ca="1" si="86"/>
        <v/>
      </c>
      <c r="H1113">
        <v>1111</v>
      </c>
    </row>
    <row r="1114" spans="1:8">
      <c r="A1114">
        <f t="shared" si="83"/>
        <v>2227</v>
      </c>
      <c r="C1114" s="25">
        <v>1112</v>
      </c>
      <c r="D1114" t="str">
        <f t="shared" ca="1" si="84"/>
        <v/>
      </c>
      <c r="E1114">
        <v>1112</v>
      </c>
      <c r="F1114" t="str">
        <f t="shared" ca="1" si="85"/>
        <v/>
      </c>
      <c r="G1114" t="str">
        <f t="shared" ca="1" si="86"/>
        <v/>
      </c>
      <c r="H1114">
        <v>1112</v>
      </c>
    </row>
    <row r="1115" spans="1:8">
      <c r="A1115">
        <f t="shared" si="83"/>
        <v>2229</v>
      </c>
      <c r="C1115" s="25">
        <v>1113</v>
      </c>
      <c r="D1115" t="str">
        <f t="shared" ca="1" si="84"/>
        <v/>
      </c>
      <c r="E1115">
        <v>1113</v>
      </c>
      <c r="F1115" t="str">
        <f t="shared" ca="1" si="85"/>
        <v/>
      </c>
      <c r="G1115" t="str">
        <f t="shared" ca="1" si="86"/>
        <v/>
      </c>
      <c r="H1115">
        <v>1113</v>
      </c>
    </row>
    <row r="1116" spans="1:8">
      <c r="A1116">
        <f t="shared" si="83"/>
        <v>2231</v>
      </c>
      <c r="C1116" s="25">
        <v>1114</v>
      </c>
      <c r="D1116" t="str">
        <f t="shared" ca="1" si="84"/>
        <v/>
      </c>
      <c r="E1116">
        <v>1114</v>
      </c>
      <c r="F1116" t="str">
        <f t="shared" ca="1" si="85"/>
        <v/>
      </c>
      <c r="G1116" t="str">
        <f t="shared" ca="1" si="86"/>
        <v/>
      </c>
      <c r="H1116">
        <v>1114</v>
      </c>
    </row>
    <row r="1117" spans="1:8">
      <c r="A1117">
        <f t="shared" si="83"/>
        <v>2233</v>
      </c>
      <c r="C1117" s="25">
        <v>1115</v>
      </c>
      <c r="D1117" t="str">
        <f t="shared" ca="1" si="84"/>
        <v/>
      </c>
      <c r="E1117">
        <v>1115</v>
      </c>
      <c r="F1117" t="str">
        <f t="shared" ca="1" si="85"/>
        <v/>
      </c>
      <c r="G1117" t="str">
        <f t="shared" ca="1" si="86"/>
        <v/>
      </c>
      <c r="H1117">
        <v>1115</v>
      </c>
    </row>
    <row r="1118" spans="1:8">
      <c r="A1118">
        <f t="shared" si="83"/>
        <v>2235</v>
      </c>
      <c r="C1118" s="25">
        <v>1116</v>
      </c>
      <c r="D1118" t="str">
        <f t="shared" ca="1" si="84"/>
        <v/>
      </c>
      <c r="E1118">
        <v>1116</v>
      </c>
      <c r="F1118" t="str">
        <f t="shared" ca="1" si="85"/>
        <v/>
      </c>
      <c r="G1118" t="str">
        <f t="shared" ca="1" si="86"/>
        <v/>
      </c>
      <c r="H1118">
        <v>1116</v>
      </c>
    </row>
    <row r="1119" spans="1:8">
      <c r="A1119">
        <f t="shared" si="83"/>
        <v>2237</v>
      </c>
      <c r="C1119" s="25">
        <v>1117</v>
      </c>
      <c r="D1119" t="str">
        <f t="shared" ca="1" si="84"/>
        <v/>
      </c>
      <c r="E1119">
        <v>1117</v>
      </c>
      <c r="F1119" t="str">
        <f t="shared" ca="1" si="85"/>
        <v/>
      </c>
      <c r="G1119" t="str">
        <f t="shared" ca="1" si="86"/>
        <v/>
      </c>
      <c r="H1119">
        <v>1117</v>
      </c>
    </row>
    <row r="1120" spans="1:8">
      <c r="A1120">
        <f t="shared" si="83"/>
        <v>2239</v>
      </c>
      <c r="C1120" s="25">
        <v>1118</v>
      </c>
      <c r="D1120" t="str">
        <f t="shared" ca="1" si="84"/>
        <v/>
      </c>
      <c r="E1120">
        <v>1118</v>
      </c>
      <c r="F1120" t="str">
        <f t="shared" ca="1" si="85"/>
        <v/>
      </c>
      <c r="G1120" t="str">
        <f t="shared" ca="1" si="86"/>
        <v/>
      </c>
      <c r="H1120">
        <v>1118</v>
      </c>
    </row>
    <row r="1121" spans="1:8">
      <c r="A1121">
        <f t="shared" si="83"/>
        <v>2241</v>
      </c>
      <c r="C1121" s="25">
        <v>1119</v>
      </c>
      <c r="D1121" t="str">
        <f t="shared" ca="1" si="84"/>
        <v/>
      </c>
      <c r="E1121">
        <v>1119</v>
      </c>
      <c r="F1121" t="str">
        <f t="shared" ca="1" si="85"/>
        <v/>
      </c>
      <c r="G1121" t="str">
        <f t="shared" ca="1" si="86"/>
        <v/>
      </c>
      <c r="H1121">
        <v>1119</v>
      </c>
    </row>
    <row r="1122" spans="1:8">
      <c r="A1122">
        <f t="shared" si="83"/>
        <v>2243</v>
      </c>
      <c r="C1122" s="25">
        <v>1120</v>
      </c>
      <c r="D1122" t="str">
        <f t="shared" ca="1" si="84"/>
        <v/>
      </c>
      <c r="E1122">
        <v>1120</v>
      </c>
      <c r="F1122" t="str">
        <f t="shared" ca="1" si="85"/>
        <v/>
      </c>
      <c r="G1122" t="str">
        <f t="shared" ca="1" si="86"/>
        <v/>
      </c>
      <c r="H1122">
        <v>1120</v>
      </c>
    </row>
    <row r="1123" spans="1:8">
      <c r="A1123">
        <f t="shared" si="83"/>
        <v>2245</v>
      </c>
      <c r="C1123" s="25">
        <v>1121</v>
      </c>
      <c r="D1123" t="str">
        <f t="shared" ca="1" si="84"/>
        <v/>
      </c>
      <c r="E1123">
        <v>1121</v>
      </c>
      <c r="F1123" t="str">
        <f t="shared" ca="1" si="85"/>
        <v/>
      </c>
      <c r="G1123" t="str">
        <f t="shared" ca="1" si="86"/>
        <v/>
      </c>
      <c r="H1123">
        <v>1121</v>
      </c>
    </row>
    <row r="1124" spans="1:8">
      <c r="A1124">
        <f t="shared" si="83"/>
        <v>2247</v>
      </c>
      <c r="C1124" s="25">
        <v>1122</v>
      </c>
      <c r="D1124" t="str">
        <f t="shared" ca="1" si="84"/>
        <v/>
      </c>
      <c r="E1124">
        <v>1122</v>
      </c>
      <c r="F1124" t="str">
        <f t="shared" ca="1" si="85"/>
        <v/>
      </c>
      <c r="G1124" t="str">
        <f t="shared" ca="1" si="86"/>
        <v/>
      </c>
      <c r="H1124">
        <v>1122</v>
      </c>
    </row>
    <row r="1125" spans="1:8">
      <c r="A1125">
        <f t="shared" si="83"/>
        <v>2249</v>
      </c>
      <c r="C1125" s="25">
        <v>1123</v>
      </c>
      <c r="D1125" t="str">
        <f t="shared" ca="1" si="84"/>
        <v/>
      </c>
      <c r="E1125">
        <v>1123</v>
      </c>
      <c r="F1125" t="str">
        <f t="shared" ca="1" si="85"/>
        <v/>
      </c>
      <c r="G1125" t="str">
        <f t="shared" ca="1" si="86"/>
        <v/>
      </c>
      <c r="H1125">
        <v>1123</v>
      </c>
    </row>
    <row r="1126" spans="1:8">
      <c r="A1126">
        <f t="shared" si="83"/>
        <v>2251</v>
      </c>
      <c r="C1126" s="25">
        <v>1124</v>
      </c>
      <c r="D1126" t="str">
        <f t="shared" ca="1" si="84"/>
        <v/>
      </c>
      <c r="E1126">
        <v>1124</v>
      </c>
      <c r="F1126" t="str">
        <f t="shared" ca="1" si="85"/>
        <v/>
      </c>
      <c r="G1126" t="str">
        <f t="shared" ca="1" si="86"/>
        <v/>
      </c>
      <c r="H1126">
        <v>1124</v>
      </c>
    </row>
    <row r="1127" spans="1:8">
      <c r="A1127">
        <f t="shared" si="83"/>
        <v>2253</v>
      </c>
      <c r="C1127" s="25">
        <v>1125</v>
      </c>
      <c r="D1127" t="str">
        <f t="shared" ca="1" si="84"/>
        <v/>
      </c>
      <c r="E1127">
        <v>1125</v>
      </c>
      <c r="F1127" t="str">
        <f t="shared" ca="1" si="85"/>
        <v/>
      </c>
      <c r="G1127" t="str">
        <f t="shared" ca="1" si="86"/>
        <v/>
      </c>
      <c r="H1127">
        <v>1125</v>
      </c>
    </row>
    <row r="1128" spans="1:8">
      <c r="A1128">
        <f t="shared" si="83"/>
        <v>2255</v>
      </c>
      <c r="C1128" s="25">
        <v>1126</v>
      </c>
      <c r="D1128" t="str">
        <f t="shared" ca="1" si="84"/>
        <v/>
      </c>
      <c r="E1128">
        <v>1126</v>
      </c>
      <c r="F1128" t="str">
        <f t="shared" ca="1" si="85"/>
        <v/>
      </c>
      <c r="G1128" t="str">
        <f t="shared" ca="1" si="86"/>
        <v/>
      </c>
      <c r="H1128">
        <v>1126</v>
      </c>
    </row>
    <row r="1129" spans="1:8">
      <c r="A1129">
        <f t="shared" si="83"/>
        <v>2257</v>
      </c>
      <c r="C1129" s="25">
        <v>1127</v>
      </c>
      <c r="D1129" t="str">
        <f t="shared" ca="1" si="84"/>
        <v/>
      </c>
      <c r="E1129">
        <v>1127</v>
      </c>
      <c r="F1129" t="str">
        <f t="shared" ca="1" si="85"/>
        <v/>
      </c>
      <c r="G1129" t="str">
        <f t="shared" ca="1" si="86"/>
        <v/>
      </c>
      <c r="H1129">
        <v>1127</v>
      </c>
    </row>
    <row r="1130" spans="1:8">
      <c r="A1130">
        <f t="shared" si="83"/>
        <v>2259</v>
      </c>
      <c r="C1130" s="25">
        <v>1128</v>
      </c>
      <c r="D1130" t="str">
        <f t="shared" ca="1" si="84"/>
        <v/>
      </c>
      <c r="E1130">
        <v>1128</v>
      </c>
      <c r="F1130" t="str">
        <f t="shared" ca="1" si="85"/>
        <v/>
      </c>
      <c r="G1130" t="str">
        <f t="shared" ca="1" si="86"/>
        <v/>
      </c>
      <c r="H1130">
        <v>1128</v>
      </c>
    </row>
    <row r="1131" spans="1:8">
      <c r="A1131">
        <f t="shared" ref="A1131:A1194" si="87">3+C1131*2</f>
        <v>2261</v>
      </c>
      <c r="C1131" s="25">
        <v>1129</v>
      </c>
      <c r="D1131" t="str">
        <f t="shared" ref="D1131:D1194" ca="1" si="88">IF(INDIRECT("Models!A"&amp;A1131)=0,"",INDIRECT("Models!A"&amp;A1131))</f>
        <v/>
      </c>
      <c r="E1131">
        <v>1129</v>
      </c>
      <c r="F1131" t="str">
        <f t="shared" ca="1" si="85"/>
        <v/>
      </c>
      <c r="G1131" t="str">
        <f t="shared" ca="1" si="86"/>
        <v/>
      </c>
      <c r="H1131">
        <v>1129</v>
      </c>
    </row>
    <row r="1132" spans="1:8">
      <c r="A1132">
        <f t="shared" si="87"/>
        <v>2263</v>
      </c>
      <c r="C1132" s="25">
        <v>1130</v>
      </c>
      <c r="D1132" t="str">
        <f t="shared" ca="1" si="88"/>
        <v/>
      </c>
      <c r="E1132">
        <v>1130</v>
      </c>
      <c r="F1132" t="str">
        <f t="shared" ca="1" si="85"/>
        <v/>
      </c>
      <c r="G1132" t="str">
        <f t="shared" ca="1" si="86"/>
        <v/>
      </c>
      <c r="H1132">
        <v>1130</v>
      </c>
    </row>
    <row r="1133" spans="1:8">
      <c r="A1133">
        <f t="shared" si="87"/>
        <v>2265</v>
      </c>
      <c r="C1133" s="25">
        <v>1131</v>
      </c>
      <c r="D1133" t="str">
        <f t="shared" ca="1" si="88"/>
        <v/>
      </c>
      <c r="E1133">
        <v>1131</v>
      </c>
      <c r="F1133" t="str">
        <f t="shared" ca="1" si="85"/>
        <v/>
      </c>
      <c r="G1133" t="str">
        <f t="shared" ca="1" si="86"/>
        <v/>
      </c>
      <c r="H1133">
        <v>1131</v>
      </c>
    </row>
    <row r="1134" spans="1:8">
      <c r="A1134">
        <f t="shared" si="87"/>
        <v>2267</v>
      </c>
      <c r="C1134" s="25">
        <v>1132</v>
      </c>
      <c r="D1134" t="str">
        <f t="shared" ca="1" si="88"/>
        <v/>
      </c>
      <c r="E1134">
        <v>1132</v>
      </c>
      <c r="F1134" t="str">
        <f t="shared" ca="1" si="85"/>
        <v/>
      </c>
      <c r="G1134" t="str">
        <f t="shared" ca="1" si="86"/>
        <v/>
      </c>
      <c r="H1134">
        <v>1132</v>
      </c>
    </row>
    <row r="1135" spans="1:8">
      <c r="A1135">
        <f t="shared" si="87"/>
        <v>2269</v>
      </c>
      <c r="C1135" s="25">
        <v>1133</v>
      </c>
      <c r="D1135" t="str">
        <f t="shared" ca="1" si="88"/>
        <v/>
      </c>
      <c r="E1135">
        <v>1133</v>
      </c>
      <c r="F1135" t="str">
        <f t="shared" ca="1" si="85"/>
        <v/>
      </c>
      <c r="G1135" t="str">
        <f t="shared" ca="1" si="86"/>
        <v/>
      </c>
      <c r="H1135">
        <v>1133</v>
      </c>
    </row>
    <row r="1136" spans="1:8">
      <c r="A1136">
        <f t="shared" si="87"/>
        <v>2271</v>
      </c>
      <c r="C1136" s="25">
        <v>1134</v>
      </c>
      <c r="D1136" t="str">
        <f t="shared" ca="1" si="88"/>
        <v/>
      </c>
      <c r="E1136">
        <v>1134</v>
      </c>
      <c r="F1136" t="str">
        <f t="shared" ca="1" si="85"/>
        <v/>
      </c>
      <c r="G1136" t="str">
        <f t="shared" ca="1" si="86"/>
        <v/>
      </c>
      <c r="H1136">
        <v>1134</v>
      </c>
    </row>
    <row r="1137" spans="1:8">
      <c r="A1137">
        <f t="shared" si="87"/>
        <v>2273</v>
      </c>
      <c r="C1137" s="25">
        <v>1135</v>
      </c>
      <c r="D1137" t="str">
        <f t="shared" ca="1" si="88"/>
        <v/>
      </c>
      <c r="E1137">
        <v>1135</v>
      </c>
      <c r="F1137" t="str">
        <f t="shared" ca="1" si="85"/>
        <v/>
      </c>
      <c r="G1137" t="str">
        <f t="shared" ca="1" si="86"/>
        <v/>
      </c>
      <c r="H1137">
        <v>1135</v>
      </c>
    </row>
    <row r="1138" spans="1:8">
      <c r="A1138">
        <f t="shared" si="87"/>
        <v>2275</v>
      </c>
      <c r="C1138" s="25">
        <v>1136</v>
      </c>
      <c r="D1138" t="str">
        <f t="shared" ca="1" si="88"/>
        <v/>
      </c>
      <c r="E1138">
        <v>1136</v>
      </c>
      <c r="F1138" t="str">
        <f t="shared" ca="1" si="85"/>
        <v/>
      </c>
      <c r="G1138" t="str">
        <f t="shared" ca="1" si="86"/>
        <v/>
      </c>
      <c r="H1138">
        <v>1136</v>
      </c>
    </row>
    <row r="1139" spans="1:8">
      <c r="A1139">
        <f t="shared" si="87"/>
        <v>2277</v>
      </c>
      <c r="C1139" s="25">
        <v>1137</v>
      </c>
      <c r="D1139" t="str">
        <f t="shared" ca="1" si="88"/>
        <v/>
      </c>
      <c r="E1139">
        <v>1137</v>
      </c>
      <c r="F1139" t="str">
        <f t="shared" ca="1" si="85"/>
        <v/>
      </c>
      <c r="G1139" t="str">
        <f t="shared" ca="1" si="86"/>
        <v/>
      </c>
      <c r="H1139">
        <v>1137</v>
      </c>
    </row>
    <row r="1140" spans="1:8">
      <c r="A1140">
        <f t="shared" si="87"/>
        <v>2279</v>
      </c>
      <c r="C1140" s="25">
        <v>1138</v>
      </c>
      <c r="D1140" t="str">
        <f t="shared" ca="1" si="88"/>
        <v/>
      </c>
      <c r="E1140">
        <v>1138</v>
      </c>
      <c r="F1140" t="str">
        <f t="shared" ca="1" si="85"/>
        <v/>
      </c>
      <c r="G1140" t="str">
        <f t="shared" ca="1" si="86"/>
        <v/>
      </c>
      <c r="H1140">
        <v>1138</v>
      </c>
    </row>
    <row r="1141" spans="1:8">
      <c r="A1141">
        <f t="shared" si="87"/>
        <v>2281</v>
      </c>
      <c r="C1141" s="25">
        <v>1139</v>
      </c>
      <c r="D1141" t="str">
        <f t="shared" ca="1" si="88"/>
        <v/>
      </c>
      <c r="E1141">
        <v>1139</v>
      </c>
      <c r="F1141" t="str">
        <f t="shared" ca="1" si="85"/>
        <v/>
      </c>
      <c r="G1141" t="str">
        <f t="shared" ca="1" si="86"/>
        <v/>
      </c>
      <c r="H1141">
        <v>1139</v>
      </c>
    </row>
    <row r="1142" spans="1:8">
      <c r="A1142">
        <f t="shared" si="87"/>
        <v>2283</v>
      </c>
      <c r="C1142" s="25">
        <v>1140</v>
      </c>
      <c r="D1142" t="str">
        <f t="shared" ca="1" si="88"/>
        <v/>
      </c>
      <c r="E1142">
        <v>1140</v>
      </c>
      <c r="F1142" t="str">
        <f t="shared" ca="1" si="85"/>
        <v/>
      </c>
      <c r="G1142" t="str">
        <f t="shared" ca="1" si="86"/>
        <v/>
      </c>
      <c r="H1142">
        <v>1140</v>
      </c>
    </row>
    <row r="1143" spans="1:8">
      <c r="A1143">
        <f t="shared" si="87"/>
        <v>2285</v>
      </c>
      <c r="C1143" s="25">
        <v>1141</v>
      </c>
      <c r="D1143" t="str">
        <f t="shared" ca="1" si="88"/>
        <v/>
      </c>
      <c r="E1143">
        <v>1141</v>
      </c>
      <c r="F1143" t="str">
        <f t="shared" ca="1" si="85"/>
        <v/>
      </c>
      <c r="G1143" t="str">
        <f t="shared" ca="1" si="86"/>
        <v/>
      </c>
      <c r="H1143">
        <v>1141</v>
      </c>
    </row>
    <row r="1144" spans="1:8">
      <c r="A1144">
        <f t="shared" si="87"/>
        <v>2287</v>
      </c>
      <c r="C1144" s="25">
        <v>1142</v>
      </c>
      <c r="D1144" t="str">
        <f t="shared" ca="1" si="88"/>
        <v/>
      </c>
      <c r="E1144">
        <v>1142</v>
      </c>
      <c r="F1144" t="str">
        <f t="shared" ca="1" si="85"/>
        <v/>
      </c>
      <c r="G1144" t="str">
        <f t="shared" ca="1" si="86"/>
        <v/>
      </c>
      <c r="H1144">
        <v>1142</v>
      </c>
    </row>
    <row r="1145" spans="1:8">
      <c r="A1145">
        <f t="shared" si="87"/>
        <v>2289</v>
      </c>
      <c r="C1145" s="25">
        <v>1143</v>
      </c>
      <c r="D1145" t="str">
        <f t="shared" ca="1" si="88"/>
        <v/>
      </c>
      <c r="E1145">
        <v>1143</v>
      </c>
      <c r="F1145" t="str">
        <f t="shared" ca="1" si="85"/>
        <v/>
      </c>
      <c r="G1145" t="str">
        <f t="shared" ca="1" si="86"/>
        <v/>
      </c>
      <c r="H1145">
        <v>1143</v>
      </c>
    </row>
    <row r="1146" spans="1:8">
      <c r="A1146">
        <f t="shared" si="87"/>
        <v>2291</v>
      </c>
      <c r="C1146" s="25">
        <v>1144</v>
      </c>
      <c r="D1146" t="str">
        <f t="shared" ca="1" si="88"/>
        <v/>
      </c>
      <c r="E1146">
        <v>1144</v>
      </c>
      <c r="F1146" t="str">
        <f t="shared" ca="1" si="85"/>
        <v/>
      </c>
      <c r="G1146" t="str">
        <f t="shared" ca="1" si="86"/>
        <v/>
      </c>
      <c r="H1146">
        <v>1144</v>
      </c>
    </row>
    <row r="1147" spans="1:8">
      <c r="A1147">
        <f t="shared" si="87"/>
        <v>2293</v>
      </c>
      <c r="C1147" s="25">
        <v>1145</v>
      </c>
      <c r="D1147" t="str">
        <f t="shared" ca="1" si="88"/>
        <v/>
      </c>
      <c r="E1147">
        <v>1145</v>
      </c>
      <c r="F1147" t="str">
        <f t="shared" ca="1" si="85"/>
        <v/>
      </c>
      <c r="G1147" t="str">
        <f t="shared" ca="1" si="86"/>
        <v/>
      </c>
      <c r="H1147">
        <v>1145</v>
      </c>
    </row>
    <row r="1148" spans="1:8">
      <c r="A1148">
        <f t="shared" si="87"/>
        <v>2295</v>
      </c>
      <c r="C1148" s="25">
        <v>1146</v>
      </c>
      <c r="D1148" t="str">
        <f t="shared" ca="1" si="88"/>
        <v/>
      </c>
      <c r="E1148">
        <v>1146</v>
      </c>
      <c r="F1148" t="str">
        <f t="shared" ca="1" si="85"/>
        <v/>
      </c>
      <c r="G1148" t="str">
        <f t="shared" ca="1" si="86"/>
        <v/>
      </c>
      <c r="H1148">
        <v>1146</v>
      </c>
    </row>
    <row r="1149" spans="1:8">
      <c r="A1149">
        <f t="shared" si="87"/>
        <v>2297</v>
      </c>
      <c r="C1149" s="25">
        <v>1147</v>
      </c>
      <c r="D1149" t="str">
        <f t="shared" ca="1" si="88"/>
        <v/>
      </c>
      <c r="E1149">
        <v>1147</v>
      </c>
      <c r="F1149" t="str">
        <f t="shared" ca="1" si="85"/>
        <v/>
      </c>
      <c r="G1149" t="str">
        <f t="shared" ca="1" si="86"/>
        <v/>
      </c>
      <c r="H1149">
        <v>1147</v>
      </c>
    </row>
    <row r="1150" spans="1:8">
      <c r="A1150">
        <f t="shared" si="87"/>
        <v>2299</v>
      </c>
      <c r="C1150" s="25">
        <v>1148</v>
      </c>
      <c r="D1150" t="str">
        <f t="shared" ca="1" si="88"/>
        <v/>
      </c>
      <c r="E1150">
        <v>1148</v>
      </c>
      <c r="F1150" t="str">
        <f t="shared" ca="1" si="85"/>
        <v/>
      </c>
      <c r="G1150" t="str">
        <f t="shared" ca="1" si="86"/>
        <v/>
      </c>
      <c r="H1150">
        <v>1148</v>
      </c>
    </row>
    <row r="1151" spans="1:8">
      <c r="A1151">
        <f t="shared" si="87"/>
        <v>2301</v>
      </c>
      <c r="C1151" s="25">
        <v>1149</v>
      </c>
      <c r="D1151" t="str">
        <f t="shared" ca="1" si="88"/>
        <v/>
      </c>
      <c r="E1151">
        <v>1149</v>
      </c>
      <c r="F1151" t="str">
        <f t="shared" ca="1" si="85"/>
        <v/>
      </c>
      <c r="G1151" t="str">
        <f t="shared" ca="1" si="86"/>
        <v/>
      </c>
      <c r="H1151">
        <v>1149</v>
      </c>
    </row>
    <row r="1152" spans="1:8">
      <c r="A1152">
        <f t="shared" si="87"/>
        <v>2303</v>
      </c>
      <c r="C1152" s="25">
        <v>1150</v>
      </c>
      <c r="D1152" t="str">
        <f t="shared" ca="1" si="88"/>
        <v/>
      </c>
      <c r="E1152">
        <v>1150</v>
      </c>
      <c r="F1152" t="str">
        <f t="shared" ca="1" si="85"/>
        <v/>
      </c>
      <c r="G1152" t="str">
        <f t="shared" ca="1" si="86"/>
        <v/>
      </c>
      <c r="H1152">
        <v>1150</v>
      </c>
    </row>
    <row r="1153" spans="1:8">
      <c r="A1153">
        <f t="shared" si="87"/>
        <v>2305</v>
      </c>
      <c r="C1153" s="25">
        <v>1151</v>
      </c>
      <c r="D1153" t="str">
        <f t="shared" ca="1" si="88"/>
        <v/>
      </c>
      <c r="E1153">
        <v>1151</v>
      </c>
      <c r="F1153" t="str">
        <f t="shared" ca="1" si="85"/>
        <v/>
      </c>
      <c r="G1153" t="str">
        <f t="shared" ca="1" si="86"/>
        <v/>
      </c>
      <c r="H1153">
        <v>1151</v>
      </c>
    </row>
    <row r="1154" spans="1:8">
      <c r="A1154">
        <f t="shared" si="87"/>
        <v>2307</v>
      </c>
      <c r="C1154" s="25">
        <v>1152</v>
      </c>
      <c r="D1154" t="str">
        <f t="shared" ca="1" si="88"/>
        <v/>
      </c>
      <c r="E1154">
        <v>1152</v>
      </c>
      <c r="F1154" t="str">
        <f t="shared" ca="1" si="85"/>
        <v/>
      </c>
      <c r="G1154" t="str">
        <f t="shared" ca="1" si="86"/>
        <v/>
      </c>
      <c r="H1154">
        <v>1152</v>
      </c>
    </row>
    <row r="1155" spans="1:8">
      <c r="A1155">
        <f t="shared" si="87"/>
        <v>2309</v>
      </c>
      <c r="C1155" s="25">
        <v>1153</v>
      </c>
      <c r="D1155" t="str">
        <f t="shared" ca="1" si="88"/>
        <v/>
      </c>
      <c r="E1155">
        <v>1153</v>
      </c>
      <c r="F1155" t="str">
        <f t="shared" ca="1" si="85"/>
        <v/>
      </c>
      <c r="G1155" t="str">
        <f t="shared" ca="1" si="86"/>
        <v/>
      </c>
      <c r="H1155">
        <v>1153</v>
      </c>
    </row>
    <row r="1156" spans="1:8">
      <c r="A1156">
        <f t="shared" si="87"/>
        <v>2311</v>
      </c>
      <c r="C1156" s="25">
        <v>1154</v>
      </c>
      <c r="D1156" t="str">
        <f t="shared" ca="1" si="88"/>
        <v/>
      </c>
      <c r="E1156">
        <v>1154</v>
      </c>
      <c r="F1156" t="str">
        <f t="shared" ref="F1156:F1219" ca="1" si="89">IF(INDIRECT("Models!C"&amp;A1156)=0,"",INDIRECT("Models!C"&amp;A1156))</f>
        <v/>
      </c>
      <c r="G1156" t="str">
        <f t="shared" ref="G1156:G1219" ca="1" si="90">IF(F1156="",D1156,IF(F1156="lm",D1156,""))</f>
        <v/>
      </c>
      <c r="H1156">
        <v>1154</v>
      </c>
    </row>
    <row r="1157" spans="1:8">
      <c r="A1157">
        <f t="shared" si="87"/>
        <v>2313</v>
      </c>
      <c r="C1157" s="25">
        <v>1155</v>
      </c>
      <c r="D1157" t="str">
        <f t="shared" ca="1" si="88"/>
        <v/>
      </c>
      <c r="E1157">
        <v>1155</v>
      </c>
      <c r="F1157" t="str">
        <f t="shared" ca="1" si="89"/>
        <v/>
      </c>
      <c r="G1157" t="str">
        <f t="shared" ca="1" si="90"/>
        <v/>
      </c>
      <c r="H1157">
        <v>1155</v>
      </c>
    </row>
    <row r="1158" spans="1:8">
      <c r="A1158">
        <f t="shared" si="87"/>
        <v>2315</v>
      </c>
      <c r="C1158" s="25">
        <v>1156</v>
      </c>
      <c r="D1158" t="str">
        <f t="shared" ca="1" si="88"/>
        <v/>
      </c>
      <c r="E1158">
        <v>1156</v>
      </c>
      <c r="F1158" t="str">
        <f t="shared" ca="1" si="89"/>
        <v/>
      </c>
      <c r="G1158" t="str">
        <f t="shared" ca="1" si="90"/>
        <v/>
      </c>
      <c r="H1158">
        <v>1156</v>
      </c>
    </row>
    <row r="1159" spans="1:8">
      <c r="A1159">
        <f t="shared" si="87"/>
        <v>2317</v>
      </c>
      <c r="C1159" s="25">
        <v>1157</v>
      </c>
      <c r="D1159" t="str">
        <f t="shared" ca="1" si="88"/>
        <v/>
      </c>
      <c r="E1159">
        <v>1157</v>
      </c>
      <c r="F1159" t="str">
        <f t="shared" ca="1" si="89"/>
        <v/>
      </c>
      <c r="G1159" t="str">
        <f t="shared" ca="1" si="90"/>
        <v/>
      </c>
      <c r="H1159">
        <v>1157</v>
      </c>
    </row>
    <row r="1160" spans="1:8">
      <c r="A1160">
        <f t="shared" si="87"/>
        <v>2319</v>
      </c>
      <c r="C1160" s="25">
        <v>1158</v>
      </c>
      <c r="D1160" t="str">
        <f t="shared" ca="1" si="88"/>
        <v/>
      </c>
      <c r="E1160">
        <v>1158</v>
      </c>
      <c r="F1160" t="str">
        <f t="shared" ca="1" si="89"/>
        <v/>
      </c>
      <c r="G1160" t="str">
        <f t="shared" ca="1" si="90"/>
        <v/>
      </c>
      <c r="H1160">
        <v>1158</v>
      </c>
    </row>
    <row r="1161" spans="1:8">
      <c r="A1161">
        <f t="shared" si="87"/>
        <v>2321</v>
      </c>
      <c r="C1161" s="25">
        <v>1159</v>
      </c>
      <c r="D1161" t="str">
        <f t="shared" ca="1" si="88"/>
        <v/>
      </c>
      <c r="E1161">
        <v>1159</v>
      </c>
      <c r="F1161" t="str">
        <f t="shared" ca="1" si="89"/>
        <v/>
      </c>
      <c r="G1161" t="str">
        <f t="shared" ca="1" si="90"/>
        <v/>
      </c>
      <c r="H1161">
        <v>1159</v>
      </c>
    </row>
    <row r="1162" spans="1:8">
      <c r="A1162">
        <f t="shared" si="87"/>
        <v>2323</v>
      </c>
      <c r="C1162" s="25">
        <v>1160</v>
      </c>
      <c r="D1162" t="str">
        <f t="shared" ca="1" si="88"/>
        <v/>
      </c>
      <c r="E1162">
        <v>1160</v>
      </c>
      <c r="F1162" t="str">
        <f t="shared" ca="1" si="89"/>
        <v/>
      </c>
      <c r="G1162" t="str">
        <f t="shared" ca="1" si="90"/>
        <v/>
      </c>
      <c r="H1162">
        <v>1160</v>
      </c>
    </row>
    <row r="1163" spans="1:8">
      <c r="A1163">
        <f t="shared" si="87"/>
        <v>2325</v>
      </c>
      <c r="C1163" s="25">
        <v>1161</v>
      </c>
      <c r="D1163" t="str">
        <f t="shared" ca="1" si="88"/>
        <v/>
      </c>
      <c r="E1163">
        <v>1161</v>
      </c>
      <c r="F1163" t="str">
        <f t="shared" ca="1" si="89"/>
        <v/>
      </c>
      <c r="G1163" t="str">
        <f t="shared" ca="1" si="90"/>
        <v/>
      </c>
      <c r="H1163">
        <v>1161</v>
      </c>
    </row>
    <row r="1164" spans="1:8">
      <c r="A1164">
        <f t="shared" si="87"/>
        <v>2327</v>
      </c>
      <c r="C1164" s="25">
        <v>1162</v>
      </c>
      <c r="D1164" t="str">
        <f t="shared" ca="1" si="88"/>
        <v/>
      </c>
      <c r="E1164">
        <v>1162</v>
      </c>
      <c r="F1164" t="str">
        <f t="shared" ca="1" si="89"/>
        <v/>
      </c>
      <c r="G1164" t="str">
        <f t="shared" ca="1" si="90"/>
        <v/>
      </c>
      <c r="H1164">
        <v>1162</v>
      </c>
    </row>
    <row r="1165" spans="1:8">
      <c r="A1165">
        <f t="shared" si="87"/>
        <v>2329</v>
      </c>
      <c r="C1165" s="25">
        <v>1163</v>
      </c>
      <c r="D1165" t="str">
        <f t="shared" ca="1" si="88"/>
        <v/>
      </c>
      <c r="E1165">
        <v>1163</v>
      </c>
      <c r="F1165" t="str">
        <f t="shared" ca="1" si="89"/>
        <v/>
      </c>
      <c r="G1165" t="str">
        <f t="shared" ca="1" si="90"/>
        <v/>
      </c>
      <c r="H1165">
        <v>1163</v>
      </c>
    </row>
    <row r="1166" spans="1:8">
      <c r="A1166">
        <f t="shared" si="87"/>
        <v>2331</v>
      </c>
      <c r="C1166" s="25">
        <v>1164</v>
      </c>
      <c r="D1166" t="str">
        <f t="shared" ca="1" si="88"/>
        <v/>
      </c>
      <c r="E1166">
        <v>1164</v>
      </c>
      <c r="F1166" t="str">
        <f t="shared" ca="1" si="89"/>
        <v/>
      </c>
      <c r="G1166" t="str">
        <f t="shared" ca="1" si="90"/>
        <v/>
      </c>
      <c r="H1166">
        <v>1164</v>
      </c>
    </row>
    <row r="1167" spans="1:8">
      <c r="A1167">
        <f t="shared" si="87"/>
        <v>2333</v>
      </c>
      <c r="C1167" s="25">
        <v>1165</v>
      </c>
      <c r="D1167" t="str">
        <f t="shared" ca="1" si="88"/>
        <v/>
      </c>
      <c r="E1167">
        <v>1165</v>
      </c>
      <c r="F1167" t="str">
        <f t="shared" ca="1" si="89"/>
        <v/>
      </c>
      <c r="G1167" t="str">
        <f t="shared" ca="1" si="90"/>
        <v/>
      </c>
      <c r="H1167">
        <v>1165</v>
      </c>
    </row>
    <row r="1168" spans="1:8">
      <c r="A1168">
        <f t="shared" si="87"/>
        <v>2335</v>
      </c>
      <c r="C1168" s="25">
        <v>1166</v>
      </c>
      <c r="D1168" t="str">
        <f t="shared" ca="1" si="88"/>
        <v/>
      </c>
      <c r="E1168">
        <v>1166</v>
      </c>
      <c r="F1168" t="str">
        <f t="shared" ca="1" si="89"/>
        <v/>
      </c>
      <c r="G1168" t="str">
        <f t="shared" ca="1" si="90"/>
        <v/>
      </c>
      <c r="H1168">
        <v>1166</v>
      </c>
    </row>
    <row r="1169" spans="1:8">
      <c r="A1169">
        <f t="shared" si="87"/>
        <v>2337</v>
      </c>
      <c r="C1169" s="25">
        <v>1167</v>
      </c>
      <c r="D1169" t="str">
        <f t="shared" ca="1" si="88"/>
        <v/>
      </c>
      <c r="E1169">
        <v>1167</v>
      </c>
      <c r="F1169" t="str">
        <f t="shared" ca="1" si="89"/>
        <v/>
      </c>
      <c r="G1169" t="str">
        <f t="shared" ca="1" si="90"/>
        <v/>
      </c>
      <c r="H1169">
        <v>1167</v>
      </c>
    </row>
    <row r="1170" spans="1:8">
      <c r="A1170">
        <f t="shared" si="87"/>
        <v>2339</v>
      </c>
      <c r="C1170" s="25">
        <v>1168</v>
      </c>
      <c r="D1170" t="str">
        <f t="shared" ca="1" si="88"/>
        <v/>
      </c>
      <c r="E1170">
        <v>1168</v>
      </c>
      <c r="F1170" t="str">
        <f t="shared" ca="1" si="89"/>
        <v/>
      </c>
      <c r="G1170" t="str">
        <f t="shared" ca="1" si="90"/>
        <v/>
      </c>
      <c r="H1170">
        <v>1168</v>
      </c>
    </row>
    <row r="1171" spans="1:8">
      <c r="A1171">
        <f t="shared" si="87"/>
        <v>2341</v>
      </c>
      <c r="C1171" s="25">
        <v>1169</v>
      </c>
      <c r="D1171" t="str">
        <f t="shared" ca="1" si="88"/>
        <v/>
      </c>
      <c r="E1171">
        <v>1169</v>
      </c>
      <c r="F1171" t="str">
        <f t="shared" ca="1" si="89"/>
        <v/>
      </c>
      <c r="G1171" t="str">
        <f t="shared" ca="1" si="90"/>
        <v/>
      </c>
      <c r="H1171">
        <v>1169</v>
      </c>
    </row>
    <row r="1172" spans="1:8">
      <c r="A1172">
        <f t="shared" si="87"/>
        <v>2343</v>
      </c>
      <c r="C1172" s="25">
        <v>1170</v>
      </c>
      <c r="D1172" t="str">
        <f t="shared" ca="1" si="88"/>
        <v/>
      </c>
      <c r="E1172">
        <v>1170</v>
      </c>
      <c r="F1172" t="str">
        <f t="shared" ca="1" si="89"/>
        <v/>
      </c>
      <c r="G1172" t="str">
        <f t="shared" ca="1" si="90"/>
        <v/>
      </c>
      <c r="H1172">
        <v>1170</v>
      </c>
    </row>
    <row r="1173" spans="1:8">
      <c r="A1173">
        <f t="shared" si="87"/>
        <v>2345</v>
      </c>
      <c r="C1173" s="25">
        <v>1171</v>
      </c>
      <c r="D1173" t="str">
        <f t="shared" ca="1" si="88"/>
        <v/>
      </c>
      <c r="E1173">
        <v>1171</v>
      </c>
      <c r="F1173" t="str">
        <f t="shared" ca="1" si="89"/>
        <v/>
      </c>
      <c r="G1173" t="str">
        <f t="shared" ca="1" si="90"/>
        <v/>
      </c>
      <c r="H1173">
        <v>1171</v>
      </c>
    </row>
    <row r="1174" spans="1:8">
      <c r="A1174">
        <f t="shared" si="87"/>
        <v>2347</v>
      </c>
      <c r="C1174" s="25">
        <v>1172</v>
      </c>
      <c r="D1174" t="str">
        <f t="shared" ca="1" si="88"/>
        <v/>
      </c>
      <c r="E1174">
        <v>1172</v>
      </c>
      <c r="F1174" t="str">
        <f t="shared" ca="1" si="89"/>
        <v/>
      </c>
      <c r="G1174" t="str">
        <f t="shared" ca="1" si="90"/>
        <v/>
      </c>
      <c r="H1174">
        <v>1172</v>
      </c>
    </row>
    <row r="1175" spans="1:8">
      <c r="A1175">
        <f t="shared" si="87"/>
        <v>2349</v>
      </c>
      <c r="C1175" s="25">
        <v>1173</v>
      </c>
      <c r="D1175" t="str">
        <f t="shared" ca="1" si="88"/>
        <v/>
      </c>
      <c r="E1175">
        <v>1173</v>
      </c>
      <c r="F1175" t="str">
        <f t="shared" ca="1" si="89"/>
        <v/>
      </c>
      <c r="G1175" t="str">
        <f t="shared" ca="1" si="90"/>
        <v/>
      </c>
      <c r="H1175">
        <v>1173</v>
      </c>
    </row>
    <row r="1176" spans="1:8">
      <c r="A1176">
        <f t="shared" si="87"/>
        <v>2351</v>
      </c>
      <c r="C1176" s="25">
        <v>1174</v>
      </c>
      <c r="D1176" t="str">
        <f t="shared" ca="1" si="88"/>
        <v/>
      </c>
      <c r="E1176">
        <v>1174</v>
      </c>
      <c r="F1176" t="str">
        <f t="shared" ca="1" si="89"/>
        <v/>
      </c>
      <c r="G1176" t="str">
        <f t="shared" ca="1" si="90"/>
        <v/>
      </c>
      <c r="H1176">
        <v>1174</v>
      </c>
    </row>
    <row r="1177" spans="1:8">
      <c r="A1177">
        <f t="shared" si="87"/>
        <v>2353</v>
      </c>
      <c r="C1177" s="25">
        <v>1175</v>
      </c>
      <c r="D1177" t="str">
        <f t="shared" ca="1" si="88"/>
        <v/>
      </c>
      <c r="E1177">
        <v>1175</v>
      </c>
      <c r="F1177" t="str">
        <f t="shared" ca="1" si="89"/>
        <v/>
      </c>
      <c r="G1177" t="str">
        <f t="shared" ca="1" si="90"/>
        <v/>
      </c>
      <c r="H1177">
        <v>1175</v>
      </c>
    </row>
    <row r="1178" spans="1:8">
      <c r="A1178">
        <f t="shared" si="87"/>
        <v>2355</v>
      </c>
      <c r="C1178" s="25">
        <v>1176</v>
      </c>
      <c r="D1178" t="str">
        <f t="shared" ca="1" si="88"/>
        <v/>
      </c>
      <c r="E1178">
        <v>1176</v>
      </c>
      <c r="F1178" t="str">
        <f t="shared" ca="1" si="89"/>
        <v/>
      </c>
      <c r="G1178" t="str">
        <f t="shared" ca="1" si="90"/>
        <v/>
      </c>
      <c r="H1178">
        <v>1176</v>
      </c>
    </row>
    <row r="1179" spans="1:8">
      <c r="A1179">
        <f t="shared" si="87"/>
        <v>2357</v>
      </c>
      <c r="C1179" s="25">
        <v>1177</v>
      </c>
      <c r="D1179" t="str">
        <f t="shared" ca="1" si="88"/>
        <v/>
      </c>
      <c r="E1179">
        <v>1177</v>
      </c>
      <c r="F1179" t="str">
        <f t="shared" ca="1" si="89"/>
        <v/>
      </c>
      <c r="G1179" t="str">
        <f t="shared" ca="1" si="90"/>
        <v/>
      </c>
      <c r="H1179">
        <v>1177</v>
      </c>
    </row>
    <row r="1180" spans="1:8">
      <c r="A1180">
        <f t="shared" si="87"/>
        <v>2359</v>
      </c>
      <c r="C1180" s="25">
        <v>1178</v>
      </c>
      <c r="D1180" t="str">
        <f t="shared" ca="1" si="88"/>
        <v/>
      </c>
      <c r="E1180">
        <v>1178</v>
      </c>
      <c r="F1180" t="str">
        <f t="shared" ca="1" si="89"/>
        <v/>
      </c>
      <c r="G1180" t="str">
        <f t="shared" ca="1" si="90"/>
        <v/>
      </c>
      <c r="H1180">
        <v>1178</v>
      </c>
    </row>
    <row r="1181" spans="1:8">
      <c r="A1181">
        <f t="shared" si="87"/>
        <v>2361</v>
      </c>
      <c r="C1181" s="25">
        <v>1179</v>
      </c>
      <c r="D1181" t="str">
        <f t="shared" ca="1" si="88"/>
        <v/>
      </c>
      <c r="E1181">
        <v>1179</v>
      </c>
      <c r="F1181" t="str">
        <f t="shared" ca="1" si="89"/>
        <v/>
      </c>
      <c r="G1181" t="str">
        <f t="shared" ca="1" si="90"/>
        <v/>
      </c>
      <c r="H1181">
        <v>1179</v>
      </c>
    </row>
    <row r="1182" spans="1:8">
      <c r="A1182">
        <f t="shared" si="87"/>
        <v>2363</v>
      </c>
      <c r="C1182" s="25">
        <v>1180</v>
      </c>
      <c r="D1182" t="str">
        <f t="shared" ca="1" si="88"/>
        <v/>
      </c>
      <c r="E1182">
        <v>1180</v>
      </c>
      <c r="F1182" t="str">
        <f t="shared" ca="1" si="89"/>
        <v/>
      </c>
      <c r="G1182" t="str">
        <f t="shared" ca="1" si="90"/>
        <v/>
      </c>
      <c r="H1182">
        <v>1180</v>
      </c>
    </row>
    <row r="1183" spans="1:8">
      <c r="A1183">
        <f t="shared" si="87"/>
        <v>2365</v>
      </c>
      <c r="C1183" s="25">
        <v>1181</v>
      </c>
      <c r="D1183" t="str">
        <f t="shared" ca="1" si="88"/>
        <v/>
      </c>
      <c r="E1183">
        <v>1181</v>
      </c>
      <c r="F1183" t="str">
        <f t="shared" ca="1" si="89"/>
        <v/>
      </c>
      <c r="G1183" t="str">
        <f t="shared" ca="1" si="90"/>
        <v/>
      </c>
      <c r="H1183">
        <v>1181</v>
      </c>
    </row>
    <row r="1184" spans="1:8">
      <c r="A1184">
        <f t="shared" si="87"/>
        <v>2367</v>
      </c>
      <c r="C1184" s="25">
        <v>1182</v>
      </c>
      <c r="D1184" t="str">
        <f t="shared" ca="1" si="88"/>
        <v/>
      </c>
      <c r="E1184">
        <v>1182</v>
      </c>
      <c r="F1184" t="str">
        <f t="shared" ca="1" si="89"/>
        <v/>
      </c>
      <c r="G1184" t="str">
        <f t="shared" ca="1" si="90"/>
        <v/>
      </c>
      <c r="H1184">
        <v>1182</v>
      </c>
    </row>
    <row r="1185" spans="1:8">
      <c r="A1185">
        <f t="shared" si="87"/>
        <v>2369</v>
      </c>
      <c r="C1185" s="25">
        <v>1183</v>
      </c>
      <c r="D1185" t="str">
        <f t="shared" ca="1" si="88"/>
        <v/>
      </c>
      <c r="E1185">
        <v>1183</v>
      </c>
      <c r="F1185" t="str">
        <f t="shared" ca="1" si="89"/>
        <v/>
      </c>
      <c r="G1185" t="str">
        <f t="shared" ca="1" si="90"/>
        <v/>
      </c>
      <c r="H1185">
        <v>1183</v>
      </c>
    </row>
    <row r="1186" spans="1:8">
      <c r="A1186">
        <f t="shared" si="87"/>
        <v>2371</v>
      </c>
      <c r="C1186" s="25">
        <v>1184</v>
      </c>
      <c r="D1186" t="str">
        <f t="shared" ca="1" si="88"/>
        <v/>
      </c>
      <c r="E1186">
        <v>1184</v>
      </c>
      <c r="F1186" t="str">
        <f t="shared" ca="1" si="89"/>
        <v/>
      </c>
      <c r="G1186" t="str">
        <f t="shared" ca="1" si="90"/>
        <v/>
      </c>
      <c r="H1186">
        <v>1184</v>
      </c>
    </row>
    <row r="1187" spans="1:8">
      <c r="A1187">
        <f t="shared" si="87"/>
        <v>2373</v>
      </c>
      <c r="C1187" s="25">
        <v>1185</v>
      </c>
      <c r="D1187" t="str">
        <f t="shared" ca="1" si="88"/>
        <v/>
      </c>
      <c r="E1187">
        <v>1185</v>
      </c>
      <c r="F1187" t="str">
        <f t="shared" ca="1" si="89"/>
        <v/>
      </c>
      <c r="G1187" t="str">
        <f t="shared" ca="1" si="90"/>
        <v/>
      </c>
      <c r="H1187">
        <v>1185</v>
      </c>
    </row>
    <row r="1188" spans="1:8">
      <c r="A1188">
        <f t="shared" si="87"/>
        <v>2375</v>
      </c>
      <c r="C1188" s="25">
        <v>1186</v>
      </c>
      <c r="D1188" t="str">
        <f t="shared" ca="1" si="88"/>
        <v/>
      </c>
      <c r="E1188">
        <v>1186</v>
      </c>
      <c r="F1188" t="str">
        <f t="shared" ca="1" si="89"/>
        <v/>
      </c>
      <c r="G1188" t="str">
        <f t="shared" ca="1" si="90"/>
        <v/>
      </c>
      <c r="H1188">
        <v>1186</v>
      </c>
    </row>
    <row r="1189" spans="1:8">
      <c r="A1189">
        <f t="shared" si="87"/>
        <v>2377</v>
      </c>
      <c r="C1189" s="25">
        <v>1187</v>
      </c>
      <c r="D1189" t="str">
        <f t="shared" ca="1" si="88"/>
        <v/>
      </c>
      <c r="E1189">
        <v>1187</v>
      </c>
      <c r="F1189" t="str">
        <f t="shared" ca="1" si="89"/>
        <v/>
      </c>
      <c r="G1189" t="str">
        <f t="shared" ca="1" si="90"/>
        <v/>
      </c>
      <c r="H1189">
        <v>1187</v>
      </c>
    </row>
    <row r="1190" spans="1:8">
      <c r="A1190">
        <f t="shared" si="87"/>
        <v>2379</v>
      </c>
      <c r="C1190" s="25">
        <v>1188</v>
      </c>
      <c r="D1190" t="str">
        <f t="shared" ca="1" si="88"/>
        <v/>
      </c>
      <c r="E1190">
        <v>1188</v>
      </c>
      <c r="F1190" t="str">
        <f t="shared" ca="1" si="89"/>
        <v/>
      </c>
      <c r="G1190" t="str">
        <f t="shared" ca="1" si="90"/>
        <v/>
      </c>
      <c r="H1190">
        <v>1188</v>
      </c>
    </row>
    <row r="1191" spans="1:8">
      <c r="A1191">
        <f t="shared" si="87"/>
        <v>2381</v>
      </c>
      <c r="C1191" s="25">
        <v>1189</v>
      </c>
      <c r="D1191" t="str">
        <f t="shared" ca="1" si="88"/>
        <v/>
      </c>
      <c r="E1191">
        <v>1189</v>
      </c>
      <c r="F1191" t="str">
        <f t="shared" ca="1" si="89"/>
        <v/>
      </c>
      <c r="G1191" t="str">
        <f t="shared" ca="1" si="90"/>
        <v/>
      </c>
      <c r="H1191">
        <v>1189</v>
      </c>
    </row>
    <row r="1192" spans="1:8">
      <c r="A1192">
        <f t="shared" si="87"/>
        <v>2383</v>
      </c>
      <c r="C1192" s="25">
        <v>1190</v>
      </c>
      <c r="D1192" t="str">
        <f t="shared" ca="1" si="88"/>
        <v/>
      </c>
      <c r="E1192">
        <v>1190</v>
      </c>
      <c r="F1192" t="str">
        <f t="shared" ca="1" si="89"/>
        <v/>
      </c>
      <c r="G1192" t="str">
        <f t="shared" ca="1" si="90"/>
        <v/>
      </c>
      <c r="H1192">
        <v>1190</v>
      </c>
    </row>
    <row r="1193" spans="1:8">
      <c r="A1193">
        <f t="shared" si="87"/>
        <v>2385</v>
      </c>
      <c r="C1193" s="25">
        <v>1191</v>
      </c>
      <c r="D1193" t="str">
        <f t="shared" ca="1" si="88"/>
        <v/>
      </c>
      <c r="E1193">
        <v>1191</v>
      </c>
      <c r="F1193" t="str">
        <f t="shared" ca="1" si="89"/>
        <v/>
      </c>
      <c r="G1193" t="str">
        <f t="shared" ca="1" si="90"/>
        <v/>
      </c>
      <c r="H1193">
        <v>1191</v>
      </c>
    </row>
    <row r="1194" spans="1:8">
      <c r="A1194">
        <f t="shared" si="87"/>
        <v>2387</v>
      </c>
      <c r="C1194" s="25">
        <v>1192</v>
      </c>
      <c r="D1194" t="str">
        <f t="shared" ca="1" si="88"/>
        <v/>
      </c>
      <c r="E1194">
        <v>1192</v>
      </c>
      <c r="F1194" t="str">
        <f t="shared" ca="1" si="89"/>
        <v/>
      </c>
      <c r="G1194" t="str">
        <f t="shared" ca="1" si="90"/>
        <v/>
      </c>
      <c r="H1194">
        <v>1192</v>
      </c>
    </row>
    <row r="1195" spans="1:8">
      <c r="A1195">
        <f t="shared" ref="A1195:A1202" si="91">3+C1195*2</f>
        <v>2389</v>
      </c>
      <c r="C1195" s="25">
        <v>1193</v>
      </c>
      <c r="D1195" t="str">
        <f t="shared" ref="D1195:D1202" ca="1" si="92">IF(INDIRECT("Models!A"&amp;A1195)=0,"",INDIRECT("Models!A"&amp;A1195))</f>
        <v/>
      </c>
      <c r="E1195">
        <v>1193</v>
      </c>
      <c r="F1195" t="str">
        <f t="shared" ca="1" si="89"/>
        <v/>
      </c>
      <c r="G1195" t="str">
        <f t="shared" ca="1" si="90"/>
        <v/>
      </c>
      <c r="H1195">
        <v>1193</v>
      </c>
    </row>
    <row r="1196" spans="1:8">
      <c r="A1196">
        <f t="shared" si="91"/>
        <v>2391</v>
      </c>
      <c r="C1196" s="25">
        <v>1194</v>
      </c>
      <c r="D1196" t="str">
        <f t="shared" ca="1" si="92"/>
        <v/>
      </c>
      <c r="E1196">
        <v>1194</v>
      </c>
      <c r="F1196" t="str">
        <f t="shared" ca="1" si="89"/>
        <v/>
      </c>
      <c r="G1196" t="str">
        <f t="shared" ca="1" si="90"/>
        <v/>
      </c>
      <c r="H1196">
        <v>1194</v>
      </c>
    </row>
    <row r="1197" spans="1:8">
      <c r="A1197">
        <f t="shared" si="91"/>
        <v>2393</v>
      </c>
      <c r="C1197" s="25">
        <v>1195</v>
      </c>
      <c r="D1197" t="str">
        <f t="shared" ca="1" si="92"/>
        <v/>
      </c>
      <c r="E1197">
        <v>1195</v>
      </c>
      <c r="F1197" t="str">
        <f t="shared" ca="1" si="89"/>
        <v/>
      </c>
      <c r="G1197" t="str">
        <f t="shared" ca="1" si="90"/>
        <v/>
      </c>
      <c r="H1197">
        <v>1195</v>
      </c>
    </row>
    <row r="1198" spans="1:8">
      <c r="A1198">
        <f t="shared" si="91"/>
        <v>2395</v>
      </c>
      <c r="C1198" s="25">
        <v>1196</v>
      </c>
      <c r="D1198" t="str">
        <f t="shared" ca="1" si="92"/>
        <v/>
      </c>
      <c r="E1198">
        <v>1196</v>
      </c>
      <c r="F1198" t="str">
        <f t="shared" ca="1" si="89"/>
        <v/>
      </c>
      <c r="G1198" t="str">
        <f t="shared" ca="1" si="90"/>
        <v/>
      </c>
      <c r="H1198">
        <v>1196</v>
      </c>
    </row>
    <row r="1199" spans="1:8">
      <c r="A1199">
        <f t="shared" si="91"/>
        <v>2397</v>
      </c>
      <c r="C1199" s="25">
        <v>1197</v>
      </c>
      <c r="D1199" t="str">
        <f t="shared" ca="1" si="92"/>
        <v/>
      </c>
      <c r="E1199">
        <v>1197</v>
      </c>
      <c r="F1199" t="str">
        <f t="shared" ca="1" si="89"/>
        <v/>
      </c>
      <c r="G1199" t="str">
        <f t="shared" ca="1" si="90"/>
        <v/>
      </c>
      <c r="H1199">
        <v>1197</v>
      </c>
    </row>
    <row r="1200" spans="1:8">
      <c r="A1200">
        <f t="shared" si="91"/>
        <v>2399</v>
      </c>
      <c r="C1200" s="25">
        <v>1198</v>
      </c>
      <c r="D1200" t="str">
        <f t="shared" ca="1" si="92"/>
        <v/>
      </c>
      <c r="E1200">
        <v>1198</v>
      </c>
      <c r="F1200" t="str">
        <f t="shared" ca="1" si="89"/>
        <v/>
      </c>
      <c r="G1200" t="str">
        <f t="shared" ca="1" si="90"/>
        <v/>
      </c>
      <c r="H1200">
        <v>1198</v>
      </c>
    </row>
    <row r="1201" spans="1:8">
      <c r="A1201">
        <f t="shared" si="91"/>
        <v>2401</v>
      </c>
      <c r="C1201" s="25">
        <v>1199</v>
      </c>
      <c r="D1201" t="str">
        <f t="shared" ca="1" si="92"/>
        <v/>
      </c>
      <c r="E1201">
        <v>1199</v>
      </c>
      <c r="F1201" t="str">
        <f t="shared" ca="1" si="89"/>
        <v/>
      </c>
      <c r="G1201" t="str">
        <f t="shared" ca="1" si="90"/>
        <v/>
      </c>
      <c r="H1201">
        <v>1199</v>
      </c>
    </row>
    <row r="1202" spans="1:8">
      <c r="A1202">
        <f t="shared" si="91"/>
        <v>2403</v>
      </c>
      <c r="C1202" s="25">
        <v>1200</v>
      </c>
      <c r="D1202" t="str">
        <f t="shared" ca="1" si="92"/>
        <v/>
      </c>
      <c r="E1202">
        <v>1200</v>
      </c>
      <c r="F1202" t="str">
        <f t="shared" ca="1" si="89"/>
        <v/>
      </c>
      <c r="G1202" t="str">
        <f t="shared" ca="1" si="90"/>
        <v/>
      </c>
      <c r="H1202">
        <v>1200</v>
      </c>
    </row>
    <row r="1203" spans="1:8">
      <c r="A1203">
        <f t="shared" ref="A1203:A1206" si="93">3+C1203*2</f>
        <v>2405</v>
      </c>
      <c r="C1203" s="25">
        <v>1201</v>
      </c>
      <c r="D1203" t="str">
        <f t="shared" ref="D1203:D1206" ca="1" si="94">IF(INDIRECT("Models!A"&amp;A1203)=0,"",INDIRECT("Models!A"&amp;A1203))</f>
        <v/>
      </c>
      <c r="E1203">
        <v>1201</v>
      </c>
      <c r="F1203" t="str">
        <f t="shared" ca="1" si="89"/>
        <v/>
      </c>
      <c r="G1203" t="str">
        <f t="shared" ca="1" si="90"/>
        <v/>
      </c>
      <c r="H1203">
        <v>1201</v>
      </c>
    </row>
    <row r="1204" spans="1:8">
      <c r="A1204">
        <f t="shared" si="93"/>
        <v>2407</v>
      </c>
      <c r="C1204" s="25">
        <v>1202</v>
      </c>
      <c r="D1204" t="str">
        <f t="shared" ca="1" si="94"/>
        <v/>
      </c>
      <c r="E1204">
        <v>1202</v>
      </c>
      <c r="F1204" t="str">
        <f t="shared" ca="1" si="89"/>
        <v/>
      </c>
      <c r="G1204" t="str">
        <f t="shared" ca="1" si="90"/>
        <v/>
      </c>
      <c r="H1204">
        <v>1202</v>
      </c>
    </row>
    <row r="1205" spans="1:8">
      <c r="A1205">
        <f t="shared" si="93"/>
        <v>2409</v>
      </c>
      <c r="C1205" s="25">
        <v>1203</v>
      </c>
      <c r="D1205" t="str">
        <f t="shared" ca="1" si="94"/>
        <v/>
      </c>
      <c r="E1205">
        <v>1203</v>
      </c>
      <c r="F1205" t="str">
        <f t="shared" ca="1" si="89"/>
        <v/>
      </c>
      <c r="G1205" t="str">
        <f t="shared" ca="1" si="90"/>
        <v/>
      </c>
      <c r="H1205">
        <v>1203</v>
      </c>
    </row>
    <row r="1206" spans="1:8">
      <c r="A1206">
        <f t="shared" si="93"/>
        <v>2411</v>
      </c>
      <c r="C1206" s="25">
        <v>1204</v>
      </c>
      <c r="D1206" t="str">
        <f t="shared" ca="1" si="94"/>
        <v/>
      </c>
      <c r="E1206">
        <v>1204</v>
      </c>
      <c r="F1206" t="str">
        <f t="shared" ca="1" si="89"/>
        <v/>
      </c>
      <c r="G1206" t="str">
        <f t="shared" ca="1" si="90"/>
        <v/>
      </c>
      <c r="H1206">
        <v>1204</v>
      </c>
    </row>
    <row r="1207" spans="1:8">
      <c r="A1207">
        <f t="shared" ref="A1207:A1270" si="95">3+C1207*2</f>
        <v>2413</v>
      </c>
      <c r="C1207" s="25">
        <v>1205</v>
      </c>
      <c r="D1207" t="str">
        <f t="shared" ref="D1207:D1270" ca="1" si="96">IF(INDIRECT("Models!A"&amp;A1207)=0,"",INDIRECT("Models!A"&amp;A1207))</f>
        <v/>
      </c>
      <c r="E1207">
        <v>1205</v>
      </c>
      <c r="F1207" t="str">
        <f t="shared" ca="1" si="89"/>
        <v/>
      </c>
      <c r="G1207" t="str">
        <f t="shared" ca="1" si="90"/>
        <v/>
      </c>
      <c r="H1207">
        <v>1205</v>
      </c>
    </row>
    <row r="1208" spans="1:8">
      <c r="A1208">
        <f t="shared" si="95"/>
        <v>2415</v>
      </c>
      <c r="C1208" s="25">
        <v>1206</v>
      </c>
      <c r="D1208" t="str">
        <f t="shared" ca="1" si="96"/>
        <v/>
      </c>
      <c r="E1208">
        <v>1206</v>
      </c>
      <c r="F1208" t="str">
        <f t="shared" ca="1" si="89"/>
        <v/>
      </c>
      <c r="G1208" t="str">
        <f t="shared" ca="1" si="90"/>
        <v/>
      </c>
      <c r="H1208">
        <v>1206</v>
      </c>
    </row>
    <row r="1209" spans="1:8">
      <c r="A1209">
        <f t="shared" si="95"/>
        <v>2417</v>
      </c>
      <c r="C1209" s="25">
        <v>1207</v>
      </c>
      <c r="D1209" t="str">
        <f t="shared" ca="1" si="96"/>
        <v/>
      </c>
      <c r="E1209">
        <v>1207</v>
      </c>
      <c r="F1209" t="str">
        <f t="shared" ca="1" si="89"/>
        <v/>
      </c>
      <c r="G1209" t="str">
        <f t="shared" ca="1" si="90"/>
        <v/>
      </c>
      <c r="H1209">
        <v>1207</v>
      </c>
    </row>
    <row r="1210" spans="1:8">
      <c r="A1210">
        <f t="shared" si="95"/>
        <v>2419</v>
      </c>
      <c r="C1210" s="25">
        <v>1208</v>
      </c>
      <c r="D1210" t="str">
        <f t="shared" ca="1" si="96"/>
        <v/>
      </c>
      <c r="E1210">
        <v>1208</v>
      </c>
      <c r="F1210" t="str">
        <f t="shared" ca="1" si="89"/>
        <v/>
      </c>
      <c r="G1210" t="str">
        <f t="shared" ca="1" si="90"/>
        <v/>
      </c>
      <c r="H1210">
        <v>1208</v>
      </c>
    </row>
    <row r="1211" spans="1:8">
      <c r="A1211">
        <f t="shared" si="95"/>
        <v>2421</v>
      </c>
      <c r="C1211" s="25">
        <v>1209</v>
      </c>
      <c r="D1211" t="str">
        <f t="shared" ca="1" si="96"/>
        <v/>
      </c>
      <c r="E1211">
        <v>1209</v>
      </c>
      <c r="F1211" t="str">
        <f t="shared" ca="1" si="89"/>
        <v/>
      </c>
      <c r="G1211" t="str">
        <f t="shared" ca="1" si="90"/>
        <v/>
      </c>
      <c r="H1211">
        <v>1209</v>
      </c>
    </row>
    <row r="1212" spans="1:8">
      <c r="A1212">
        <f t="shared" si="95"/>
        <v>2423</v>
      </c>
      <c r="C1212" s="25">
        <v>1210</v>
      </c>
      <c r="D1212" t="str">
        <f t="shared" ca="1" si="96"/>
        <v/>
      </c>
      <c r="E1212">
        <v>1210</v>
      </c>
      <c r="F1212" t="str">
        <f t="shared" ca="1" si="89"/>
        <v/>
      </c>
      <c r="G1212" t="str">
        <f t="shared" ca="1" si="90"/>
        <v/>
      </c>
      <c r="H1212">
        <v>1210</v>
      </c>
    </row>
    <row r="1213" spans="1:8">
      <c r="A1213">
        <f t="shared" si="95"/>
        <v>2425</v>
      </c>
      <c r="C1213" s="25">
        <v>1211</v>
      </c>
      <c r="D1213" t="str">
        <f t="shared" ca="1" si="96"/>
        <v/>
      </c>
      <c r="E1213">
        <v>1211</v>
      </c>
      <c r="F1213" t="str">
        <f t="shared" ca="1" si="89"/>
        <v/>
      </c>
      <c r="G1213" t="str">
        <f t="shared" ca="1" si="90"/>
        <v/>
      </c>
      <c r="H1213">
        <v>1211</v>
      </c>
    </row>
    <row r="1214" spans="1:8">
      <c r="A1214">
        <f t="shared" si="95"/>
        <v>2427</v>
      </c>
      <c r="C1214" s="25">
        <v>1212</v>
      </c>
      <c r="D1214" t="str">
        <f t="shared" ca="1" si="96"/>
        <v/>
      </c>
      <c r="E1214">
        <v>1212</v>
      </c>
      <c r="F1214" t="str">
        <f t="shared" ca="1" si="89"/>
        <v/>
      </c>
      <c r="G1214" t="str">
        <f t="shared" ca="1" si="90"/>
        <v/>
      </c>
      <c r="H1214">
        <v>1212</v>
      </c>
    </row>
    <row r="1215" spans="1:8">
      <c r="A1215">
        <f t="shared" si="95"/>
        <v>2429</v>
      </c>
      <c r="C1215" s="25">
        <v>1213</v>
      </c>
      <c r="D1215" t="str">
        <f t="shared" ca="1" si="96"/>
        <v/>
      </c>
      <c r="E1215">
        <v>1213</v>
      </c>
      <c r="F1215" t="str">
        <f t="shared" ca="1" si="89"/>
        <v/>
      </c>
      <c r="G1215" t="str">
        <f t="shared" ca="1" si="90"/>
        <v/>
      </c>
      <c r="H1215">
        <v>1213</v>
      </c>
    </row>
    <row r="1216" spans="1:8">
      <c r="A1216">
        <f t="shared" si="95"/>
        <v>2431</v>
      </c>
      <c r="C1216" s="25">
        <v>1214</v>
      </c>
      <c r="D1216" t="str">
        <f t="shared" ca="1" si="96"/>
        <v/>
      </c>
      <c r="E1216">
        <v>1214</v>
      </c>
      <c r="F1216" t="str">
        <f t="shared" ca="1" si="89"/>
        <v/>
      </c>
      <c r="G1216" t="str">
        <f t="shared" ca="1" si="90"/>
        <v/>
      </c>
      <c r="H1216">
        <v>1214</v>
      </c>
    </row>
    <row r="1217" spans="1:8">
      <c r="A1217">
        <f t="shared" si="95"/>
        <v>2433</v>
      </c>
      <c r="C1217" s="25">
        <v>1215</v>
      </c>
      <c r="D1217" t="str">
        <f t="shared" ca="1" si="96"/>
        <v/>
      </c>
      <c r="E1217">
        <v>1215</v>
      </c>
      <c r="F1217" t="str">
        <f t="shared" ca="1" si="89"/>
        <v/>
      </c>
      <c r="G1217" t="str">
        <f t="shared" ca="1" si="90"/>
        <v/>
      </c>
      <c r="H1217">
        <v>1215</v>
      </c>
    </row>
    <row r="1218" spans="1:8">
      <c r="A1218">
        <f t="shared" si="95"/>
        <v>2435</v>
      </c>
      <c r="C1218" s="25">
        <v>1216</v>
      </c>
      <c r="D1218" t="str">
        <f t="shared" ca="1" si="96"/>
        <v/>
      </c>
      <c r="E1218">
        <v>1216</v>
      </c>
      <c r="F1218" t="str">
        <f t="shared" ca="1" si="89"/>
        <v/>
      </c>
      <c r="G1218" t="str">
        <f t="shared" ca="1" si="90"/>
        <v/>
      </c>
      <c r="H1218">
        <v>1216</v>
      </c>
    </row>
    <row r="1219" spans="1:8">
      <c r="A1219">
        <f t="shared" si="95"/>
        <v>2437</v>
      </c>
      <c r="C1219" s="25">
        <v>1217</v>
      </c>
      <c r="D1219" t="str">
        <f t="shared" ca="1" si="96"/>
        <v/>
      </c>
      <c r="E1219">
        <v>1217</v>
      </c>
      <c r="F1219" t="str">
        <f t="shared" ca="1" si="89"/>
        <v/>
      </c>
      <c r="G1219" t="str">
        <f t="shared" ca="1" si="90"/>
        <v/>
      </c>
      <c r="H1219">
        <v>1217</v>
      </c>
    </row>
    <row r="1220" spans="1:8">
      <c r="A1220">
        <f t="shared" si="95"/>
        <v>2439</v>
      </c>
      <c r="C1220" s="25">
        <v>1218</v>
      </c>
      <c r="D1220" t="str">
        <f t="shared" ca="1" si="96"/>
        <v/>
      </c>
      <c r="E1220">
        <v>1218</v>
      </c>
      <c r="F1220" t="str">
        <f t="shared" ref="F1220:F1283" ca="1" si="97">IF(INDIRECT("Models!C"&amp;A1220)=0,"",INDIRECT("Models!C"&amp;A1220))</f>
        <v/>
      </c>
      <c r="G1220" t="str">
        <f t="shared" ref="G1220:G1283" ca="1" si="98">IF(F1220="",D1220,IF(F1220="lm",D1220,""))</f>
        <v/>
      </c>
      <c r="H1220">
        <v>1218</v>
      </c>
    </row>
    <row r="1221" spans="1:8">
      <c r="A1221">
        <f t="shared" si="95"/>
        <v>2441</v>
      </c>
      <c r="C1221" s="25">
        <v>1219</v>
      </c>
      <c r="D1221" t="str">
        <f t="shared" ca="1" si="96"/>
        <v/>
      </c>
      <c r="E1221">
        <v>1219</v>
      </c>
      <c r="F1221" t="str">
        <f t="shared" ca="1" si="97"/>
        <v/>
      </c>
      <c r="G1221" t="str">
        <f t="shared" ca="1" si="98"/>
        <v/>
      </c>
      <c r="H1221">
        <v>1219</v>
      </c>
    </row>
    <row r="1222" spans="1:8">
      <c r="A1222">
        <f t="shared" si="95"/>
        <v>2443</v>
      </c>
      <c r="C1222" s="25">
        <v>1220</v>
      </c>
      <c r="D1222" t="str">
        <f t="shared" ca="1" si="96"/>
        <v/>
      </c>
      <c r="E1222">
        <v>1220</v>
      </c>
      <c r="F1222" t="str">
        <f t="shared" ca="1" si="97"/>
        <v/>
      </c>
      <c r="G1222" t="str">
        <f t="shared" ca="1" si="98"/>
        <v/>
      </c>
      <c r="H1222">
        <v>1220</v>
      </c>
    </row>
    <row r="1223" spans="1:8">
      <c r="A1223">
        <f t="shared" si="95"/>
        <v>2445</v>
      </c>
      <c r="C1223" s="25">
        <v>1221</v>
      </c>
      <c r="D1223" t="str">
        <f t="shared" ca="1" si="96"/>
        <v/>
      </c>
      <c r="E1223">
        <v>1221</v>
      </c>
      <c r="F1223" t="str">
        <f t="shared" ca="1" si="97"/>
        <v/>
      </c>
      <c r="G1223" t="str">
        <f t="shared" ca="1" si="98"/>
        <v/>
      </c>
      <c r="H1223">
        <v>1221</v>
      </c>
    </row>
    <row r="1224" spans="1:8">
      <c r="A1224">
        <f t="shared" si="95"/>
        <v>2447</v>
      </c>
      <c r="C1224" s="25">
        <v>1222</v>
      </c>
      <c r="D1224" t="str">
        <f t="shared" ca="1" si="96"/>
        <v/>
      </c>
      <c r="E1224">
        <v>1222</v>
      </c>
      <c r="F1224" t="str">
        <f t="shared" ca="1" si="97"/>
        <v/>
      </c>
      <c r="G1224" t="str">
        <f t="shared" ca="1" si="98"/>
        <v/>
      </c>
      <c r="H1224">
        <v>1222</v>
      </c>
    </row>
    <row r="1225" spans="1:8">
      <c r="A1225">
        <f t="shared" si="95"/>
        <v>2449</v>
      </c>
      <c r="C1225" s="25">
        <v>1223</v>
      </c>
      <c r="D1225" t="str">
        <f t="shared" ca="1" si="96"/>
        <v/>
      </c>
      <c r="E1225">
        <v>1223</v>
      </c>
      <c r="F1225" t="str">
        <f t="shared" ca="1" si="97"/>
        <v/>
      </c>
      <c r="G1225" t="str">
        <f t="shared" ca="1" si="98"/>
        <v/>
      </c>
      <c r="H1225">
        <v>1223</v>
      </c>
    </row>
    <row r="1226" spans="1:8">
      <c r="A1226">
        <f t="shared" si="95"/>
        <v>2451</v>
      </c>
      <c r="C1226" s="25">
        <v>1224</v>
      </c>
      <c r="D1226" t="str">
        <f t="shared" ca="1" si="96"/>
        <v/>
      </c>
      <c r="E1226">
        <v>1224</v>
      </c>
      <c r="F1226" t="str">
        <f t="shared" ca="1" si="97"/>
        <v/>
      </c>
      <c r="G1226" t="str">
        <f t="shared" ca="1" si="98"/>
        <v/>
      </c>
      <c r="H1226">
        <v>1224</v>
      </c>
    </row>
    <row r="1227" spans="1:8">
      <c r="A1227">
        <f t="shared" si="95"/>
        <v>2453</v>
      </c>
      <c r="C1227" s="25">
        <v>1225</v>
      </c>
      <c r="D1227" t="str">
        <f t="shared" ca="1" si="96"/>
        <v/>
      </c>
      <c r="E1227">
        <v>1225</v>
      </c>
      <c r="F1227" t="str">
        <f t="shared" ca="1" si="97"/>
        <v/>
      </c>
      <c r="G1227" t="str">
        <f t="shared" ca="1" si="98"/>
        <v/>
      </c>
      <c r="H1227">
        <v>1225</v>
      </c>
    </row>
    <row r="1228" spans="1:8">
      <c r="A1228">
        <f t="shared" si="95"/>
        <v>2455</v>
      </c>
      <c r="C1228" s="25">
        <v>1226</v>
      </c>
      <c r="D1228" t="str">
        <f t="shared" ca="1" si="96"/>
        <v/>
      </c>
      <c r="E1228">
        <v>1226</v>
      </c>
      <c r="F1228" t="str">
        <f t="shared" ca="1" si="97"/>
        <v/>
      </c>
      <c r="G1228" t="str">
        <f t="shared" ca="1" si="98"/>
        <v/>
      </c>
      <c r="H1228">
        <v>1226</v>
      </c>
    </row>
    <row r="1229" spans="1:8">
      <c r="A1229">
        <f t="shared" si="95"/>
        <v>2457</v>
      </c>
      <c r="C1229" s="25">
        <v>1227</v>
      </c>
      <c r="D1229" t="str">
        <f t="shared" ca="1" si="96"/>
        <v/>
      </c>
      <c r="E1229">
        <v>1227</v>
      </c>
      <c r="F1229" t="str">
        <f t="shared" ca="1" si="97"/>
        <v/>
      </c>
      <c r="G1229" t="str">
        <f t="shared" ca="1" si="98"/>
        <v/>
      </c>
      <c r="H1229">
        <v>1227</v>
      </c>
    </row>
    <row r="1230" spans="1:8">
      <c r="A1230">
        <f t="shared" si="95"/>
        <v>2459</v>
      </c>
      <c r="C1230" s="25">
        <v>1228</v>
      </c>
      <c r="D1230" t="str">
        <f t="shared" ca="1" si="96"/>
        <v/>
      </c>
      <c r="E1230">
        <v>1228</v>
      </c>
      <c r="F1230" t="str">
        <f t="shared" ca="1" si="97"/>
        <v/>
      </c>
      <c r="G1230" t="str">
        <f t="shared" ca="1" si="98"/>
        <v/>
      </c>
      <c r="H1230">
        <v>1228</v>
      </c>
    </row>
    <row r="1231" spans="1:8">
      <c r="A1231">
        <f t="shared" si="95"/>
        <v>2461</v>
      </c>
      <c r="C1231" s="25">
        <v>1229</v>
      </c>
      <c r="D1231" t="str">
        <f t="shared" ca="1" si="96"/>
        <v/>
      </c>
      <c r="E1231">
        <v>1229</v>
      </c>
      <c r="F1231" t="str">
        <f t="shared" ca="1" si="97"/>
        <v/>
      </c>
      <c r="G1231" t="str">
        <f t="shared" ca="1" si="98"/>
        <v/>
      </c>
      <c r="H1231">
        <v>1229</v>
      </c>
    </row>
    <row r="1232" spans="1:8">
      <c r="A1232">
        <f t="shared" si="95"/>
        <v>2463</v>
      </c>
      <c r="C1232" s="25">
        <v>1230</v>
      </c>
      <c r="D1232" t="str">
        <f t="shared" ca="1" si="96"/>
        <v/>
      </c>
      <c r="E1232">
        <v>1230</v>
      </c>
      <c r="F1232" t="str">
        <f t="shared" ca="1" si="97"/>
        <v/>
      </c>
      <c r="G1232" t="str">
        <f t="shared" ca="1" si="98"/>
        <v/>
      </c>
      <c r="H1232">
        <v>1230</v>
      </c>
    </row>
    <row r="1233" spans="1:8">
      <c r="A1233">
        <f t="shared" si="95"/>
        <v>2465</v>
      </c>
      <c r="C1233" s="25">
        <v>1231</v>
      </c>
      <c r="D1233" t="str">
        <f t="shared" ca="1" si="96"/>
        <v/>
      </c>
      <c r="E1233">
        <v>1231</v>
      </c>
      <c r="F1233" t="str">
        <f t="shared" ca="1" si="97"/>
        <v/>
      </c>
      <c r="G1233" t="str">
        <f t="shared" ca="1" si="98"/>
        <v/>
      </c>
      <c r="H1233">
        <v>1231</v>
      </c>
    </row>
    <row r="1234" spans="1:8">
      <c r="A1234">
        <f t="shared" si="95"/>
        <v>2467</v>
      </c>
      <c r="C1234" s="25">
        <v>1232</v>
      </c>
      <c r="D1234" t="str">
        <f t="shared" ca="1" si="96"/>
        <v/>
      </c>
      <c r="E1234">
        <v>1232</v>
      </c>
      <c r="F1234" t="str">
        <f t="shared" ca="1" si="97"/>
        <v/>
      </c>
      <c r="G1234" t="str">
        <f t="shared" ca="1" si="98"/>
        <v/>
      </c>
      <c r="H1234">
        <v>1232</v>
      </c>
    </row>
    <row r="1235" spans="1:8">
      <c r="A1235">
        <f t="shared" si="95"/>
        <v>2469</v>
      </c>
      <c r="C1235" s="25">
        <v>1233</v>
      </c>
      <c r="D1235" t="str">
        <f t="shared" ca="1" si="96"/>
        <v/>
      </c>
      <c r="E1235">
        <v>1233</v>
      </c>
      <c r="F1235" t="str">
        <f t="shared" ca="1" si="97"/>
        <v/>
      </c>
      <c r="G1235" t="str">
        <f t="shared" ca="1" si="98"/>
        <v/>
      </c>
      <c r="H1235">
        <v>1233</v>
      </c>
    </row>
    <row r="1236" spans="1:8">
      <c r="A1236">
        <f t="shared" si="95"/>
        <v>2471</v>
      </c>
      <c r="C1236" s="25">
        <v>1234</v>
      </c>
      <c r="D1236" t="str">
        <f t="shared" ca="1" si="96"/>
        <v/>
      </c>
      <c r="E1236">
        <v>1234</v>
      </c>
      <c r="F1236" t="str">
        <f t="shared" ca="1" si="97"/>
        <v/>
      </c>
      <c r="G1236" t="str">
        <f t="shared" ca="1" si="98"/>
        <v/>
      </c>
      <c r="H1236">
        <v>1234</v>
      </c>
    </row>
    <row r="1237" spans="1:8">
      <c r="A1237">
        <f t="shared" si="95"/>
        <v>2473</v>
      </c>
      <c r="C1237" s="25">
        <v>1235</v>
      </c>
      <c r="D1237" t="str">
        <f t="shared" ca="1" si="96"/>
        <v/>
      </c>
      <c r="E1237">
        <v>1235</v>
      </c>
      <c r="F1237" t="str">
        <f t="shared" ca="1" si="97"/>
        <v/>
      </c>
      <c r="G1237" t="str">
        <f t="shared" ca="1" si="98"/>
        <v/>
      </c>
      <c r="H1237">
        <v>1235</v>
      </c>
    </row>
    <row r="1238" spans="1:8">
      <c r="A1238">
        <f t="shared" si="95"/>
        <v>2475</v>
      </c>
      <c r="C1238" s="25">
        <v>1236</v>
      </c>
      <c r="D1238" t="str">
        <f t="shared" ca="1" si="96"/>
        <v/>
      </c>
      <c r="E1238">
        <v>1236</v>
      </c>
      <c r="F1238" t="str">
        <f t="shared" ca="1" si="97"/>
        <v/>
      </c>
      <c r="G1238" t="str">
        <f t="shared" ca="1" si="98"/>
        <v/>
      </c>
      <c r="H1238">
        <v>1236</v>
      </c>
    </row>
    <row r="1239" spans="1:8">
      <c r="A1239">
        <f t="shared" si="95"/>
        <v>2477</v>
      </c>
      <c r="C1239" s="25">
        <v>1237</v>
      </c>
      <c r="D1239" t="str">
        <f t="shared" ca="1" si="96"/>
        <v/>
      </c>
      <c r="E1239">
        <v>1237</v>
      </c>
      <c r="F1239" t="str">
        <f t="shared" ca="1" si="97"/>
        <v/>
      </c>
      <c r="G1239" t="str">
        <f t="shared" ca="1" si="98"/>
        <v/>
      </c>
      <c r="H1239">
        <v>1237</v>
      </c>
    </row>
    <row r="1240" spans="1:8">
      <c r="A1240">
        <f t="shared" si="95"/>
        <v>2479</v>
      </c>
      <c r="C1240" s="25">
        <v>1238</v>
      </c>
      <c r="D1240" t="str">
        <f t="shared" ca="1" si="96"/>
        <v/>
      </c>
      <c r="E1240">
        <v>1238</v>
      </c>
      <c r="F1240" t="str">
        <f t="shared" ca="1" si="97"/>
        <v/>
      </c>
      <c r="G1240" t="str">
        <f t="shared" ca="1" si="98"/>
        <v/>
      </c>
      <c r="H1240">
        <v>1238</v>
      </c>
    </row>
    <row r="1241" spans="1:8">
      <c r="A1241">
        <f t="shared" si="95"/>
        <v>2481</v>
      </c>
      <c r="C1241" s="25">
        <v>1239</v>
      </c>
      <c r="D1241" t="str">
        <f t="shared" ca="1" si="96"/>
        <v/>
      </c>
      <c r="E1241">
        <v>1239</v>
      </c>
      <c r="F1241" t="str">
        <f t="shared" ca="1" si="97"/>
        <v/>
      </c>
      <c r="G1241" t="str">
        <f t="shared" ca="1" si="98"/>
        <v/>
      </c>
      <c r="H1241">
        <v>1239</v>
      </c>
    </row>
    <row r="1242" spans="1:8">
      <c r="A1242">
        <f t="shared" si="95"/>
        <v>2483</v>
      </c>
      <c r="C1242" s="25">
        <v>1240</v>
      </c>
      <c r="D1242" t="str">
        <f t="shared" ca="1" si="96"/>
        <v/>
      </c>
      <c r="E1242">
        <v>1240</v>
      </c>
      <c r="F1242" t="str">
        <f t="shared" ca="1" si="97"/>
        <v/>
      </c>
      <c r="G1242" t="str">
        <f t="shared" ca="1" si="98"/>
        <v/>
      </c>
      <c r="H1242">
        <v>1240</v>
      </c>
    </row>
    <row r="1243" spans="1:8">
      <c r="A1243">
        <f t="shared" si="95"/>
        <v>2485</v>
      </c>
      <c r="C1243" s="25">
        <v>1241</v>
      </c>
      <c r="D1243" t="str">
        <f t="shared" ca="1" si="96"/>
        <v/>
      </c>
      <c r="E1243">
        <v>1241</v>
      </c>
      <c r="F1243" t="str">
        <f t="shared" ca="1" si="97"/>
        <v/>
      </c>
      <c r="G1243" t="str">
        <f t="shared" ca="1" si="98"/>
        <v/>
      </c>
      <c r="H1243">
        <v>1241</v>
      </c>
    </row>
    <row r="1244" spans="1:8">
      <c r="A1244">
        <f t="shared" si="95"/>
        <v>2487</v>
      </c>
      <c r="C1244" s="25">
        <v>1242</v>
      </c>
      <c r="D1244" t="str">
        <f t="shared" ca="1" si="96"/>
        <v/>
      </c>
      <c r="E1244">
        <v>1242</v>
      </c>
      <c r="F1244" t="str">
        <f t="shared" ca="1" si="97"/>
        <v/>
      </c>
      <c r="G1244" t="str">
        <f t="shared" ca="1" si="98"/>
        <v/>
      </c>
      <c r="H1244">
        <v>1242</v>
      </c>
    </row>
    <row r="1245" spans="1:8">
      <c r="A1245">
        <f t="shared" si="95"/>
        <v>2489</v>
      </c>
      <c r="C1245" s="25">
        <v>1243</v>
      </c>
      <c r="D1245" t="str">
        <f t="shared" ca="1" si="96"/>
        <v/>
      </c>
      <c r="E1245">
        <v>1243</v>
      </c>
      <c r="F1245" t="str">
        <f t="shared" ca="1" si="97"/>
        <v/>
      </c>
      <c r="G1245" t="str">
        <f t="shared" ca="1" si="98"/>
        <v/>
      </c>
      <c r="H1245">
        <v>1243</v>
      </c>
    </row>
    <row r="1246" spans="1:8">
      <c r="A1246">
        <f t="shared" si="95"/>
        <v>2491</v>
      </c>
      <c r="C1246" s="25">
        <v>1244</v>
      </c>
      <c r="D1246" t="str">
        <f t="shared" ca="1" si="96"/>
        <v/>
      </c>
      <c r="E1246">
        <v>1244</v>
      </c>
      <c r="F1246" t="str">
        <f t="shared" ca="1" si="97"/>
        <v/>
      </c>
      <c r="G1246" t="str">
        <f t="shared" ca="1" si="98"/>
        <v/>
      </c>
      <c r="H1246">
        <v>1244</v>
      </c>
    </row>
    <row r="1247" spans="1:8">
      <c r="A1247">
        <f t="shared" si="95"/>
        <v>2493</v>
      </c>
      <c r="C1247" s="25">
        <v>1245</v>
      </c>
      <c r="D1247" t="str">
        <f t="shared" ca="1" si="96"/>
        <v/>
      </c>
      <c r="E1247">
        <v>1245</v>
      </c>
      <c r="F1247" t="str">
        <f t="shared" ca="1" si="97"/>
        <v/>
      </c>
      <c r="G1247" t="str">
        <f t="shared" ca="1" si="98"/>
        <v/>
      </c>
      <c r="H1247">
        <v>1245</v>
      </c>
    </row>
    <row r="1248" spans="1:8">
      <c r="A1248">
        <f t="shared" si="95"/>
        <v>2495</v>
      </c>
      <c r="C1248" s="25">
        <v>1246</v>
      </c>
      <c r="D1248" t="str">
        <f t="shared" ca="1" si="96"/>
        <v/>
      </c>
      <c r="E1248">
        <v>1246</v>
      </c>
      <c r="F1248" t="str">
        <f t="shared" ca="1" si="97"/>
        <v/>
      </c>
      <c r="G1248" t="str">
        <f t="shared" ca="1" si="98"/>
        <v/>
      </c>
      <c r="H1248">
        <v>1246</v>
      </c>
    </row>
    <row r="1249" spans="1:8">
      <c r="A1249">
        <f t="shared" si="95"/>
        <v>2497</v>
      </c>
      <c r="C1249" s="25">
        <v>1247</v>
      </c>
      <c r="D1249" t="str">
        <f t="shared" ca="1" si="96"/>
        <v/>
      </c>
      <c r="E1249">
        <v>1247</v>
      </c>
      <c r="F1249" t="str">
        <f t="shared" ca="1" si="97"/>
        <v/>
      </c>
      <c r="G1249" t="str">
        <f t="shared" ca="1" si="98"/>
        <v/>
      </c>
      <c r="H1249">
        <v>1247</v>
      </c>
    </row>
    <row r="1250" spans="1:8">
      <c r="A1250">
        <f t="shared" si="95"/>
        <v>2499</v>
      </c>
      <c r="C1250" s="25">
        <v>1248</v>
      </c>
      <c r="D1250" t="str">
        <f t="shared" ca="1" si="96"/>
        <v/>
      </c>
      <c r="E1250">
        <v>1248</v>
      </c>
      <c r="F1250" t="str">
        <f t="shared" ca="1" si="97"/>
        <v/>
      </c>
      <c r="G1250" t="str">
        <f t="shared" ca="1" si="98"/>
        <v/>
      </c>
      <c r="H1250">
        <v>1248</v>
      </c>
    </row>
    <row r="1251" spans="1:8">
      <c r="A1251">
        <f t="shared" si="95"/>
        <v>2501</v>
      </c>
      <c r="C1251" s="25">
        <v>1249</v>
      </c>
      <c r="D1251" t="str">
        <f t="shared" ca="1" si="96"/>
        <v/>
      </c>
      <c r="E1251">
        <v>1249</v>
      </c>
      <c r="F1251" t="str">
        <f t="shared" ca="1" si="97"/>
        <v/>
      </c>
      <c r="G1251" t="str">
        <f t="shared" ca="1" si="98"/>
        <v/>
      </c>
      <c r="H1251">
        <v>1249</v>
      </c>
    </row>
    <row r="1252" spans="1:8">
      <c r="A1252">
        <f t="shared" si="95"/>
        <v>2503</v>
      </c>
      <c r="C1252" s="25">
        <v>1250</v>
      </c>
      <c r="D1252" t="str">
        <f t="shared" ca="1" si="96"/>
        <v/>
      </c>
      <c r="E1252">
        <v>1250</v>
      </c>
      <c r="F1252" t="str">
        <f t="shared" ca="1" si="97"/>
        <v/>
      </c>
      <c r="G1252" t="str">
        <f t="shared" ca="1" si="98"/>
        <v/>
      </c>
      <c r="H1252">
        <v>1250</v>
      </c>
    </row>
    <row r="1253" spans="1:8">
      <c r="A1253">
        <f t="shared" si="95"/>
        <v>2505</v>
      </c>
      <c r="C1253" s="25">
        <v>1251</v>
      </c>
      <c r="D1253" t="str">
        <f t="shared" ca="1" si="96"/>
        <v/>
      </c>
      <c r="E1253">
        <v>1251</v>
      </c>
      <c r="F1253" t="str">
        <f t="shared" ca="1" si="97"/>
        <v/>
      </c>
      <c r="G1253" t="str">
        <f t="shared" ca="1" si="98"/>
        <v/>
      </c>
      <c r="H1253">
        <v>1251</v>
      </c>
    </row>
    <row r="1254" spans="1:8">
      <c r="A1254">
        <f t="shared" si="95"/>
        <v>2507</v>
      </c>
      <c r="C1254" s="25">
        <v>1252</v>
      </c>
      <c r="D1254" t="str">
        <f t="shared" ca="1" si="96"/>
        <v/>
      </c>
      <c r="E1254">
        <v>1252</v>
      </c>
      <c r="F1254" t="str">
        <f t="shared" ca="1" si="97"/>
        <v/>
      </c>
      <c r="G1254" t="str">
        <f t="shared" ca="1" si="98"/>
        <v/>
      </c>
      <c r="H1254">
        <v>1252</v>
      </c>
    </row>
    <row r="1255" spans="1:8">
      <c r="A1255">
        <f t="shared" si="95"/>
        <v>2509</v>
      </c>
      <c r="C1255" s="25">
        <v>1253</v>
      </c>
      <c r="D1255" t="str">
        <f t="shared" ca="1" si="96"/>
        <v/>
      </c>
      <c r="E1255">
        <v>1253</v>
      </c>
      <c r="F1255" t="str">
        <f t="shared" ca="1" si="97"/>
        <v/>
      </c>
      <c r="G1255" t="str">
        <f t="shared" ca="1" si="98"/>
        <v/>
      </c>
      <c r="H1255">
        <v>1253</v>
      </c>
    </row>
    <row r="1256" spans="1:8">
      <c r="A1256">
        <f t="shared" si="95"/>
        <v>2511</v>
      </c>
      <c r="C1256" s="25">
        <v>1254</v>
      </c>
      <c r="D1256" t="str">
        <f t="shared" ca="1" si="96"/>
        <v/>
      </c>
      <c r="E1256">
        <v>1254</v>
      </c>
      <c r="F1256" t="str">
        <f t="shared" ca="1" si="97"/>
        <v/>
      </c>
      <c r="G1256" t="str">
        <f t="shared" ca="1" si="98"/>
        <v/>
      </c>
      <c r="H1256">
        <v>1254</v>
      </c>
    </row>
    <row r="1257" spans="1:8">
      <c r="A1257">
        <f t="shared" si="95"/>
        <v>2513</v>
      </c>
      <c r="C1257" s="25">
        <v>1255</v>
      </c>
      <c r="D1257" t="str">
        <f t="shared" ca="1" si="96"/>
        <v/>
      </c>
      <c r="E1257">
        <v>1255</v>
      </c>
      <c r="F1257" t="str">
        <f t="shared" ca="1" si="97"/>
        <v/>
      </c>
      <c r="G1257" t="str">
        <f t="shared" ca="1" si="98"/>
        <v/>
      </c>
      <c r="H1257">
        <v>1255</v>
      </c>
    </row>
    <row r="1258" spans="1:8">
      <c r="A1258">
        <f t="shared" si="95"/>
        <v>2515</v>
      </c>
      <c r="C1258" s="25">
        <v>1256</v>
      </c>
      <c r="D1258" t="str">
        <f t="shared" ca="1" si="96"/>
        <v/>
      </c>
      <c r="E1258">
        <v>1256</v>
      </c>
      <c r="F1258" t="str">
        <f t="shared" ca="1" si="97"/>
        <v/>
      </c>
      <c r="G1258" t="str">
        <f t="shared" ca="1" si="98"/>
        <v/>
      </c>
      <c r="H1258">
        <v>1256</v>
      </c>
    </row>
    <row r="1259" spans="1:8">
      <c r="A1259">
        <f t="shared" si="95"/>
        <v>2517</v>
      </c>
      <c r="C1259" s="25">
        <v>1257</v>
      </c>
      <c r="D1259" t="str">
        <f t="shared" ca="1" si="96"/>
        <v/>
      </c>
      <c r="E1259">
        <v>1257</v>
      </c>
      <c r="F1259" t="str">
        <f t="shared" ca="1" si="97"/>
        <v/>
      </c>
      <c r="G1259" t="str">
        <f t="shared" ca="1" si="98"/>
        <v/>
      </c>
      <c r="H1259">
        <v>1257</v>
      </c>
    </row>
    <row r="1260" spans="1:8">
      <c r="A1260">
        <f t="shared" si="95"/>
        <v>2519</v>
      </c>
      <c r="C1260" s="25">
        <v>1258</v>
      </c>
      <c r="D1260" t="str">
        <f t="shared" ca="1" si="96"/>
        <v/>
      </c>
      <c r="E1260">
        <v>1258</v>
      </c>
      <c r="F1260" t="str">
        <f t="shared" ca="1" si="97"/>
        <v/>
      </c>
      <c r="G1260" t="str">
        <f t="shared" ca="1" si="98"/>
        <v/>
      </c>
      <c r="H1260">
        <v>1258</v>
      </c>
    </row>
    <row r="1261" spans="1:8">
      <c r="A1261">
        <f t="shared" si="95"/>
        <v>2521</v>
      </c>
      <c r="C1261" s="25">
        <v>1259</v>
      </c>
      <c r="D1261" t="str">
        <f t="shared" ca="1" si="96"/>
        <v/>
      </c>
      <c r="E1261">
        <v>1259</v>
      </c>
      <c r="F1261" t="str">
        <f t="shared" ca="1" si="97"/>
        <v/>
      </c>
      <c r="G1261" t="str">
        <f t="shared" ca="1" si="98"/>
        <v/>
      </c>
      <c r="H1261">
        <v>1259</v>
      </c>
    </row>
    <row r="1262" spans="1:8">
      <c r="A1262">
        <f t="shared" si="95"/>
        <v>2523</v>
      </c>
      <c r="C1262" s="25">
        <v>1260</v>
      </c>
      <c r="D1262" t="str">
        <f t="shared" ca="1" si="96"/>
        <v/>
      </c>
      <c r="E1262">
        <v>1260</v>
      </c>
      <c r="F1262" t="str">
        <f t="shared" ca="1" si="97"/>
        <v/>
      </c>
      <c r="G1262" t="str">
        <f t="shared" ca="1" si="98"/>
        <v/>
      </c>
      <c r="H1262">
        <v>1260</v>
      </c>
    </row>
    <row r="1263" spans="1:8">
      <c r="A1263">
        <f t="shared" si="95"/>
        <v>2525</v>
      </c>
      <c r="C1263" s="25">
        <v>1261</v>
      </c>
      <c r="D1263" t="str">
        <f t="shared" ca="1" si="96"/>
        <v/>
      </c>
      <c r="E1263">
        <v>1261</v>
      </c>
      <c r="F1263" t="str">
        <f t="shared" ca="1" si="97"/>
        <v/>
      </c>
      <c r="G1263" t="str">
        <f t="shared" ca="1" si="98"/>
        <v/>
      </c>
      <c r="H1263">
        <v>1261</v>
      </c>
    </row>
    <row r="1264" spans="1:8">
      <c r="A1264">
        <f t="shared" si="95"/>
        <v>2527</v>
      </c>
      <c r="C1264" s="25">
        <v>1262</v>
      </c>
      <c r="D1264" t="str">
        <f t="shared" ca="1" si="96"/>
        <v/>
      </c>
      <c r="E1264">
        <v>1262</v>
      </c>
      <c r="F1264" t="str">
        <f t="shared" ca="1" si="97"/>
        <v/>
      </c>
      <c r="G1264" t="str">
        <f t="shared" ca="1" si="98"/>
        <v/>
      </c>
      <c r="H1264">
        <v>1262</v>
      </c>
    </row>
    <row r="1265" spans="1:8">
      <c r="A1265">
        <f t="shared" si="95"/>
        <v>2529</v>
      </c>
      <c r="C1265" s="25">
        <v>1263</v>
      </c>
      <c r="D1265" t="str">
        <f t="shared" ca="1" si="96"/>
        <v/>
      </c>
      <c r="E1265">
        <v>1263</v>
      </c>
      <c r="F1265" t="str">
        <f t="shared" ca="1" si="97"/>
        <v/>
      </c>
      <c r="G1265" t="str">
        <f t="shared" ca="1" si="98"/>
        <v/>
      </c>
      <c r="H1265">
        <v>1263</v>
      </c>
    </row>
    <row r="1266" spans="1:8">
      <c r="A1266">
        <f t="shared" si="95"/>
        <v>2531</v>
      </c>
      <c r="C1266" s="25">
        <v>1264</v>
      </c>
      <c r="D1266" t="str">
        <f t="shared" ca="1" si="96"/>
        <v/>
      </c>
      <c r="E1266">
        <v>1264</v>
      </c>
      <c r="F1266" t="str">
        <f t="shared" ca="1" si="97"/>
        <v/>
      </c>
      <c r="G1266" t="str">
        <f t="shared" ca="1" si="98"/>
        <v/>
      </c>
      <c r="H1266">
        <v>1264</v>
      </c>
    </row>
    <row r="1267" spans="1:8">
      <c r="A1267">
        <f t="shared" si="95"/>
        <v>2533</v>
      </c>
      <c r="C1267" s="25">
        <v>1265</v>
      </c>
      <c r="D1267" t="str">
        <f t="shared" ca="1" si="96"/>
        <v/>
      </c>
      <c r="E1267">
        <v>1265</v>
      </c>
      <c r="F1267" t="str">
        <f t="shared" ca="1" si="97"/>
        <v/>
      </c>
      <c r="G1267" t="str">
        <f t="shared" ca="1" si="98"/>
        <v/>
      </c>
      <c r="H1267">
        <v>1265</v>
      </c>
    </row>
    <row r="1268" spans="1:8">
      <c r="A1268">
        <f t="shared" si="95"/>
        <v>2535</v>
      </c>
      <c r="C1268" s="25">
        <v>1266</v>
      </c>
      <c r="D1268" t="str">
        <f t="shared" ca="1" si="96"/>
        <v/>
      </c>
      <c r="E1268">
        <v>1266</v>
      </c>
      <c r="F1268" t="str">
        <f t="shared" ca="1" si="97"/>
        <v/>
      </c>
      <c r="G1268" t="str">
        <f t="shared" ca="1" si="98"/>
        <v/>
      </c>
      <c r="H1268">
        <v>1266</v>
      </c>
    </row>
    <row r="1269" spans="1:8">
      <c r="A1269">
        <f t="shared" si="95"/>
        <v>2537</v>
      </c>
      <c r="C1269" s="25">
        <v>1267</v>
      </c>
      <c r="D1269" t="str">
        <f t="shared" ca="1" si="96"/>
        <v/>
      </c>
      <c r="E1269">
        <v>1267</v>
      </c>
      <c r="F1269" t="str">
        <f t="shared" ca="1" si="97"/>
        <v/>
      </c>
      <c r="G1269" t="str">
        <f t="shared" ca="1" si="98"/>
        <v/>
      </c>
      <c r="H1269">
        <v>1267</v>
      </c>
    </row>
    <row r="1270" spans="1:8">
      <c r="A1270">
        <f t="shared" si="95"/>
        <v>2539</v>
      </c>
      <c r="C1270" s="25">
        <v>1268</v>
      </c>
      <c r="D1270" t="str">
        <f t="shared" ca="1" si="96"/>
        <v/>
      </c>
      <c r="E1270">
        <v>1268</v>
      </c>
      <c r="F1270" t="str">
        <f t="shared" ca="1" si="97"/>
        <v/>
      </c>
      <c r="G1270" t="str">
        <f t="shared" ca="1" si="98"/>
        <v/>
      </c>
      <c r="H1270">
        <v>1268</v>
      </c>
    </row>
    <row r="1271" spans="1:8">
      <c r="A1271">
        <f t="shared" ref="A1271:A1334" si="99">3+C1271*2</f>
        <v>2541</v>
      </c>
      <c r="C1271" s="25">
        <v>1269</v>
      </c>
      <c r="D1271" t="str">
        <f t="shared" ref="D1271:D1334" ca="1" si="100">IF(INDIRECT("Models!A"&amp;A1271)=0,"",INDIRECT("Models!A"&amp;A1271))</f>
        <v/>
      </c>
      <c r="E1271">
        <v>1269</v>
      </c>
      <c r="F1271" t="str">
        <f t="shared" ca="1" si="97"/>
        <v/>
      </c>
      <c r="G1271" t="str">
        <f t="shared" ca="1" si="98"/>
        <v/>
      </c>
      <c r="H1271">
        <v>1269</v>
      </c>
    </row>
    <row r="1272" spans="1:8">
      <c r="A1272">
        <f t="shared" si="99"/>
        <v>2543</v>
      </c>
      <c r="C1272" s="25">
        <v>1270</v>
      </c>
      <c r="D1272" t="str">
        <f t="shared" ca="1" si="100"/>
        <v/>
      </c>
      <c r="E1272">
        <v>1270</v>
      </c>
      <c r="F1272" t="str">
        <f t="shared" ca="1" si="97"/>
        <v/>
      </c>
      <c r="G1272" t="str">
        <f t="shared" ca="1" si="98"/>
        <v/>
      </c>
      <c r="H1272">
        <v>1270</v>
      </c>
    </row>
    <row r="1273" spans="1:8">
      <c r="A1273">
        <f t="shared" si="99"/>
        <v>2545</v>
      </c>
      <c r="C1273" s="25">
        <v>1271</v>
      </c>
      <c r="D1273" t="str">
        <f t="shared" ca="1" si="100"/>
        <v/>
      </c>
      <c r="E1273">
        <v>1271</v>
      </c>
      <c r="F1273" t="str">
        <f t="shared" ca="1" si="97"/>
        <v/>
      </c>
      <c r="G1273" t="str">
        <f t="shared" ca="1" si="98"/>
        <v/>
      </c>
      <c r="H1273">
        <v>1271</v>
      </c>
    </row>
    <row r="1274" spans="1:8">
      <c r="A1274">
        <f t="shared" si="99"/>
        <v>2547</v>
      </c>
      <c r="C1274" s="25">
        <v>1272</v>
      </c>
      <c r="D1274" t="str">
        <f t="shared" ca="1" si="100"/>
        <v/>
      </c>
      <c r="E1274">
        <v>1272</v>
      </c>
      <c r="F1274" t="str">
        <f t="shared" ca="1" si="97"/>
        <v/>
      </c>
      <c r="G1274" t="str">
        <f t="shared" ca="1" si="98"/>
        <v/>
      </c>
      <c r="H1274">
        <v>1272</v>
      </c>
    </row>
    <row r="1275" spans="1:8">
      <c r="A1275">
        <f t="shared" si="99"/>
        <v>2549</v>
      </c>
      <c r="C1275" s="25">
        <v>1273</v>
      </c>
      <c r="D1275" t="str">
        <f t="shared" ca="1" si="100"/>
        <v/>
      </c>
      <c r="E1275">
        <v>1273</v>
      </c>
      <c r="F1275" t="str">
        <f t="shared" ca="1" si="97"/>
        <v/>
      </c>
      <c r="G1275" t="str">
        <f t="shared" ca="1" si="98"/>
        <v/>
      </c>
      <c r="H1275">
        <v>1273</v>
      </c>
    </row>
    <row r="1276" spans="1:8">
      <c r="A1276">
        <f t="shared" si="99"/>
        <v>2551</v>
      </c>
      <c r="C1276" s="25">
        <v>1274</v>
      </c>
      <c r="D1276" t="str">
        <f t="shared" ca="1" si="100"/>
        <v/>
      </c>
      <c r="E1276">
        <v>1274</v>
      </c>
      <c r="F1276" t="str">
        <f t="shared" ca="1" si="97"/>
        <v/>
      </c>
      <c r="G1276" t="str">
        <f t="shared" ca="1" si="98"/>
        <v/>
      </c>
      <c r="H1276">
        <v>1274</v>
      </c>
    </row>
    <row r="1277" spans="1:8">
      <c r="A1277">
        <f t="shared" si="99"/>
        <v>2553</v>
      </c>
      <c r="C1277" s="25">
        <v>1275</v>
      </c>
      <c r="D1277" t="str">
        <f t="shared" ca="1" si="100"/>
        <v/>
      </c>
      <c r="E1277">
        <v>1275</v>
      </c>
      <c r="F1277" t="str">
        <f t="shared" ca="1" si="97"/>
        <v/>
      </c>
      <c r="G1277" t="str">
        <f t="shared" ca="1" si="98"/>
        <v/>
      </c>
      <c r="H1277">
        <v>1275</v>
      </c>
    </row>
    <row r="1278" spans="1:8">
      <c r="A1278">
        <f t="shared" si="99"/>
        <v>2555</v>
      </c>
      <c r="C1278" s="25">
        <v>1276</v>
      </c>
      <c r="D1278" t="str">
        <f t="shared" ca="1" si="100"/>
        <v/>
      </c>
      <c r="E1278">
        <v>1276</v>
      </c>
      <c r="F1278" t="str">
        <f t="shared" ca="1" si="97"/>
        <v/>
      </c>
      <c r="G1278" t="str">
        <f t="shared" ca="1" si="98"/>
        <v/>
      </c>
      <c r="H1278">
        <v>1276</v>
      </c>
    </row>
    <row r="1279" spans="1:8">
      <c r="A1279">
        <f t="shared" si="99"/>
        <v>2557</v>
      </c>
      <c r="C1279" s="25">
        <v>1277</v>
      </c>
      <c r="D1279" t="str">
        <f t="shared" ca="1" si="100"/>
        <v/>
      </c>
      <c r="E1279">
        <v>1277</v>
      </c>
      <c r="F1279" t="str">
        <f t="shared" ca="1" si="97"/>
        <v/>
      </c>
      <c r="G1279" t="str">
        <f t="shared" ca="1" si="98"/>
        <v/>
      </c>
      <c r="H1279">
        <v>1277</v>
      </c>
    </row>
    <row r="1280" spans="1:8">
      <c r="A1280">
        <f t="shared" si="99"/>
        <v>2559</v>
      </c>
      <c r="C1280" s="25">
        <v>1278</v>
      </c>
      <c r="D1280" t="str">
        <f t="shared" ca="1" si="100"/>
        <v/>
      </c>
      <c r="E1280">
        <v>1278</v>
      </c>
      <c r="F1280" t="str">
        <f t="shared" ca="1" si="97"/>
        <v/>
      </c>
      <c r="G1280" t="str">
        <f t="shared" ca="1" si="98"/>
        <v/>
      </c>
      <c r="H1280">
        <v>1278</v>
      </c>
    </row>
    <row r="1281" spans="1:8">
      <c r="A1281">
        <f t="shared" si="99"/>
        <v>2561</v>
      </c>
      <c r="C1281" s="25">
        <v>1279</v>
      </c>
      <c r="D1281" t="str">
        <f t="shared" ca="1" si="100"/>
        <v/>
      </c>
      <c r="E1281">
        <v>1279</v>
      </c>
      <c r="F1281" t="str">
        <f t="shared" ca="1" si="97"/>
        <v/>
      </c>
      <c r="G1281" t="str">
        <f t="shared" ca="1" si="98"/>
        <v/>
      </c>
      <c r="H1281">
        <v>1279</v>
      </c>
    </row>
    <row r="1282" spans="1:8">
      <c r="A1282">
        <f t="shared" si="99"/>
        <v>2563</v>
      </c>
      <c r="C1282" s="25">
        <v>1280</v>
      </c>
      <c r="D1282" t="str">
        <f t="shared" ca="1" si="100"/>
        <v/>
      </c>
      <c r="E1282">
        <v>1280</v>
      </c>
      <c r="F1282" t="str">
        <f t="shared" ca="1" si="97"/>
        <v/>
      </c>
      <c r="G1282" t="str">
        <f t="shared" ca="1" si="98"/>
        <v/>
      </c>
      <c r="H1282">
        <v>1280</v>
      </c>
    </row>
    <row r="1283" spans="1:8">
      <c r="A1283">
        <f t="shared" si="99"/>
        <v>2565</v>
      </c>
      <c r="C1283" s="25">
        <v>1281</v>
      </c>
      <c r="D1283" t="str">
        <f t="shared" ca="1" si="100"/>
        <v/>
      </c>
      <c r="E1283">
        <v>1281</v>
      </c>
      <c r="F1283" t="str">
        <f t="shared" ca="1" si="97"/>
        <v/>
      </c>
      <c r="G1283" t="str">
        <f t="shared" ca="1" si="98"/>
        <v/>
      </c>
      <c r="H1283">
        <v>1281</v>
      </c>
    </row>
    <row r="1284" spans="1:8">
      <c r="A1284">
        <f t="shared" si="99"/>
        <v>2567</v>
      </c>
      <c r="C1284" s="25">
        <v>1282</v>
      </c>
      <c r="D1284" t="str">
        <f t="shared" ca="1" si="100"/>
        <v/>
      </c>
      <c r="E1284">
        <v>1282</v>
      </c>
      <c r="F1284" t="str">
        <f t="shared" ref="F1284:F1347" ca="1" si="101">IF(INDIRECT("Models!C"&amp;A1284)=0,"",INDIRECT("Models!C"&amp;A1284))</f>
        <v/>
      </c>
      <c r="G1284" t="str">
        <f t="shared" ref="G1284:G1347" ca="1" si="102">IF(F1284="",D1284,IF(F1284="lm",D1284,""))</f>
        <v/>
      </c>
      <c r="H1284">
        <v>1282</v>
      </c>
    </row>
    <row r="1285" spans="1:8">
      <c r="A1285">
        <f t="shared" si="99"/>
        <v>2569</v>
      </c>
      <c r="C1285" s="25">
        <v>1283</v>
      </c>
      <c r="D1285" t="str">
        <f t="shared" ca="1" si="100"/>
        <v/>
      </c>
      <c r="E1285">
        <v>1283</v>
      </c>
      <c r="F1285" t="str">
        <f t="shared" ca="1" si="101"/>
        <v/>
      </c>
      <c r="G1285" t="str">
        <f t="shared" ca="1" si="102"/>
        <v/>
      </c>
      <c r="H1285">
        <v>1283</v>
      </c>
    </row>
    <row r="1286" spans="1:8">
      <c r="A1286">
        <f t="shared" si="99"/>
        <v>2571</v>
      </c>
      <c r="C1286" s="25">
        <v>1284</v>
      </c>
      <c r="D1286" t="str">
        <f t="shared" ca="1" si="100"/>
        <v/>
      </c>
      <c r="E1286">
        <v>1284</v>
      </c>
      <c r="F1286" t="str">
        <f t="shared" ca="1" si="101"/>
        <v/>
      </c>
      <c r="G1286" t="str">
        <f t="shared" ca="1" si="102"/>
        <v/>
      </c>
      <c r="H1286">
        <v>1284</v>
      </c>
    </row>
    <row r="1287" spans="1:8">
      <c r="A1287">
        <f t="shared" si="99"/>
        <v>2573</v>
      </c>
      <c r="C1287" s="25">
        <v>1285</v>
      </c>
      <c r="D1287" t="str">
        <f t="shared" ca="1" si="100"/>
        <v/>
      </c>
      <c r="E1287">
        <v>1285</v>
      </c>
      <c r="F1287" t="str">
        <f t="shared" ca="1" si="101"/>
        <v/>
      </c>
      <c r="G1287" t="str">
        <f t="shared" ca="1" si="102"/>
        <v/>
      </c>
      <c r="H1287">
        <v>1285</v>
      </c>
    </row>
    <row r="1288" spans="1:8">
      <c r="A1288">
        <f t="shared" si="99"/>
        <v>2575</v>
      </c>
      <c r="C1288" s="25">
        <v>1286</v>
      </c>
      <c r="D1288" t="str">
        <f t="shared" ca="1" si="100"/>
        <v/>
      </c>
      <c r="E1288">
        <v>1286</v>
      </c>
      <c r="F1288" t="str">
        <f t="shared" ca="1" si="101"/>
        <v/>
      </c>
      <c r="G1288" t="str">
        <f t="shared" ca="1" si="102"/>
        <v/>
      </c>
      <c r="H1288">
        <v>1286</v>
      </c>
    </row>
    <row r="1289" spans="1:8">
      <c r="A1289">
        <f t="shared" si="99"/>
        <v>2577</v>
      </c>
      <c r="C1289" s="25">
        <v>1287</v>
      </c>
      <c r="D1289" t="str">
        <f t="shared" ca="1" si="100"/>
        <v/>
      </c>
      <c r="E1289">
        <v>1287</v>
      </c>
      <c r="F1289" t="str">
        <f t="shared" ca="1" si="101"/>
        <v/>
      </c>
      <c r="G1289" t="str">
        <f t="shared" ca="1" si="102"/>
        <v/>
      </c>
      <c r="H1289">
        <v>1287</v>
      </c>
    </row>
    <row r="1290" spans="1:8">
      <c r="A1290">
        <f t="shared" si="99"/>
        <v>2579</v>
      </c>
      <c r="C1290" s="25">
        <v>1288</v>
      </c>
      <c r="D1290" t="str">
        <f t="shared" ca="1" si="100"/>
        <v/>
      </c>
      <c r="E1290">
        <v>1288</v>
      </c>
      <c r="F1290" t="str">
        <f t="shared" ca="1" si="101"/>
        <v/>
      </c>
      <c r="G1290" t="str">
        <f t="shared" ca="1" si="102"/>
        <v/>
      </c>
      <c r="H1290">
        <v>1288</v>
      </c>
    </row>
    <row r="1291" spans="1:8">
      <c r="A1291">
        <f t="shared" si="99"/>
        <v>2581</v>
      </c>
      <c r="C1291" s="25">
        <v>1289</v>
      </c>
      <c r="D1291" t="str">
        <f t="shared" ca="1" si="100"/>
        <v/>
      </c>
      <c r="E1291">
        <v>1289</v>
      </c>
      <c r="F1291" t="str">
        <f t="shared" ca="1" si="101"/>
        <v/>
      </c>
      <c r="G1291" t="str">
        <f t="shared" ca="1" si="102"/>
        <v/>
      </c>
      <c r="H1291">
        <v>1289</v>
      </c>
    </row>
    <row r="1292" spans="1:8">
      <c r="A1292">
        <f t="shared" si="99"/>
        <v>2583</v>
      </c>
      <c r="C1292" s="25">
        <v>1290</v>
      </c>
      <c r="D1292" t="str">
        <f t="shared" ca="1" si="100"/>
        <v/>
      </c>
      <c r="E1292">
        <v>1290</v>
      </c>
      <c r="F1292" t="str">
        <f t="shared" ca="1" si="101"/>
        <v/>
      </c>
      <c r="G1292" t="str">
        <f t="shared" ca="1" si="102"/>
        <v/>
      </c>
      <c r="H1292">
        <v>1290</v>
      </c>
    </row>
    <row r="1293" spans="1:8">
      <c r="A1293">
        <f t="shared" si="99"/>
        <v>2585</v>
      </c>
      <c r="C1293" s="25">
        <v>1291</v>
      </c>
      <c r="D1293" t="str">
        <f t="shared" ca="1" si="100"/>
        <v/>
      </c>
      <c r="E1293">
        <v>1291</v>
      </c>
      <c r="F1293" t="str">
        <f t="shared" ca="1" si="101"/>
        <v/>
      </c>
      <c r="G1293" t="str">
        <f t="shared" ca="1" si="102"/>
        <v/>
      </c>
      <c r="H1293">
        <v>1291</v>
      </c>
    </row>
    <row r="1294" spans="1:8">
      <c r="A1294">
        <f t="shared" si="99"/>
        <v>2587</v>
      </c>
      <c r="C1294" s="25">
        <v>1292</v>
      </c>
      <c r="D1294" t="str">
        <f t="shared" ca="1" si="100"/>
        <v/>
      </c>
      <c r="E1294">
        <v>1292</v>
      </c>
      <c r="F1294" t="str">
        <f t="shared" ca="1" si="101"/>
        <v/>
      </c>
      <c r="G1294" t="str">
        <f t="shared" ca="1" si="102"/>
        <v/>
      </c>
      <c r="H1294">
        <v>1292</v>
      </c>
    </row>
    <row r="1295" spans="1:8">
      <c r="A1295">
        <f t="shared" si="99"/>
        <v>2589</v>
      </c>
      <c r="C1295" s="25">
        <v>1293</v>
      </c>
      <c r="D1295" t="str">
        <f t="shared" ca="1" si="100"/>
        <v/>
      </c>
      <c r="E1295">
        <v>1293</v>
      </c>
      <c r="F1295" t="str">
        <f t="shared" ca="1" si="101"/>
        <v/>
      </c>
      <c r="G1295" t="str">
        <f t="shared" ca="1" si="102"/>
        <v/>
      </c>
      <c r="H1295">
        <v>1293</v>
      </c>
    </row>
    <row r="1296" spans="1:8">
      <c r="A1296">
        <f t="shared" si="99"/>
        <v>2591</v>
      </c>
      <c r="C1296" s="25">
        <v>1294</v>
      </c>
      <c r="D1296" t="str">
        <f t="shared" ca="1" si="100"/>
        <v/>
      </c>
      <c r="E1296">
        <v>1294</v>
      </c>
      <c r="F1296" t="str">
        <f t="shared" ca="1" si="101"/>
        <v/>
      </c>
      <c r="G1296" t="str">
        <f t="shared" ca="1" si="102"/>
        <v/>
      </c>
      <c r="H1296">
        <v>1294</v>
      </c>
    </row>
    <row r="1297" spans="1:8">
      <c r="A1297">
        <f t="shared" si="99"/>
        <v>2593</v>
      </c>
      <c r="C1297" s="25">
        <v>1295</v>
      </c>
      <c r="D1297" t="str">
        <f t="shared" ca="1" si="100"/>
        <v/>
      </c>
      <c r="E1297">
        <v>1295</v>
      </c>
      <c r="F1297" t="str">
        <f t="shared" ca="1" si="101"/>
        <v/>
      </c>
      <c r="G1297" t="str">
        <f t="shared" ca="1" si="102"/>
        <v/>
      </c>
      <c r="H1297">
        <v>1295</v>
      </c>
    </row>
    <row r="1298" spans="1:8">
      <c r="A1298">
        <f t="shared" si="99"/>
        <v>2595</v>
      </c>
      <c r="C1298" s="25">
        <v>1296</v>
      </c>
      <c r="D1298" t="str">
        <f t="shared" ca="1" si="100"/>
        <v/>
      </c>
      <c r="E1298">
        <v>1296</v>
      </c>
      <c r="F1298" t="str">
        <f t="shared" ca="1" si="101"/>
        <v/>
      </c>
      <c r="G1298" t="str">
        <f t="shared" ca="1" si="102"/>
        <v/>
      </c>
      <c r="H1298">
        <v>1296</v>
      </c>
    </row>
    <row r="1299" spans="1:8">
      <c r="A1299">
        <f t="shared" si="99"/>
        <v>2597</v>
      </c>
      <c r="C1299" s="25">
        <v>1297</v>
      </c>
      <c r="D1299" t="str">
        <f t="shared" ca="1" si="100"/>
        <v/>
      </c>
      <c r="E1299">
        <v>1297</v>
      </c>
      <c r="F1299" t="str">
        <f t="shared" ca="1" si="101"/>
        <v/>
      </c>
      <c r="G1299" t="str">
        <f t="shared" ca="1" si="102"/>
        <v/>
      </c>
      <c r="H1299">
        <v>1297</v>
      </c>
    </row>
    <row r="1300" spans="1:8">
      <c r="A1300">
        <f t="shared" si="99"/>
        <v>2599</v>
      </c>
      <c r="C1300" s="25">
        <v>1298</v>
      </c>
      <c r="D1300" t="str">
        <f t="shared" ca="1" si="100"/>
        <v/>
      </c>
      <c r="E1300">
        <v>1298</v>
      </c>
      <c r="F1300" t="str">
        <f t="shared" ca="1" si="101"/>
        <v/>
      </c>
      <c r="G1300" t="str">
        <f t="shared" ca="1" si="102"/>
        <v/>
      </c>
      <c r="H1300">
        <v>1298</v>
      </c>
    </row>
    <row r="1301" spans="1:8">
      <c r="A1301">
        <f t="shared" si="99"/>
        <v>2601</v>
      </c>
      <c r="C1301" s="25">
        <v>1299</v>
      </c>
      <c r="D1301" t="str">
        <f t="shared" ca="1" si="100"/>
        <v/>
      </c>
      <c r="E1301">
        <v>1299</v>
      </c>
      <c r="F1301" t="str">
        <f t="shared" ca="1" si="101"/>
        <v/>
      </c>
      <c r="G1301" t="str">
        <f t="shared" ca="1" si="102"/>
        <v/>
      </c>
      <c r="H1301">
        <v>1299</v>
      </c>
    </row>
    <row r="1302" spans="1:8">
      <c r="A1302">
        <f t="shared" si="99"/>
        <v>2603</v>
      </c>
      <c r="C1302" s="25">
        <v>1300</v>
      </c>
      <c r="D1302" t="str">
        <f t="shared" ca="1" si="100"/>
        <v/>
      </c>
      <c r="E1302">
        <v>1300</v>
      </c>
      <c r="F1302" t="str">
        <f t="shared" ca="1" si="101"/>
        <v/>
      </c>
      <c r="G1302" t="str">
        <f t="shared" ca="1" si="102"/>
        <v/>
      </c>
      <c r="H1302">
        <v>1300</v>
      </c>
    </row>
    <row r="1303" spans="1:8">
      <c r="A1303">
        <f t="shared" si="99"/>
        <v>2605</v>
      </c>
      <c r="C1303" s="25">
        <v>1301</v>
      </c>
      <c r="D1303" t="str">
        <f t="shared" ca="1" si="100"/>
        <v/>
      </c>
      <c r="E1303">
        <v>1301</v>
      </c>
      <c r="F1303" t="str">
        <f t="shared" ca="1" si="101"/>
        <v/>
      </c>
      <c r="G1303" t="str">
        <f t="shared" ca="1" si="102"/>
        <v/>
      </c>
      <c r="H1303">
        <v>1301</v>
      </c>
    </row>
    <row r="1304" spans="1:8">
      <c r="A1304">
        <f t="shared" si="99"/>
        <v>2607</v>
      </c>
      <c r="C1304" s="25">
        <v>1302</v>
      </c>
      <c r="D1304" t="str">
        <f t="shared" ca="1" si="100"/>
        <v/>
      </c>
      <c r="E1304">
        <v>1302</v>
      </c>
      <c r="F1304" t="str">
        <f t="shared" ca="1" si="101"/>
        <v/>
      </c>
      <c r="G1304" t="str">
        <f t="shared" ca="1" si="102"/>
        <v/>
      </c>
      <c r="H1304">
        <v>1302</v>
      </c>
    </row>
    <row r="1305" spans="1:8">
      <c r="A1305">
        <f t="shared" si="99"/>
        <v>2609</v>
      </c>
      <c r="C1305" s="25">
        <v>1303</v>
      </c>
      <c r="D1305" t="str">
        <f t="shared" ca="1" si="100"/>
        <v/>
      </c>
      <c r="E1305">
        <v>1303</v>
      </c>
      <c r="F1305" t="str">
        <f t="shared" ca="1" si="101"/>
        <v/>
      </c>
      <c r="G1305" t="str">
        <f t="shared" ca="1" si="102"/>
        <v/>
      </c>
      <c r="H1305">
        <v>1303</v>
      </c>
    </row>
    <row r="1306" spans="1:8">
      <c r="A1306">
        <f t="shared" si="99"/>
        <v>2611</v>
      </c>
      <c r="C1306" s="25">
        <v>1304</v>
      </c>
      <c r="D1306" t="str">
        <f t="shared" ca="1" si="100"/>
        <v/>
      </c>
      <c r="E1306">
        <v>1304</v>
      </c>
      <c r="F1306" t="str">
        <f t="shared" ca="1" si="101"/>
        <v/>
      </c>
      <c r="G1306" t="str">
        <f t="shared" ca="1" si="102"/>
        <v/>
      </c>
      <c r="H1306">
        <v>1304</v>
      </c>
    </row>
    <row r="1307" spans="1:8">
      <c r="A1307">
        <f t="shared" si="99"/>
        <v>2613</v>
      </c>
      <c r="C1307" s="25">
        <v>1305</v>
      </c>
      <c r="D1307" t="str">
        <f t="shared" ca="1" si="100"/>
        <v/>
      </c>
      <c r="E1307">
        <v>1305</v>
      </c>
      <c r="F1307" t="str">
        <f t="shared" ca="1" si="101"/>
        <v/>
      </c>
      <c r="G1307" t="str">
        <f t="shared" ca="1" si="102"/>
        <v/>
      </c>
      <c r="H1307">
        <v>1305</v>
      </c>
    </row>
    <row r="1308" spans="1:8">
      <c r="A1308">
        <f t="shared" si="99"/>
        <v>2615</v>
      </c>
      <c r="C1308" s="25">
        <v>1306</v>
      </c>
      <c r="D1308" t="str">
        <f t="shared" ca="1" si="100"/>
        <v/>
      </c>
      <c r="E1308">
        <v>1306</v>
      </c>
      <c r="F1308" t="str">
        <f t="shared" ca="1" si="101"/>
        <v/>
      </c>
      <c r="G1308" t="str">
        <f t="shared" ca="1" si="102"/>
        <v/>
      </c>
      <c r="H1308">
        <v>1306</v>
      </c>
    </row>
    <row r="1309" spans="1:8">
      <c r="A1309">
        <f t="shared" si="99"/>
        <v>2617</v>
      </c>
      <c r="C1309" s="25">
        <v>1307</v>
      </c>
      <c r="D1309" t="str">
        <f t="shared" ca="1" si="100"/>
        <v/>
      </c>
      <c r="E1309">
        <v>1307</v>
      </c>
      <c r="F1309" t="str">
        <f t="shared" ca="1" si="101"/>
        <v/>
      </c>
      <c r="G1309" t="str">
        <f t="shared" ca="1" si="102"/>
        <v/>
      </c>
      <c r="H1309">
        <v>1307</v>
      </c>
    </row>
    <row r="1310" spans="1:8">
      <c r="A1310">
        <f t="shared" si="99"/>
        <v>2619</v>
      </c>
      <c r="C1310" s="25">
        <v>1308</v>
      </c>
      <c r="D1310" t="str">
        <f t="shared" ca="1" si="100"/>
        <v/>
      </c>
      <c r="E1310">
        <v>1308</v>
      </c>
      <c r="F1310" t="str">
        <f t="shared" ca="1" si="101"/>
        <v/>
      </c>
      <c r="G1310" t="str">
        <f t="shared" ca="1" si="102"/>
        <v/>
      </c>
      <c r="H1310">
        <v>1308</v>
      </c>
    </row>
    <row r="1311" spans="1:8">
      <c r="A1311">
        <f t="shared" si="99"/>
        <v>2621</v>
      </c>
      <c r="C1311" s="25">
        <v>1309</v>
      </c>
      <c r="D1311" t="str">
        <f t="shared" ca="1" si="100"/>
        <v/>
      </c>
      <c r="E1311">
        <v>1309</v>
      </c>
      <c r="F1311" t="str">
        <f t="shared" ca="1" si="101"/>
        <v/>
      </c>
      <c r="G1311" t="str">
        <f t="shared" ca="1" si="102"/>
        <v/>
      </c>
      <c r="H1311">
        <v>1309</v>
      </c>
    </row>
    <row r="1312" spans="1:8">
      <c r="A1312">
        <f t="shared" si="99"/>
        <v>2623</v>
      </c>
      <c r="C1312" s="25">
        <v>1310</v>
      </c>
      <c r="D1312" t="str">
        <f t="shared" ca="1" si="100"/>
        <v/>
      </c>
      <c r="E1312">
        <v>1310</v>
      </c>
      <c r="F1312" t="str">
        <f t="shared" ca="1" si="101"/>
        <v/>
      </c>
      <c r="G1312" t="str">
        <f t="shared" ca="1" si="102"/>
        <v/>
      </c>
      <c r="H1312">
        <v>1310</v>
      </c>
    </row>
    <row r="1313" spans="1:8">
      <c r="A1313">
        <f t="shared" si="99"/>
        <v>2625</v>
      </c>
      <c r="C1313" s="25">
        <v>1311</v>
      </c>
      <c r="D1313" t="str">
        <f t="shared" ca="1" si="100"/>
        <v/>
      </c>
      <c r="E1313">
        <v>1311</v>
      </c>
      <c r="F1313" t="str">
        <f t="shared" ca="1" si="101"/>
        <v/>
      </c>
      <c r="G1313" t="str">
        <f t="shared" ca="1" si="102"/>
        <v/>
      </c>
      <c r="H1313">
        <v>1311</v>
      </c>
    </row>
    <row r="1314" spans="1:8">
      <c r="A1314">
        <f t="shared" si="99"/>
        <v>2627</v>
      </c>
      <c r="C1314" s="25">
        <v>1312</v>
      </c>
      <c r="D1314" t="str">
        <f t="shared" ca="1" si="100"/>
        <v/>
      </c>
      <c r="E1314">
        <v>1312</v>
      </c>
      <c r="F1314" t="str">
        <f t="shared" ca="1" si="101"/>
        <v/>
      </c>
      <c r="G1314" t="str">
        <f t="shared" ca="1" si="102"/>
        <v/>
      </c>
      <c r="H1314">
        <v>1312</v>
      </c>
    </row>
    <row r="1315" spans="1:8">
      <c r="A1315">
        <f t="shared" si="99"/>
        <v>2629</v>
      </c>
      <c r="C1315" s="25">
        <v>1313</v>
      </c>
      <c r="D1315" t="str">
        <f t="shared" ca="1" si="100"/>
        <v/>
      </c>
      <c r="E1315">
        <v>1313</v>
      </c>
      <c r="F1315" t="str">
        <f t="shared" ca="1" si="101"/>
        <v/>
      </c>
      <c r="G1315" t="str">
        <f t="shared" ca="1" si="102"/>
        <v/>
      </c>
      <c r="H1315">
        <v>1313</v>
      </c>
    </row>
    <row r="1316" spans="1:8">
      <c r="A1316">
        <f t="shared" si="99"/>
        <v>2631</v>
      </c>
      <c r="C1316" s="25">
        <v>1314</v>
      </c>
      <c r="D1316" t="str">
        <f t="shared" ca="1" si="100"/>
        <v/>
      </c>
      <c r="E1316">
        <v>1314</v>
      </c>
      <c r="F1316" t="str">
        <f t="shared" ca="1" si="101"/>
        <v/>
      </c>
      <c r="G1316" t="str">
        <f t="shared" ca="1" si="102"/>
        <v/>
      </c>
      <c r="H1316">
        <v>1314</v>
      </c>
    </row>
    <row r="1317" spans="1:8">
      <c r="A1317">
        <f t="shared" si="99"/>
        <v>2633</v>
      </c>
      <c r="C1317" s="25">
        <v>1315</v>
      </c>
      <c r="D1317" t="str">
        <f t="shared" ca="1" si="100"/>
        <v/>
      </c>
      <c r="E1317">
        <v>1315</v>
      </c>
      <c r="F1317" t="str">
        <f t="shared" ca="1" si="101"/>
        <v/>
      </c>
      <c r="G1317" t="str">
        <f t="shared" ca="1" si="102"/>
        <v/>
      </c>
      <c r="H1317">
        <v>1315</v>
      </c>
    </row>
    <row r="1318" spans="1:8">
      <c r="A1318">
        <f t="shared" si="99"/>
        <v>2635</v>
      </c>
      <c r="C1318" s="25">
        <v>1316</v>
      </c>
      <c r="D1318" t="str">
        <f t="shared" ca="1" si="100"/>
        <v/>
      </c>
      <c r="E1318">
        <v>1316</v>
      </c>
      <c r="F1318" t="str">
        <f t="shared" ca="1" si="101"/>
        <v/>
      </c>
      <c r="G1318" t="str">
        <f t="shared" ca="1" si="102"/>
        <v/>
      </c>
      <c r="H1318">
        <v>1316</v>
      </c>
    </row>
    <row r="1319" spans="1:8">
      <c r="A1319">
        <f t="shared" si="99"/>
        <v>2637</v>
      </c>
      <c r="C1319" s="25">
        <v>1317</v>
      </c>
      <c r="D1319" t="str">
        <f t="shared" ca="1" si="100"/>
        <v/>
      </c>
      <c r="E1319">
        <v>1317</v>
      </c>
      <c r="F1319" t="str">
        <f t="shared" ca="1" si="101"/>
        <v/>
      </c>
      <c r="G1319" t="str">
        <f t="shared" ca="1" si="102"/>
        <v/>
      </c>
      <c r="H1319">
        <v>1317</v>
      </c>
    </row>
    <row r="1320" spans="1:8">
      <c r="A1320">
        <f t="shared" si="99"/>
        <v>2639</v>
      </c>
      <c r="C1320" s="25">
        <v>1318</v>
      </c>
      <c r="D1320" t="str">
        <f t="shared" ca="1" si="100"/>
        <v/>
      </c>
      <c r="E1320">
        <v>1318</v>
      </c>
      <c r="F1320" t="str">
        <f t="shared" ca="1" si="101"/>
        <v/>
      </c>
      <c r="G1320" t="str">
        <f t="shared" ca="1" si="102"/>
        <v/>
      </c>
      <c r="H1320">
        <v>1318</v>
      </c>
    </row>
    <row r="1321" spans="1:8">
      <c r="A1321">
        <f t="shared" si="99"/>
        <v>2641</v>
      </c>
      <c r="C1321" s="25">
        <v>1319</v>
      </c>
      <c r="D1321" t="str">
        <f t="shared" ca="1" si="100"/>
        <v/>
      </c>
      <c r="E1321">
        <v>1319</v>
      </c>
      <c r="F1321" t="str">
        <f t="shared" ca="1" si="101"/>
        <v/>
      </c>
      <c r="G1321" t="str">
        <f t="shared" ca="1" si="102"/>
        <v/>
      </c>
      <c r="H1321">
        <v>1319</v>
      </c>
    </row>
    <row r="1322" spans="1:8">
      <c r="A1322">
        <f t="shared" si="99"/>
        <v>2643</v>
      </c>
      <c r="C1322" s="25">
        <v>1320</v>
      </c>
      <c r="D1322" t="str">
        <f t="shared" ca="1" si="100"/>
        <v/>
      </c>
      <c r="E1322">
        <v>1320</v>
      </c>
      <c r="F1322" t="str">
        <f t="shared" ca="1" si="101"/>
        <v/>
      </c>
      <c r="G1322" t="str">
        <f t="shared" ca="1" si="102"/>
        <v/>
      </c>
      <c r="H1322">
        <v>1320</v>
      </c>
    </row>
    <row r="1323" spans="1:8">
      <c r="A1323">
        <f t="shared" si="99"/>
        <v>2645</v>
      </c>
      <c r="C1323" s="25">
        <v>1321</v>
      </c>
      <c r="D1323" t="str">
        <f t="shared" ca="1" si="100"/>
        <v/>
      </c>
      <c r="E1323">
        <v>1321</v>
      </c>
      <c r="F1323" t="str">
        <f t="shared" ca="1" si="101"/>
        <v/>
      </c>
      <c r="G1323" t="str">
        <f t="shared" ca="1" si="102"/>
        <v/>
      </c>
      <c r="H1323">
        <v>1321</v>
      </c>
    </row>
    <row r="1324" spans="1:8">
      <c r="A1324">
        <f t="shared" si="99"/>
        <v>2647</v>
      </c>
      <c r="C1324" s="25">
        <v>1322</v>
      </c>
      <c r="D1324" t="str">
        <f t="shared" ca="1" si="100"/>
        <v/>
      </c>
      <c r="E1324">
        <v>1322</v>
      </c>
      <c r="F1324" t="str">
        <f t="shared" ca="1" si="101"/>
        <v/>
      </c>
      <c r="G1324" t="str">
        <f t="shared" ca="1" si="102"/>
        <v/>
      </c>
      <c r="H1324">
        <v>1322</v>
      </c>
    </row>
    <row r="1325" spans="1:8">
      <c r="A1325">
        <f t="shared" si="99"/>
        <v>2649</v>
      </c>
      <c r="C1325" s="25">
        <v>1323</v>
      </c>
      <c r="D1325" t="str">
        <f t="shared" ca="1" si="100"/>
        <v/>
      </c>
      <c r="E1325">
        <v>1323</v>
      </c>
      <c r="F1325" t="str">
        <f t="shared" ca="1" si="101"/>
        <v/>
      </c>
      <c r="G1325" t="str">
        <f t="shared" ca="1" si="102"/>
        <v/>
      </c>
      <c r="H1325">
        <v>1323</v>
      </c>
    </row>
    <row r="1326" spans="1:8">
      <c r="A1326">
        <f t="shared" si="99"/>
        <v>2651</v>
      </c>
      <c r="C1326" s="25">
        <v>1324</v>
      </c>
      <c r="D1326" t="str">
        <f t="shared" ca="1" si="100"/>
        <v/>
      </c>
      <c r="E1326">
        <v>1324</v>
      </c>
      <c r="F1326" t="str">
        <f t="shared" ca="1" si="101"/>
        <v/>
      </c>
      <c r="G1326" t="str">
        <f t="shared" ca="1" si="102"/>
        <v/>
      </c>
      <c r="H1326">
        <v>1324</v>
      </c>
    </row>
    <row r="1327" spans="1:8">
      <c r="A1327">
        <f t="shared" si="99"/>
        <v>2653</v>
      </c>
      <c r="C1327" s="25">
        <v>1325</v>
      </c>
      <c r="D1327" t="str">
        <f t="shared" ca="1" si="100"/>
        <v/>
      </c>
      <c r="E1327">
        <v>1325</v>
      </c>
      <c r="F1327" t="str">
        <f t="shared" ca="1" si="101"/>
        <v/>
      </c>
      <c r="G1327" t="str">
        <f t="shared" ca="1" si="102"/>
        <v/>
      </c>
      <c r="H1327">
        <v>1325</v>
      </c>
    </row>
    <row r="1328" spans="1:8">
      <c r="A1328">
        <f t="shared" si="99"/>
        <v>2655</v>
      </c>
      <c r="C1328" s="25">
        <v>1326</v>
      </c>
      <c r="D1328" t="str">
        <f t="shared" ca="1" si="100"/>
        <v/>
      </c>
      <c r="E1328">
        <v>1326</v>
      </c>
      <c r="F1328" t="str">
        <f t="shared" ca="1" si="101"/>
        <v/>
      </c>
      <c r="G1328" t="str">
        <f t="shared" ca="1" si="102"/>
        <v/>
      </c>
      <c r="H1328">
        <v>1326</v>
      </c>
    </row>
    <row r="1329" spans="1:8">
      <c r="A1329">
        <f t="shared" si="99"/>
        <v>2657</v>
      </c>
      <c r="C1329" s="25">
        <v>1327</v>
      </c>
      <c r="D1329" t="str">
        <f t="shared" ca="1" si="100"/>
        <v/>
      </c>
      <c r="E1329">
        <v>1327</v>
      </c>
      <c r="F1329" t="str">
        <f t="shared" ca="1" si="101"/>
        <v/>
      </c>
      <c r="G1329" t="str">
        <f t="shared" ca="1" si="102"/>
        <v/>
      </c>
      <c r="H1329">
        <v>1327</v>
      </c>
    </row>
    <row r="1330" spans="1:8">
      <c r="A1330">
        <f t="shared" si="99"/>
        <v>2659</v>
      </c>
      <c r="C1330" s="25">
        <v>1328</v>
      </c>
      <c r="D1330" t="str">
        <f t="shared" ca="1" si="100"/>
        <v/>
      </c>
      <c r="E1330">
        <v>1328</v>
      </c>
      <c r="F1330" t="str">
        <f t="shared" ca="1" si="101"/>
        <v/>
      </c>
      <c r="G1330" t="str">
        <f t="shared" ca="1" si="102"/>
        <v/>
      </c>
      <c r="H1330">
        <v>1328</v>
      </c>
    </row>
    <row r="1331" spans="1:8">
      <c r="A1331">
        <f t="shared" si="99"/>
        <v>2661</v>
      </c>
      <c r="C1331" s="25">
        <v>1329</v>
      </c>
      <c r="D1331" t="str">
        <f t="shared" ca="1" si="100"/>
        <v/>
      </c>
      <c r="E1331">
        <v>1329</v>
      </c>
      <c r="F1331" t="str">
        <f t="shared" ca="1" si="101"/>
        <v/>
      </c>
      <c r="G1331" t="str">
        <f t="shared" ca="1" si="102"/>
        <v/>
      </c>
      <c r="H1331">
        <v>1329</v>
      </c>
    </row>
    <row r="1332" spans="1:8">
      <c r="A1332">
        <f t="shared" si="99"/>
        <v>2663</v>
      </c>
      <c r="C1332" s="25">
        <v>1330</v>
      </c>
      <c r="D1332" t="str">
        <f t="shared" ca="1" si="100"/>
        <v/>
      </c>
      <c r="E1332">
        <v>1330</v>
      </c>
      <c r="F1332" t="str">
        <f t="shared" ca="1" si="101"/>
        <v/>
      </c>
      <c r="G1332" t="str">
        <f t="shared" ca="1" si="102"/>
        <v/>
      </c>
      <c r="H1332">
        <v>1330</v>
      </c>
    </row>
    <row r="1333" spans="1:8">
      <c r="A1333">
        <f t="shared" si="99"/>
        <v>2665</v>
      </c>
      <c r="C1333" s="25">
        <v>1331</v>
      </c>
      <c r="D1333" t="str">
        <f t="shared" ca="1" si="100"/>
        <v/>
      </c>
      <c r="E1333">
        <v>1331</v>
      </c>
      <c r="F1333" t="str">
        <f t="shared" ca="1" si="101"/>
        <v/>
      </c>
      <c r="G1333" t="str">
        <f t="shared" ca="1" si="102"/>
        <v/>
      </c>
      <c r="H1333">
        <v>1331</v>
      </c>
    </row>
    <row r="1334" spans="1:8">
      <c r="A1334">
        <f t="shared" si="99"/>
        <v>2667</v>
      </c>
      <c r="C1334" s="25">
        <v>1332</v>
      </c>
      <c r="D1334" t="str">
        <f t="shared" ca="1" si="100"/>
        <v/>
      </c>
      <c r="E1334">
        <v>1332</v>
      </c>
      <c r="F1334" t="str">
        <f t="shared" ca="1" si="101"/>
        <v/>
      </c>
      <c r="G1334" t="str">
        <f t="shared" ca="1" si="102"/>
        <v/>
      </c>
      <c r="H1334">
        <v>1332</v>
      </c>
    </row>
    <row r="1335" spans="1:8">
      <c r="A1335">
        <f t="shared" ref="A1335:A1398" si="103">3+C1335*2</f>
        <v>2669</v>
      </c>
      <c r="C1335" s="25">
        <v>1333</v>
      </c>
      <c r="D1335" t="str">
        <f t="shared" ref="D1335:D1398" ca="1" si="104">IF(INDIRECT("Models!A"&amp;A1335)=0,"",INDIRECT("Models!A"&amp;A1335))</f>
        <v/>
      </c>
      <c r="E1335">
        <v>1333</v>
      </c>
      <c r="F1335" t="str">
        <f t="shared" ca="1" si="101"/>
        <v/>
      </c>
      <c r="G1335" t="str">
        <f t="shared" ca="1" si="102"/>
        <v/>
      </c>
      <c r="H1335">
        <v>1333</v>
      </c>
    </row>
    <row r="1336" spans="1:8">
      <c r="A1336">
        <f t="shared" si="103"/>
        <v>2671</v>
      </c>
      <c r="C1336" s="25">
        <v>1334</v>
      </c>
      <c r="D1336" t="str">
        <f t="shared" ca="1" si="104"/>
        <v/>
      </c>
      <c r="E1336">
        <v>1334</v>
      </c>
      <c r="F1336" t="str">
        <f t="shared" ca="1" si="101"/>
        <v/>
      </c>
      <c r="G1336" t="str">
        <f t="shared" ca="1" si="102"/>
        <v/>
      </c>
      <c r="H1336">
        <v>1334</v>
      </c>
    </row>
    <row r="1337" spans="1:8">
      <c r="A1337">
        <f t="shared" si="103"/>
        <v>2673</v>
      </c>
      <c r="C1337" s="25">
        <v>1335</v>
      </c>
      <c r="D1337" t="str">
        <f t="shared" ca="1" si="104"/>
        <v/>
      </c>
      <c r="E1337">
        <v>1335</v>
      </c>
      <c r="F1337" t="str">
        <f t="shared" ca="1" si="101"/>
        <v/>
      </c>
      <c r="G1337" t="str">
        <f t="shared" ca="1" si="102"/>
        <v/>
      </c>
      <c r="H1337">
        <v>1335</v>
      </c>
    </row>
    <row r="1338" spans="1:8">
      <c r="A1338">
        <f t="shared" si="103"/>
        <v>2675</v>
      </c>
      <c r="C1338" s="25">
        <v>1336</v>
      </c>
      <c r="D1338" t="str">
        <f t="shared" ca="1" si="104"/>
        <v/>
      </c>
      <c r="E1338">
        <v>1336</v>
      </c>
      <c r="F1338" t="str">
        <f t="shared" ca="1" si="101"/>
        <v/>
      </c>
      <c r="G1338" t="str">
        <f t="shared" ca="1" si="102"/>
        <v/>
      </c>
      <c r="H1338">
        <v>1336</v>
      </c>
    </row>
    <row r="1339" spans="1:8">
      <c r="A1339">
        <f t="shared" si="103"/>
        <v>2677</v>
      </c>
      <c r="C1339" s="25">
        <v>1337</v>
      </c>
      <c r="D1339" t="str">
        <f t="shared" ca="1" si="104"/>
        <v/>
      </c>
      <c r="E1339">
        <v>1337</v>
      </c>
      <c r="F1339" t="str">
        <f t="shared" ca="1" si="101"/>
        <v/>
      </c>
      <c r="G1339" t="str">
        <f t="shared" ca="1" si="102"/>
        <v/>
      </c>
      <c r="H1339">
        <v>1337</v>
      </c>
    </row>
    <row r="1340" spans="1:8">
      <c r="A1340">
        <f t="shared" si="103"/>
        <v>2679</v>
      </c>
      <c r="C1340" s="25">
        <v>1338</v>
      </c>
      <c r="D1340" t="str">
        <f t="shared" ca="1" si="104"/>
        <v/>
      </c>
      <c r="E1340">
        <v>1338</v>
      </c>
      <c r="F1340" t="str">
        <f t="shared" ca="1" si="101"/>
        <v/>
      </c>
      <c r="G1340" t="str">
        <f t="shared" ca="1" si="102"/>
        <v/>
      </c>
      <c r="H1340">
        <v>1338</v>
      </c>
    </row>
    <row r="1341" spans="1:8">
      <c r="A1341">
        <f t="shared" si="103"/>
        <v>2681</v>
      </c>
      <c r="C1341" s="25">
        <v>1339</v>
      </c>
      <c r="D1341" t="str">
        <f t="shared" ca="1" si="104"/>
        <v/>
      </c>
      <c r="E1341">
        <v>1339</v>
      </c>
      <c r="F1341" t="str">
        <f t="shared" ca="1" si="101"/>
        <v/>
      </c>
      <c r="G1341" t="str">
        <f t="shared" ca="1" si="102"/>
        <v/>
      </c>
      <c r="H1341">
        <v>1339</v>
      </c>
    </row>
    <row r="1342" spans="1:8">
      <c r="A1342">
        <f t="shared" si="103"/>
        <v>2683</v>
      </c>
      <c r="C1342" s="25">
        <v>1340</v>
      </c>
      <c r="D1342" t="str">
        <f t="shared" ca="1" si="104"/>
        <v/>
      </c>
      <c r="E1342">
        <v>1340</v>
      </c>
      <c r="F1342" t="str">
        <f t="shared" ca="1" si="101"/>
        <v/>
      </c>
      <c r="G1342" t="str">
        <f t="shared" ca="1" si="102"/>
        <v/>
      </c>
      <c r="H1342">
        <v>1340</v>
      </c>
    </row>
    <row r="1343" spans="1:8">
      <c r="A1343">
        <f t="shared" si="103"/>
        <v>2685</v>
      </c>
      <c r="C1343" s="25">
        <v>1341</v>
      </c>
      <c r="D1343" t="str">
        <f t="shared" ca="1" si="104"/>
        <v/>
      </c>
      <c r="E1343">
        <v>1341</v>
      </c>
      <c r="F1343" t="str">
        <f t="shared" ca="1" si="101"/>
        <v/>
      </c>
      <c r="G1343" t="str">
        <f t="shared" ca="1" si="102"/>
        <v/>
      </c>
      <c r="H1343">
        <v>1341</v>
      </c>
    </row>
    <row r="1344" spans="1:8">
      <c r="A1344">
        <f t="shared" si="103"/>
        <v>2687</v>
      </c>
      <c r="C1344" s="25">
        <v>1342</v>
      </c>
      <c r="D1344" t="str">
        <f t="shared" ca="1" si="104"/>
        <v/>
      </c>
      <c r="E1344">
        <v>1342</v>
      </c>
      <c r="F1344" t="str">
        <f t="shared" ca="1" si="101"/>
        <v/>
      </c>
      <c r="G1344" t="str">
        <f t="shared" ca="1" si="102"/>
        <v/>
      </c>
      <c r="H1344">
        <v>1342</v>
      </c>
    </row>
    <row r="1345" spans="1:8">
      <c r="A1345">
        <f t="shared" si="103"/>
        <v>2689</v>
      </c>
      <c r="C1345" s="25">
        <v>1343</v>
      </c>
      <c r="D1345" t="str">
        <f t="shared" ca="1" si="104"/>
        <v/>
      </c>
      <c r="E1345">
        <v>1343</v>
      </c>
      <c r="F1345" t="str">
        <f t="shared" ca="1" si="101"/>
        <v/>
      </c>
      <c r="G1345" t="str">
        <f t="shared" ca="1" si="102"/>
        <v/>
      </c>
      <c r="H1345">
        <v>1343</v>
      </c>
    </row>
    <row r="1346" spans="1:8">
      <c r="A1346">
        <f t="shared" si="103"/>
        <v>2691</v>
      </c>
      <c r="C1346" s="25">
        <v>1344</v>
      </c>
      <c r="D1346" t="str">
        <f t="shared" ca="1" si="104"/>
        <v/>
      </c>
      <c r="E1346">
        <v>1344</v>
      </c>
      <c r="F1346" t="str">
        <f t="shared" ca="1" si="101"/>
        <v/>
      </c>
      <c r="G1346" t="str">
        <f t="shared" ca="1" si="102"/>
        <v/>
      </c>
      <c r="H1346">
        <v>1344</v>
      </c>
    </row>
    <row r="1347" spans="1:8">
      <c r="A1347">
        <f t="shared" si="103"/>
        <v>2693</v>
      </c>
      <c r="C1347" s="25">
        <v>1345</v>
      </c>
      <c r="D1347" t="str">
        <f t="shared" ca="1" si="104"/>
        <v/>
      </c>
      <c r="E1347">
        <v>1345</v>
      </c>
      <c r="F1347" t="str">
        <f t="shared" ca="1" si="101"/>
        <v/>
      </c>
      <c r="G1347" t="str">
        <f t="shared" ca="1" si="102"/>
        <v/>
      </c>
      <c r="H1347">
        <v>1345</v>
      </c>
    </row>
    <row r="1348" spans="1:8">
      <c r="A1348">
        <f t="shared" si="103"/>
        <v>2695</v>
      </c>
      <c r="C1348" s="25">
        <v>1346</v>
      </c>
      <c r="D1348" t="str">
        <f t="shared" ca="1" si="104"/>
        <v/>
      </c>
      <c r="E1348">
        <v>1346</v>
      </c>
      <c r="F1348" t="str">
        <f t="shared" ref="F1348:F1411" ca="1" si="105">IF(INDIRECT("Models!C"&amp;A1348)=0,"",INDIRECT("Models!C"&amp;A1348))</f>
        <v/>
      </c>
      <c r="G1348" t="str">
        <f t="shared" ref="G1348:G1411" ca="1" si="106">IF(F1348="",D1348,IF(F1348="lm",D1348,""))</f>
        <v/>
      </c>
      <c r="H1348">
        <v>1346</v>
      </c>
    </row>
    <row r="1349" spans="1:8">
      <c r="A1349">
        <f t="shared" si="103"/>
        <v>2697</v>
      </c>
      <c r="C1349" s="25">
        <v>1347</v>
      </c>
      <c r="D1349" t="str">
        <f t="shared" ca="1" si="104"/>
        <v/>
      </c>
      <c r="E1349">
        <v>1347</v>
      </c>
      <c r="F1349" t="str">
        <f t="shared" ca="1" si="105"/>
        <v/>
      </c>
      <c r="G1349" t="str">
        <f t="shared" ca="1" si="106"/>
        <v/>
      </c>
      <c r="H1349">
        <v>1347</v>
      </c>
    </row>
    <row r="1350" spans="1:8">
      <c r="A1350">
        <f t="shared" si="103"/>
        <v>2699</v>
      </c>
      <c r="C1350" s="25">
        <v>1348</v>
      </c>
      <c r="D1350" t="str">
        <f t="shared" ca="1" si="104"/>
        <v/>
      </c>
      <c r="E1350">
        <v>1348</v>
      </c>
      <c r="F1350" t="str">
        <f t="shared" ca="1" si="105"/>
        <v/>
      </c>
      <c r="G1350" t="str">
        <f t="shared" ca="1" si="106"/>
        <v/>
      </c>
      <c r="H1350">
        <v>1348</v>
      </c>
    </row>
    <row r="1351" spans="1:8">
      <c r="A1351">
        <f t="shared" si="103"/>
        <v>2701</v>
      </c>
      <c r="C1351" s="25">
        <v>1349</v>
      </c>
      <c r="D1351" t="str">
        <f t="shared" ca="1" si="104"/>
        <v/>
      </c>
      <c r="E1351">
        <v>1349</v>
      </c>
      <c r="F1351" t="str">
        <f t="shared" ca="1" si="105"/>
        <v/>
      </c>
      <c r="G1351" t="str">
        <f t="shared" ca="1" si="106"/>
        <v/>
      </c>
      <c r="H1351">
        <v>1349</v>
      </c>
    </row>
    <row r="1352" spans="1:8">
      <c r="A1352">
        <f t="shared" si="103"/>
        <v>2703</v>
      </c>
      <c r="C1352" s="25">
        <v>1350</v>
      </c>
      <c r="D1352" t="str">
        <f t="shared" ca="1" si="104"/>
        <v/>
      </c>
      <c r="E1352">
        <v>1350</v>
      </c>
      <c r="F1352" t="str">
        <f t="shared" ca="1" si="105"/>
        <v/>
      </c>
      <c r="G1352" t="str">
        <f t="shared" ca="1" si="106"/>
        <v/>
      </c>
      <c r="H1352">
        <v>1350</v>
      </c>
    </row>
    <row r="1353" spans="1:8">
      <c r="A1353">
        <f t="shared" si="103"/>
        <v>2705</v>
      </c>
      <c r="C1353" s="25">
        <v>1351</v>
      </c>
      <c r="D1353" t="str">
        <f t="shared" ca="1" si="104"/>
        <v/>
      </c>
      <c r="E1353">
        <v>1351</v>
      </c>
      <c r="F1353" t="str">
        <f t="shared" ca="1" si="105"/>
        <v/>
      </c>
      <c r="G1353" t="str">
        <f t="shared" ca="1" si="106"/>
        <v/>
      </c>
      <c r="H1353">
        <v>1351</v>
      </c>
    </row>
    <row r="1354" spans="1:8">
      <c r="A1354">
        <f t="shared" si="103"/>
        <v>2707</v>
      </c>
      <c r="C1354" s="25">
        <v>1352</v>
      </c>
      <c r="D1354" t="str">
        <f t="shared" ca="1" si="104"/>
        <v/>
      </c>
      <c r="E1354">
        <v>1352</v>
      </c>
      <c r="F1354" t="str">
        <f t="shared" ca="1" si="105"/>
        <v/>
      </c>
      <c r="G1354" t="str">
        <f t="shared" ca="1" si="106"/>
        <v/>
      </c>
      <c r="H1354">
        <v>1352</v>
      </c>
    </row>
    <row r="1355" spans="1:8">
      <c r="A1355">
        <f t="shared" si="103"/>
        <v>2709</v>
      </c>
      <c r="C1355" s="25">
        <v>1353</v>
      </c>
      <c r="D1355" t="str">
        <f t="shared" ca="1" si="104"/>
        <v/>
      </c>
      <c r="E1355">
        <v>1353</v>
      </c>
      <c r="F1355" t="str">
        <f t="shared" ca="1" si="105"/>
        <v/>
      </c>
      <c r="G1355" t="str">
        <f t="shared" ca="1" si="106"/>
        <v/>
      </c>
      <c r="H1355">
        <v>1353</v>
      </c>
    </row>
    <row r="1356" spans="1:8">
      <c r="A1356">
        <f t="shared" si="103"/>
        <v>2711</v>
      </c>
      <c r="C1356" s="25">
        <v>1354</v>
      </c>
      <c r="D1356" t="str">
        <f t="shared" ca="1" si="104"/>
        <v/>
      </c>
      <c r="E1356">
        <v>1354</v>
      </c>
      <c r="F1356" t="str">
        <f t="shared" ca="1" si="105"/>
        <v/>
      </c>
      <c r="G1356" t="str">
        <f t="shared" ca="1" si="106"/>
        <v/>
      </c>
      <c r="H1356">
        <v>1354</v>
      </c>
    </row>
    <row r="1357" spans="1:8">
      <c r="A1357">
        <f t="shared" si="103"/>
        <v>2713</v>
      </c>
      <c r="C1357" s="25">
        <v>1355</v>
      </c>
      <c r="D1357" t="str">
        <f t="shared" ca="1" si="104"/>
        <v/>
      </c>
      <c r="E1357">
        <v>1355</v>
      </c>
      <c r="F1357" t="str">
        <f t="shared" ca="1" si="105"/>
        <v/>
      </c>
      <c r="G1357" t="str">
        <f t="shared" ca="1" si="106"/>
        <v/>
      </c>
      <c r="H1357">
        <v>1355</v>
      </c>
    </row>
    <row r="1358" spans="1:8">
      <c r="A1358">
        <f t="shared" si="103"/>
        <v>2715</v>
      </c>
      <c r="C1358" s="25">
        <v>1356</v>
      </c>
      <c r="D1358" t="str">
        <f t="shared" ca="1" si="104"/>
        <v/>
      </c>
      <c r="E1358">
        <v>1356</v>
      </c>
      <c r="F1358" t="str">
        <f t="shared" ca="1" si="105"/>
        <v/>
      </c>
      <c r="G1358" t="str">
        <f t="shared" ca="1" si="106"/>
        <v/>
      </c>
      <c r="H1358">
        <v>1356</v>
      </c>
    </row>
    <row r="1359" spans="1:8">
      <c r="A1359">
        <f t="shared" si="103"/>
        <v>2717</v>
      </c>
      <c r="C1359" s="25">
        <v>1357</v>
      </c>
      <c r="D1359" t="str">
        <f t="shared" ca="1" si="104"/>
        <v/>
      </c>
      <c r="E1359">
        <v>1357</v>
      </c>
      <c r="F1359" t="str">
        <f t="shared" ca="1" si="105"/>
        <v/>
      </c>
      <c r="G1359" t="str">
        <f t="shared" ca="1" si="106"/>
        <v/>
      </c>
      <c r="H1359">
        <v>1357</v>
      </c>
    </row>
    <row r="1360" spans="1:8">
      <c r="A1360">
        <f t="shared" si="103"/>
        <v>2719</v>
      </c>
      <c r="C1360" s="25">
        <v>1358</v>
      </c>
      <c r="D1360" t="str">
        <f t="shared" ca="1" si="104"/>
        <v/>
      </c>
      <c r="E1360">
        <v>1358</v>
      </c>
      <c r="F1360" t="str">
        <f t="shared" ca="1" si="105"/>
        <v/>
      </c>
      <c r="G1360" t="str">
        <f t="shared" ca="1" si="106"/>
        <v/>
      </c>
      <c r="H1360">
        <v>1358</v>
      </c>
    </row>
    <row r="1361" spans="1:8">
      <c r="A1361">
        <f t="shared" si="103"/>
        <v>2721</v>
      </c>
      <c r="C1361" s="25">
        <v>1359</v>
      </c>
      <c r="D1361" t="str">
        <f t="shared" ca="1" si="104"/>
        <v/>
      </c>
      <c r="E1361">
        <v>1359</v>
      </c>
      <c r="F1361" t="str">
        <f t="shared" ca="1" si="105"/>
        <v/>
      </c>
      <c r="G1361" t="str">
        <f t="shared" ca="1" si="106"/>
        <v/>
      </c>
      <c r="H1361">
        <v>1359</v>
      </c>
    </row>
    <row r="1362" spans="1:8">
      <c r="A1362">
        <f t="shared" si="103"/>
        <v>2723</v>
      </c>
      <c r="C1362" s="25">
        <v>1360</v>
      </c>
      <c r="D1362" t="str">
        <f t="shared" ca="1" si="104"/>
        <v/>
      </c>
      <c r="E1362">
        <v>1360</v>
      </c>
      <c r="F1362" t="str">
        <f t="shared" ca="1" si="105"/>
        <v/>
      </c>
      <c r="G1362" t="str">
        <f t="shared" ca="1" si="106"/>
        <v/>
      </c>
      <c r="H1362">
        <v>1360</v>
      </c>
    </row>
    <row r="1363" spans="1:8">
      <c r="A1363">
        <f t="shared" si="103"/>
        <v>2725</v>
      </c>
      <c r="C1363" s="25">
        <v>1361</v>
      </c>
      <c r="D1363" t="str">
        <f t="shared" ca="1" si="104"/>
        <v/>
      </c>
      <c r="E1363">
        <v>1361</v>
      </c>
      <c r="F1363" t="str">
        <f t="shared" ca="1" si="105"/>
        <v/>
      </c>
      <c r="G1363" t="str">
        <f t="shared" ca="1" si="106"/>
        <v/>
      </c>
      <c r="H1363">
        <v>1361</v>
      </c>
    </row>
    <row r="1364" spans="1:8">
      <c r="A1364">
        <f t="shared" si="103"/>
        <v>2727</v>
      </c>
      <c r="C1364" s="25">
        <v>1362</v>
      </c>
      <c r="D1364" t="str">
        <f t="shared" ca="1" si="104"/>
        <v/>
      </c>
      <c r="E1364">
        <v>1362</v>
      </c>
      <c r="F1364" t="str">
        <f t="shared" ca="1" si="105"/>
        <v/>
      </c>
      <c r="G1364" t="str">
        <f t="shared" ca="1" si="106"/>
        <v/>
      </c>
      <c r="H1364">
        <v>1362</v>
      </c>
    </row>
    <row r="1365" spans="1:8">
      <c r="A1365">
        <f t="shared" si="103"/>
        <v>2729</v>
      </c>
      <c r="C1365" s="25">
        <v>1363</v>
      </c>
      <c r="D1365" t="str">
        <f t="shared" ca="1" si="104"/>
        <v/>
      </c>
      <c r="E1365">
        <v>1363</v>
      </c>
      <c r="F1365" t="str">
        <f t="shared" ca="1" si="105"/>
        <v/>
      </c>
      <c r="G1365" t="str">
        <f t="shared" ca="1" si="106"/>
        <v/>
      </c>
      <c r="H1365">
        <v>1363</v>
      </c>
    </row>
    <row r="1366" spans="1:8">
      <c r="A1366">
        <f t="shared" si="103"/>
        <v>2731</v>
      </c>
      <c r="C1366" s="25">
        <v>1364</v>
      </c>
      <c r="D1366" t="str">
        <f t="shared" ca="1" si="104"/>
        <v/>
      </c>
      <c r="E1366">
        <v>1364</v>
      </c>
      <c r="F1366" t="str">
        <f t="shared" ca="1" si="105"/>
        <v/>
      </c>
      <c r="G1366" t="str">
        <f t="shared" ca="1" si="106"/>
        <v/>
      </c>
      <c r="H1366">
        <v>1364</v>
      </c>
    </row>
    <row r="1367" spans="1:8">
      <c r="A1367">
        <f t="shared" si="103"/>
        <v>2733</v>
      </c>
      <c r="C1367" s="25">
        <v>1365</v>
      </c>
      <c r="D1367" t="str">
        <f t="shared" ca="1" si="104"/>
        <v/>
      </c>
      <c r="E1367">
        <v>1365</v>
      </c>
      <c r="F1367" t="str">
        <f t="shared" ca="1" si="105"/>
        <v/>
      </c>
      <c r="G1367" t="str">
        <f t="shared" ca="1" si="106"/>
        <v/>
      </c>
      <c r="H1367">
        <v>1365</v>
      </c>
    </row>
    <row r="1368" spans="1:8">
      <c r="A1368">
        <f t="shared" si="103"/>
        <v>2735</v>
      </c>
      <c r="C1368" s="25">
        <v>1366</v>
      </c>
      <c r="D1368" t="str">
        <f t="shared" ca="1" si="104"/>
        <v/>
      </c>
      <c r="E1368">
        <v>1366</v>
      </c>
      <c r="F1368" t="str">
        <f t="shared" ca="1" si="105"/>
        <v/>
      </c>
      <c r="G1368" t="str">
        <f t="shared" ca="1" si="106"/>
        <v/>
      </c>
      <c r="H1368">
        <v>1366</v>
      </c>
    </row>
    <row r="1369" spans="1:8">
      <c r="A1369">
        <f t="shared" si="103"/>
        <v>2737</v>
      </c>
      <c r="C1369" s="25">
        <v>1367</v>
      </c>
      <c r="D1369" t="str">
        <f t="shared" ca="1" si="104"/>
        <v/>
      </c>
      <c r="E1369">
        <v>1367</v>
      </c>
      <c r="F1369" t="str">
        <f t="shared" ca="1" si="105"/>
        <v/>
      </c>
      <c r="G1369" t="str">
        <f t="shared" ca="1" si="106"/>
        <v/>
      </c>
      <c r="H1369">
        <v>1367</v>
      </c>
    </row>
    <row r="1370" spans="1:8">
      <c r="A1370">
        <f t="shared" si="103"/>
        <v>2739</v>
      </c>
      <c r="C1370" s="25">
        <v>1368</v>
      </c>
      <c r="D1370" t="str">
        <f t="shared" ca="1" si="104"/>
        <v/>
      </c>
      <c r="E1370">
        <v>1368</v>
      </c>
      <c r="F1370" t="str">
        <f t="shared" ca="1" si="105"/>
        <v/>
      </c>
      <c r="G1370" t="str">
        <f t="shared" ca="1" si="106"/>
        <v/>
      </c>
      <c r="H1370">
        <v>1368</v>
      </c>
    </row>
    <row r="1371" spans="1:8">
      <c r="A1371">
        <f t="shared" si="103"/>
        <v>2741</v>
      </c>
      <c r="C1371" s="25">
        <v>1369</v>
      </c>
      <c r="D1371" t="str">
        <f t="shared" ca="1" si="104"/>
        <v/>
      </c>
      <c r="E1371">
        <v>1369</v>
      </c>
      <c r="F1371" t="str">
        <f t="shared" ca="1" si="105"/>
        <v/>
      </c>
      <c r="G1371" t="str">
        <f t="shared" ca="1" si="106"/>
        <v/>
      </c>
      <c r="H1371">
        <v>1369</v>
      </c>
    </row>
    <row r="1372" spans="1:8">
      <c r="A1372">
        <f t="shared" si="103"/>
        <v>2743</v>
      </c>
      <c r="C1372" s="25">
        <v>1370</v>
      </c>
      <c r="D1372" t="str">
        <f t="shared" ca="1" si="104"/>
        <v/>
      </c>
      <c r="E1372">
        <v>1370</v>
      </c>
      <c r="F1372" t="str">
        <f t="shared" ca="1" si="105"/>
        <v/>
      </c>
      <c r="G1372" t="str">
        <f t="shared" ca="1" si="106"/>
        <v/>
      </c>
      <c r="H1372">
        <v>1370</v>
      </c>
    </row>
    <row r="1373" spans="1:8">
      <c r="A1373">
        <f t="shared" si="103"/>
        <v>2745</v>
      </c>
      <c r="C1373" s="25">
        <v>1371</v>
      </c>
      <c r="D1373" t="str">
        <f t="shared" ca="1" si="104"/>
        <v/>
      </c>
      <c r="E1373">
        <v>1371</v>
      </c>
      <c r="F1373" t="str">
        <f t="shared" ca="1" si="105"/>
        <v/>
      </c>
      <c r="G1373" t="str">
        <f t="shared" ca="1" si="106"/>
        <v/>
      </c>
      <c r="H1373">
        <v>1371</v>
      </c>
    </row>
    <row r="1374" spans="1:8">
      <c r="A1374">
        <f t="shared" si="103"/>
        <v>2747</v>
      </c>
      <c r="C1374" s="25">
        <v>1372</v>
      </c>
      <c r="D1374" t="str">
        <f t="shared" ca="1" si="104"/>
        <v/>
      </c>
      <c r="E1374">
        <v>1372</v>
      </c>
      <c r="F1374" t="str">
        <f t="shared" ca="1" si="105"/>
        <v/>
      </c>
      <c r="G1374" t="str">
        <f t="shared" ca="1" si="106"/>
        <v/>
      </c>
      <c r="H1374">
        <v>1372</v>
      </c>
    </row>
    <row r="1375" spans="1:8">
      <c r="A1375">
        <f t="shared" si="103"/>
        <v>2749</v>
      </c>
      <c r="C1375" s="25">
        <v>1373</v>
      </c>
      <c r="D1375" t="str">
        <f t="shared" ca="1" si="104"/>
        <v/>
      </c>
      <c r="E1375">
        <v>1373</v>
      </c>
      <c r="F1375" t="str">
        <f t="shared" ca="1" si="105"/>
        <v/>
      </c>
      <c r="G1375" t="str">
        <f t="shared" ca="1" si="106"/>
        <v/>
      </c>
      <c r="H1375">
        <v>1373</v>
      </c>
    </row>
    <row r="1376" spans="1:8">
      <c r="A1376">
        <f t="shared" si="103"/>
        <v>2751</v>
      </c>
      <c r="C1376" s="25">
        <v>1374</v>
      </c>
      <c r="D1376" t="str">
        <f t="shared" ca="1" si="104"/>
        <v/>
      </c>
      <c r="E1376">
        <v>1374</v>
      </c>
      <c r="F1376" t="str">
        <f t="shared" ca="1" si="105"/>
        <v/>
      </c>
      <c r="G1376" t="str">
        <f t="shared" ca="1" si="106"/>
        <v/>
      </c>
      <c r="H1376">
        <v>1374</v>
      </c>
    </row>
    <row r="1377" spans="1:8">
      <c r="A1377">
        <f t="shared" si="103"/>
        <v>2753</v>
      </c>
      <c r="C1377" s="25">
        <v>1375</v>
      </c>
      <c r="D1377" t="str">
        <f t="shared" ca="1" si="104"/>
        <v/>
      </c>
      <c r="E1377">
        <v>1375</v>
      </c>
      <c r="F1377" t="str">
        <f t="shared" ca="1" si="105"/>
        <v/>
      </c>
      <c r="G1377" t="str">
        <f t="shared" ca="1" si="106"/>
        <v/>
      </c>
      <c r="H1377">
        <v>1375</v>
      </c>
    </row>
    <row r="1378" spans="1:8">
      <c r="A1378">
        <f t="shared" si="103"/>
        <v>2755</v>
      </c>
      <c r="C1378" s="25">
        <v>1376</v>
      </c>
      <c r="D1378" t="str">
        <f t="shared" ca="1" si="104"/>
        <v/>
      </c>
      <c r="E1378">
        <v>1376</v>
      </c>
      <c r="F1378" t="str">
        <f t="shared" ca="1" si="105"/>
        <v/>
      </c>
      <c r="G1378" t="str">
        <f t="shared" ca="1" si="106"/>
        <v/>
      </c>
      <c r="H1378">
        <v>1376</v>
      </c>
    </row>
    <row r="1379" spans="1:8">
      <c r="A1379">
        <f t="shared" si="103"/>
        <v>2757</v>
      </c>
      <c r="C1379" s="25">
        <v>1377</v>
      </c>
      <c r="D1379" t="str">
        <f t="shared" ca="1" si="104"/>
        <v/>
      </c>
      <c r="E1379">
        <v>1377</v>
      </c>
      <c r="F1379" t="str">
        <f t="shared" ca="1" si="105"/>
        <v/>
      </c>
      <c r="G1379" t="str">
        <f t="shared" ca="1" si="106"/>
        <v/>
      </c>
      <c r="H1379">
        <v>1377</v>
      </c>
    </row>
    <row r="1380" spans="1:8">
      <c r="A1380">
        <f t="shared" si="103"/>
        <v>2759</v>
      </c>
      <c r="C1380" s="25">
        <v>1378</v>
      </c>
      <c r="D1380" t="str">
        <f t="shared" ca="1" si="104"/>
        <v/>
      </c>
      <c r="E1380">
        <v>1378</v>
      </c>
      <c r="F1380" t="str">
        <f t="shared" ca="1" si="105"/>
        <v/>
      </c>
      <c r="G1380" t="str">
        <f t="shared" ca="1" si="106"/>
        <v/>
      </c>
      <c r="H1380">
        <v>1378</v>
      </c>
    </row>
    <row r="1381" spans="1:8">
      <c r="A1381">
        <f t="shared" si="103"/>
        <v>2761</v>
      </c>
      <c r="C1381" s="25">
        <v>1379</v>
      </c>
      <c r="D1381" t="str">
        <f t="shared" ca="1" si="104"/>
        <v/>
      </c>
      <c r="E1381">
        <v>1379</v>
      </c>
      <c r="F1381" t="str">
        <f t="shared" ca="1" si="105"/>
        <v/>
      </c>
      <c r="G1381" t="str">
        <f t="shared" ca="1" si="106"/>
        <v/>
      </c>
      <c r="H1381">
        <v>1379</v>
      </c>
    </row>
    <row r="1382" spans="1:8">
      <c r="A1382">
        <f t="shared" si="103"/>
        <v>2763</v>
      </c>
      <c r="C1382" s="25">
        <v>1380</v>
      </c>
      <c r="D1382" t="str">
        <f t="shared" ca="1" si="104"/>
        <v/>
      </c>
      <c r="E1382">
        <v>1380</v>
      </c>
      <c r="F1382" t="str">
        <f t="shared" ca="1" si="105"/>
        <v/>
      </c>
      <c r="G1382" t="str">
        <f t="shared" ca="1" si="106"/>
        <v/>
      </c>
      <c r="H1382">
        <v>1380</v>
      </c>
    </row>
    <row r="1383" spans="1:8">
      <c r="A1383">
        <f t="shared" si="103"/>
        <v>2765</v>
      </c>
      <c r="C1383" s="25">
        <v>1381</v>
      </c>
      <c r="D1383" t="str">
        <f t="shared" ca="1" si="104"/>
        <v/>
      </c>
      <c r="E1383">
        <v>1381</v>
      </c>
      <c r="F1383" t="str">
        <f t="shared" ca="1" si="105"/>
        <v/>
      </c>
      <c r="G1383" t="str">
        <f t="shared" ca="1" si="106"/>
        <v/>
      </c>
      <c r="H1383">
        <v>1381</v>
      </c>
    </row>
    <row r="1384" spans="1:8">
      <c r="A1384">
        <f t="shared" si="103"/>
        <v>2767</v>
      </c>
      <c r="C1384" s="25">
        <v>1382</v>
      </c>
      <c r="D1384" t="str">
        <f t="shared" ca="1" si="104"/>
        <v/>
      </c>
      <c r="E1384">
        <v>1382</v>
      </c>
      <c r="F1384" t="str">
        <f t="shared" ca="1" si="105"/>
        <v/>
      </c>
      <c r="G1384" t="str">
        <f t="shared" ca="1" si="106"/>
        <v/>
      </c>
      <c r="H1384">
        <v>1382</v>
      </c>
    </row>
    <row r="1385" spans="1:8">
      <c r="A1385">
        <f t="shared" si="103"/>
        <v>2769</v>
      </c>
      <c r="C1385" s="25">
        <v>1383</v>
      </c>
      <c r="D1385" t="str">
        <f t="shared" ca="1" si="104"/>
        <v/>
      </c>
      <c r="E1385">
        <v>1383</v>
      </c>
      <c r="F1385" t="str">
        <f t="shared" ca="1" si="105"/>
        <v/>
      </c>
      <c r="G1385" t="str">
        <f t="shared" ca="1" si="106"/>
        <v/>
      </c>
      <c r="H1385">
        <v>1383</v>
      </c>
    </row>
    <row r="1386" spans="1:8">
      <c r="A1386">
        <f t="shared" si="103"/>
        <v>2771</v>
      </c>
      <c r="C1386" s="25">
        <v>1384</v>
      </c>
      <c r="D1386" t="str">
        <f t="shared" ca="1" si="104"/>
        <v/>
      </c>
      <c r="E1386">
        <v>1384</v>
      </c>
      <c r="F1386" t="str">
        <f t="shared" ca="1" si="105"/>
        <v/>
      </c>
      <c r="G1386" t="str">
        <f t="shared" ca="1" si="106"/>
        <v/>
      </c>
      <c r="H1386">
        <v>1384</v>
      </c>
    </row>
    <row r="1387" spans="1:8">
      <c r="A1387">
        <f t="shared" si="103"/>
        <v>2773</v>
      </c>
      <c r="C1387" s="25">
        <v>1385</v>
      </c>
      <c r="D1387" t="str">
        <f t="shared" ca="1" si="104"/>
        <v/>
      </c>
      <c r="E1387">
        <v>1385</v>
      </c>
      <c r="F1387" t="str">
        <f t="shared" ca="1" si="105"/>
        <v/>
      </c>
      <c r="G1387" t="str">
        <f t="shared" ca="1" si="106"/>
        <v/>
      </c>
      <c r="H1387">
        <v>1385</v>
      </c>
    </row>
    <row r="1388" spans="1:8">
      <c r="A1388">
        <f t="shared" si="103"/>
        <v>2775</v>
      </c>
      <c r="C1388" s="25">
        <v>1386</v>
      </c>
      <c r="D1388" t="str">
        <f t="shared" ca="1" si="104"/>
        <v/>
      </c>
      <c r="E1388">
        <v>1386</v>
      </c>
      <c r="F1388" t="str">
        <f t="shared" ca="1" si="105"/>
        <v/>
      </c>
      <c r="G1388" t="str">
        <f t="shared" ca="1" si="106"/>
        <v/>
      </c>
      <c r="H1388">
        <v>1386</v>
      </c>
    </row>
    <row r="1389" spans="1:8">
      <c r="A1389">
        <f t="shared" si="103"/>
        <v>2777</v>
      </c>
      <c r="C1389" s="25">
        <v>1387</v>
      </c>
      <c r="D1389" t="str">
        <f t="shared" ca="1" si="104"/>
        <v/>
      </c>
      <c r="E1389">
        <v>1387</v>
      </c>
      <c r="F1389" t="str">
        <f t="shared" ca="1" si="105"/>
        <v/>
      </c>
      <c r="G1389" t="str">
        <f t="shared" ca="1" si="106"/>
        <v/>
      </c>
      <c r="H1389">
        <v>1387</v>
      </c>
    </row>
    <row r="1390" spans="1:8">
      <c r="A1390">
        <f t="shared" si="103"/>
        <v>2779</v>
      </c>
      <c r="C1390" s="25">
        <v>1388</v>
      </c>
      <c r="D1390" t="str">
        <f t="shared" ca="1" si="104"/>
        <v/>
      </c>
      <c r="E1390">
        <v>1388</v>
      </c>
      <c r="F1390" t="str">
        <f t="shared" ca="1" si="105"/>
        <v/>
      </c>
      <c r="G1390" t="str">
        <f t="shared" ca="1" si="106"/>
        <v/>
      </c>
      <c r="H1390">
        <v>1388</v>
      </c>
    </row>
    <row r="1391" spans="1:8">
      <c r="A1391">
        <f t="shared" si="103"/>
        <v>2781</v>
      </c>
      <c r="C1391" s="25">
        <v>1389</v>
      </c>
      <c r="D1391" t="str">
        <f t="shared" ca="1" si="104"/>
        <v/>
      </c>
      <c r="E1391">
        <v>1389</v>
      </c>
      <c r="F1391" t="str">
        <f t="shared" ca="1" si="105"/>
        <v/>
      </c>
      <c r="G1391" t="str">
        <f t="shared" ca="1" si="106"/>
        <v/>
      </c>
      <c r="H1391">
        <v>1389</v>
      </c>
    </row>
    <row r="1392" spans="1:8">
      <c r="A1392">
        <f t="shared" si="103"/>
        <v>2783</v>
      </c>
      <c r="C1392" s="25">
        <v>1390</v>
      </c>
      <c r="D1392" t="str">
        <f t="shared" ca="1" si="104"/>
        <v/>
      </c>
      <c r="E1392">
        <v>1390</v>
      </c>
      <c r="F1392" t="str">
        <f t="shared" ca="1" si="105"/>
        <v/>
      </c>
      <c r="G1392" t="str">
        <f t="shared" ca="1" si="106"/>
        <v/>
      </c>
      <c r="H1392">
        <v>1390</v>
      </c>
    </row>
    <row r="1393" spans="1:8">
      <c r="A1393">
        <f t="shared" si="103"/>
        <v>2785</v>
      </c>
      <c r="C1393" s="25">
        <v>1391</v>
      </c>
      <c r="D1393" t="str">
        <f t="shared" ca="1" si="104"/>
        <v/>
      </c>
      <c r="E1393">
        <v>1391</v>
      </c>
      <c r="F1393" t="str">
        <f t="shared" ca="1" si="105"/>
        <v/>
      </c>
      <c r="G1393" t="str">
        <f t="shared" ca="1" si="106"/>
        <v/>
      </c>
      <c r="H1393">
        <v>1391</v>
      </c>
    </row>
    <row r="1394" spans="1:8">
      <c r="A1394">
        <f t="shared" si="103"/>
        <v>2787</v>
      </c>
      <c r="C1394" s="25">
        <v>1392</v>
      </c>
      <c r="D1394" t="str">
        <f t="shared" ca="1" si="104"/>
        <v/>
      </c>
      <c r="E1394">
        <v>1392</v>
      </c>
      <c r="F1394" t="str">
        <f t="shared" ca="1" si="105"/>
        <v/>
      </c>
      <c r="G1394" t="str">
        <f t="shared" ca="1" si="106"/>
        <v/>
      </c>
      <c r="H1394">
        <v>1392</v>
      </c>
    </row>
    <row r="1395" spans="1:8">
      <c r="A1395">
        <f t="shared" si="103"/>
        <v>2789</v>
      </c>
      <c r="C1395" s="25">
        <v>1393</v>
      </c>
      <c r="D1395" t="str">
        <f t="shared" ca="1" si="104"/>
        <v/>
      </c>
      <c r="E1395">
        <v>1393</v>
      </c>
      <c r="F1395" t="str">
        <f t="shared" ca="1" si="105"/>
        <v/>
      </c>
      <c r="G1395" t="str">
        <f t="shared" ca="1" si="106"/>
        <v/>
      </c>
      <c r="H1395">
        <v>1393</v>
      </c>
    </row>
    <row r="1396" spans="1:8">
      <c r="A1396">
        <f t="shared" si="103"/>
        <v>2791</v>
      </c>
      <c r="C1396" s="25">
        <v>1394</v>
      </c>
      <c r="D1396" t="str">
        <f t="shared" ca="1" si="104"/>
        <v/>
      </c>
      <c r="E1396">
        <v>1394</v>
      </c>
      <c r="F1396" t="str">
        <f t="shared" ca="1" si="105"/>
        <v/>
      </c>
      <c r="G1396" t="str">
        <f t="shared" ca="1" si="106"/>
        <v/>
      </c>
      <c r="H1396">
        <v>1394</v>
      </c>
    </row>
    <row r="1397" spans="1:8">
      <c r="A1397">
        <f t="shared" si="103"/>
        <v>2793</v>
      </c>
      <c r="C1397" s="25">
        <v>1395</v>
      </c>
      <c r="D1397" t="str">
        <f t="shared" ca="1" si="104"/>
        <v/>
      </c>
      <c r="E1397">
        <v>1395</v>
      </c>
      <c r="F1397" t="str">
        <f t="shared" ca="1" si="105"/>
        <v/>
      </c>
      <c r="G1397" t="str">
        <f t="shared" ca="1" si="106"/>
        <v/>
      </c>
      <c r="H1397">
        <v>1395</v>
      </c>
    </row>
    <row r="1398" spans="1:8">
      <c r="A1398">
        <f t="shared" si="103"/>
        <v>2795</v>
      </c>
      <c r="C1398" s="25">
        <v>1396</v>
      </c>
      <c r="D1398" t="str">
        <f t="shared" ca="1" si="104"/>
        <v/>
      </c>
      <c r="E1398">
        <v>1396</v>
      </c>
      <c r="F1398" t="str">
        <f t="shared" ca="1" si="105"/>
        <v/>
      </c>
      <c r="G1398" t="str">
        <f t="shared" ca="1" si="106"/>
        <v/>
      </c>
      <c r="H1398">
        <v>1396</v>
      </c>
    </row>
    <row r="1399" spans="1:8">
      <c r="A1399">
        <f t="shared" ref="A1399:A1462" si="107">3+C1399*2</f>
        <v>2797</v>
      </c>
      <c r="C1399" s="25">
        <v>1397</v>
      </c>
      <c r="D1399" t="str">
        <f t="shared" ref="D1399:D1462" ca="1" si="108">IF(INDIRECT("Models!A"&amp;A1399)=0,"",INDIRECT("Models!A"&amp;A1399))</f>
        <v/>
      </c>
      <c r="E1399">
        <v>1397</v>
      </c>
      <c r="F1399" t="str">
        <f t="shared" ca="1" si="105"/>
        <v/>
      </c>
      <c r="G1399" t="str">
        <f t="shared" ca="1" si="106"/>
        <v/>
      </c>
      <c r="H1399">
        <v>1397</v>
      </c>
    </row>
    <row r="1400" spans="1:8">
      <c r="A1400">
        <f t="shared" si="107"/>
        <v>2799</v>
      </c>
      <c r="C1400" s="25">
        <v>1398</v>
      </c>
      <c r="D1400" t="str">
        <f t="shared" ca="1" si="108"/>
        <v/>
      </c>
      <c r="E1400">
        <v>1398</v>
      </c>
      <c r="F1400" t="str">
        <f t="shared" ca="1" si="105"/>
        <v/>
      </c>
      <c r="G1400" t="str">
        <f t="shared" ca="1" si="106"/>
        <v/>
      </c>
      <c r="H1400">
        <v>1398</v>
      </c>
    </row>
    <row r="1401" spans="1:8">
      <c r="A1401">
        <f t="shared" si="107"/>
        <v>2801</v>
      </c>
      <c r="C1401" s="25">
        <v>1399</v>
      </c>
      <c r="D1401" t="str">
        <f t="shared" ca="1" si="108"/>
        <v/>
      </c>
      <c r="E1401">
        <v>1399</v>
      </c>
      <c r="F1401" t="str">
        <f t="shared" ca="1" si="105"/>
        <v/>
      </c>
      <c r="G1401" t="str">
        <f t="shared" ca="1" si="106"/>
        <v/>
      </c>
      <c r="H1401">
        <v>1399</v>
      </c>
    </row>
    <row r="1402" spans="1:8">
      <c r="A1402">
        <f t="shared" si="107"/>
        <v>2803</v>
      </c>
      <c r="C1402" s="25">
        <v>1400</v>
      </c>
      <c r="D1402" t="str">
        <f t="shared" ca="1" si="108"/>
        <v/>
      </c>
      <c r="E1402">
        <v>1400</v>
      </c>
      <c r="F1402" t="str">
        <f t="shared" ca="1" si="105"/>
        <v/>
      </c>
      <c r="G1402" t="str">
        <f t="shared" ca="1" si="106"/>
        <v/>
      </c>
      <c r="H1402">
        <v>1400</v>
      </c>
    </row>
    <row r="1403" spans="1:8">
      <c r="A1403">
        <f t="shared" si="107"/>
        <v>2805</v>
      </c>
      <c r="C1403" s="25">
        <v>1401</v>
      </c>
      <c r="D1403" t="str">
        <f t="shared" ca="1" si="108"/>
        <v/>
      </c>
      <c r="E1403">
        <v>1401</v>
      </c>
      <c r="F1403" t="str">
        <f t="shared" ca="1" si="105"/>
        <v/>
      </c>
      <c r="G1403" t="str">
        <f t="shared" ca="1" si="106"/>
        <v/>
      </c>
      <c r="H1403">
        <v>1401</v>
      </c>
    </row>
    <row r="1404" spans="1:8">
      <c r="A1404">
        <f t="shared" si="107"/>
        <v>2807</v>
      </c>
      <c r="C1404" s="25">
        <v>1402</v>
      </c>
      <c r="D1404" t="str">
        <f t="shared" ca="1" si="108"/>
        <v/>
      </c>
      <c r="E1404">
        <v>1402</v>
      </c>
      <c r="F1404" t="str">
        <f t="shared" ca="1" si="105"/>
        <v/>
      </c>
      <c r="G1404" t="str">
        <f t="shared" ca="1" si="106"/>
        <v/>
      </c>
      <c r="H1404">
        <v>1402</v>
      </c>
    </row>
    <row r="1405" spans="1:8">
      <c r="A1405">
        <f t="shared" si="107"/>
        <v>2809</v>
      </c>
      <c r="C1405" s="25">
        <v>1403</v>
      </c>
      <c r="D1405" t="str">
        <f t="shared" ca="1" si="108"/>
        <v/>
      </c>
      <c r="E1405">
        <v>1403</v>
      </c>
      <c r="F1405" t="str">
        <f t="shared" ca="1" si="105"/>
        <v/>
      </c>
      <c r="G1405" t="str">
        <f t="shared" ca="1" si="106"/>
        <v/>
      </c>
      <c r="H1405">
        <v>1403</v>
      </c>
    </row>
    <row r="1406" spans="1:8">
      <c r="A1406">
        <f t="shared" si="107"/>
        <v>2811</v>
      </c>
      <c r="C1406" s="25">
        <v>1404</v>
      </c>
      <c r="D1406" t="str">
        <f t="shared" ca="1" si="108"/>
        <v/>
      </c>
      <c r="E1406">
        <v>1404</v>
      </c>
      <c r="F1406" t="str">
        <f t="shared" ca="1" si="105"/>
        <v/>
      </c>
      <c r="G1406" t="str">
        <f t="shared" ca="1" si="106"/>
        <v/>
      </c>
      <c r="H1406">
        <v>1404</v>
      </c>
    </row>
    <row r="1407" spans="1:8">
      <c r="A1407">
        <f t="shared" si="107"/>
        <v>2813</v>
      </c>
      <c r="C1407" s="25">
        <v>1405</v>
      </c>
      <c r="D1407" t="str">
        <f t="shared" ca="1" si="108"/>
        <v/>
      </c>
      <c r="E1407">
        <v>1405</v>
      </c>
      <c r="F1407" t="str">
        <f t="shared" ca="1" si="105"/>
        <v/>
      </c>
      <c r="G1407" t="str">
        <f t="shared" ca="1" si="106"/>
        <v/>
      </c>
      <c r="H1407">
        <v>1405</v>
      </c>
    </row>
    <row r="1408" spans="1:8">
      <c r="A1408">
        <f t="shared" si="107"/>
        <v>2815</v>
      </c>
      <c r="C1408" s="25">
        <v>1406</v>
      </c>
      <c r="D1408" t="str">
        <f t="shared" ca="1" si="108"/>
        <v/>
      </c>
      <c r="E1408">
        <v>1406</v>
      </c>
      <c r="F1408" t="str">
        <f t="shared" ca="1" si="105"/>
        <v/>
      </c>
      <c r="G1408" t="str">
        <f t="shared" ca="1" si="106"/>
        <v/>
      </c>
      <c r="H1408">
        <v>1406</v>
      </c>
    </row>
    <row r="1409" spans="1:8">
      <c r="A1409">
        <f t="shared" si="107"/>
        <v>2817</v>
      </c>
      <c r="C1409" s="25">
        <v>1407</v>
      </c>
      <c r="D1409" t="str">
        <f t="shared" ca="1" si="108"/>
        <v/>
      </c>
      <c r="E1409">
        <v>1407</v>
      </c>
      <c r="F1409" t="str">
        <f t="shared" ca="1" si="105"/>
        <v/>
      </c>
      <c r="G1409" t="str">
        <f t="shared" ca="1" si="106"/>
        <v/>
      </c>
      <c r="H1409">
        <v>1407</v>
      </c>
    </row>
    <row r="1410" spans="1:8">
      <c r="A1410">
        <f t="shared" si="107"/>
        <v>2819</v>
      </c>
      <c r="C1410" s="25">
        <v>1408</v>
      </c>
      <c r="D1410" t="str">
        <f t="shared" ca="1" si="108"/>
        <v/>
      </c>
      <c r="E1410">
        <v>1408</v>
      </c>
      <c r="F1410" t="str">
        <f t="shared" ca="1" si="105"/>
        <v/>
      </c>
      <c r="G1410" t="str">
        <f t="shared" ca="1" si="106"/>
        <v/>
      </c>
      <c r="H1410">
        <v>1408</v>
      </c>
    </row>
    <row r="1411" spans="1:8">
      <c r="A1411">
        <f t="shared" si="107"/>
        <v>2821</v>
      </c>
      <c r="C1411" s="25">
        <v>1409</v>
      </c>
      <c r="D1411" t="str">
        <f t="shared" ca="1" si="108"/>
        <v/>
      </c>
      <c r="E1411">
        <v>1409</v>
      </c>
      <c r="F1411" t="str">
        <f t="shared" ca="1" si="105"/>
        <v/>
      </c>
      <c r="G1411" t="str">
        <f t="shared" ca="1" si="106"/>
        <v/>
      </c>
      <c r="H1411">
        <v>1409</v>
      </c>
    </row>
    <row r="1412" spans="1:8">
      <c r="A1412">
        <f t="shared" si="107"/>
        <v>2823</v>
      </c>
      <c r="C1412" s="25">
        <v>1410</v>
      </c>
      <c r="D1412" t="str">
        <f t="shared" ca="1" si="108"/>
        <v/>
      </c>
      <c r="E1412">
        <v>1410</v>
      </c>
      <c r="F1412" t="str">
        <f t="shared" ref="F1412:F1475" ca="1" si="109">IF(INDIRECT("Models!C"&amp;A1412)=0,"",INDIRECT("Models!C"&amp;A1412))</f>
        <v/>
      </c>
      <c r="G1412" t="str">
        <f t="shared" ref="G1412:G1475" ca="1" si="110">IF(F1412="",D1412,IF(F1412="lm",D1412,""))</f>
        <v/>
      </c>
      <c r="H1412">
        <v>1410</v>
      </c>
    </row>
    <row r="1413" spans="1:8">
      <c r="A1413">
        <f t="shared" si="107"/>
        <v>2825</v>
      </c>
      <c r="C1413" s="25">
        <v>1411</v>
      </c>
      <c r="D1413" t="str">
        <f t="shared" ca="1" si="108"/>
        <v/>
      </c>
      <c r="E1413">
        <v>1411</v>
      </c>
      <c r="F1413" t="str">
        <f t="shared" ca="1" si="109"/>
        <v/>
      </c>
      <c r="G1413" t="str">
        <f t="shared" ca="1" si="110"/>
        <v/>
      </c>
      <c r="H1413">
        <v>1411</v>
      </c>
    </row>
    <row r="1414" spans="1:8">
      <c r="A1414">
        <f t="shared" si="107"/>
        <v>2827</v>
      </c>
      <c r="C1414" s="25">
        <v>1412</v>
      </c>
      <c r="D1414" t="str">
        <f t="shared" ca="1" si="108"/>
        <v/>
      </c>
      <c r="E1414">
        <v>1412</v>
      </c>
      <c r="F1414" t="str">
        <f t="shared" ca="1" si="109"/>
        <v/>
      </c>
      <c r="G1414" t="str">
        <f t="shared" ca="1" si="110"/>
        <v/>
      </c>
      <c r="H1414">
        <v>1412</v>
      </c>
    </row>
    <row r="1415" spans="1:8">
      <c r="A1415">
        <f t="shared" si="107"/>
        <v>2829</v>
      </c>
      <c r="C1415" s="25">
        <v>1413</v>
      </c>
      <c r="D1415" t="str">
        <f t="shared" ca="1" si="108"/>
        <v/>
      </c>
      <c r="E1415">
        <v>1413</v>
      </c>
      <c r="F1415" t="str">
        <f t="shared" ca="1" si="109"/>
        <v/>
      </c>
      <c r="G1415" t="str">
        <f t="shared" ca="1" si="110"/>
        <v/>
      </c>
      <c r="H1415">
        <v>1413</v>
      </c>
    </row>
    <row r="1416" spans="1:8">
      <c r="A1416">
        <f t="shared" si="107"/>
        <v>2831</v>
      </c>
      <c r="C1416" s="25">
        <v>1414</v>
      </c>
      <c r="D1416" t="str">
        <f t="shared" ca="1" si="108"/>
        <v/>
      </c>
      <c r="E1416">
        <v>1414</v>
      </c>
      <c r="F1416" t="str">
        <f t="shared" ca="1" si="109"/>
        <v/>
      </c>
      <c r="G1416" t="str">
        <f t="shared" ca="1" si="110"/>
        <v/>
      </c>
      <c r="H1416">
        <v>1414</v>
      </c>
    </row>
    <row r="1417" spans="1:8">
      <c r="A1417">
        <f t="shared" si="107"/>
        <v>2833</v>
      </c>
      <c r="C1417" s="25">
        <v>1415</v>
      </c>
      <c r="D1417" t="str">
        <f t="shared" ca="1" si="108"/>
        <v/>
      </c>
      <c r="E1417">
        <v>1415</v>
      </c>
      <c r="F1417" t="str">
        <f t="shared" ca="1" si="109"/>
        <v/>
      </c>
      <c r="G1417" t="str">
        <f t="shared" ca="1" si="110"/>
        <v/>
      </c>
      <c r="H1417">
        <v>1415</v>
      </c>
    </row>
    <row r="1418" spans="1:8">
      <c r="A1418">
        <f t="shared" si="107"/>
        <v>2835</v>
      </c>
      <c r="C1418" s="25">
        <v>1416</v>
      </c>
      <c r="D1418" t="str">
        <f t="shared" ca="1" si="108"/>
        <v/>
      </c>
      <c r="E1418">
        <v>1416</v>
      </c>
      <c r="F1418" t="str">
        <f t="shared" ca="1" si="109"/>
        <v/>
      </c>
      <c r="G1418" t="str">
        <f t="shared" ca="1" si="110"/>
        <v/>
      </c>
      <c r="H1418">
        <v>1416</v>
      </c>
    </row>
    <row r="1419" spans="1:8">
      <c r="A1419">
        <f t="shared" si="107"/>
        <v>2837</v>
      </c>
      <c r="C1419" s="25">
        <v>1417</v>
      </c>
      <c r="D1419" t="str">
        <f t="shared" ca="1" si="108"/>
        <v/>
      </c>
      <c r="E1419">
        <v>1417</v>
      </c>
      <c r="F1419" t="str">
        <f t="shared" ca="1" si="109"/>
        <v/>
      </c>
      <c r="G1419" t="str">
        <f t="shared" ca="1" si="110"/>
        <v/>
      </c>
      <c r="H1419">
        <v>1417</v>
      </c>
    </row>
    <row r="1420" spans="1:8">
      <c r="A1420">
        <f t="shared" si="107"/>
        <v>2839</v>
      </c>
      <c r="C1420" s="25">
        <v>1418</v>
      </c>
      <c r="D1420" t="str">
        <f t="shared" ca="1" si="108"/>
        <v/>
      </c>
      <c r="E1420">
        <v>1418</v>
      </c>
      <c r="F1420" t="str">
        <f t="shared" ca="1" si="109"/>
        <v/>
      </c>
      <c r="G1420" t="str">
        <f t="shared" ca="1" si="110"/>
        <v/>
      </c>
      <c r="H1420">
        <v>1418</v>
      </c>
    </row>
    <row r="1421" spans="1:8">
      <c r="A1421">
        <f t="shared" si="107"/>
        <v>2841</v>
      </c>
      <c r="C1421" s="25">
        <v>1419</v>
      </c>
      <c r="D1421" t="str">
        <f t="shared" ca="1" si="108"/>
        <v/>
      </c>
      <c r="E1421">
        <v>1419</v>
      </c>
      <c r="F1421" t="str">
        <f t="shared" ca="1" si="109"/>
        <v/>
      </c>
      <c r="G1421" t="str">
        <f t="shared" ca="1" si="110"/>
        <v/>
      </c>
      <c r="H1421">
        <v>1419</v>
      </c>
    </row>
    <row r="1422" spans="1:8">
      <c r="A1422">
        <f t="shared" si="107"/>
        <v>2843</v>
      </c>
      <c r="C1422" s="25">
        <v>1420</v>
      </c>
      <c r="D1422" t="str">
        <f t="shared" ca="1" si="108"/>
        <v/>
      </c>
      <c r="E1422">
        <v>1420</v>
      </c>
      <c r="F1422" t="str">
        <f t="shared" ca="1" si="109"/>
        <v/>
      </c>
      <c r="G1422" t="str">
        <f t="shared" ca="1" si="110"/>
        <v/>
      </c>
      <c r="H1422">
        <v>1420</v>
      </c>
    </row>
    <row r="1423" spans="1:8">
      <c r="A1423">
        <f t="shared" si="107"/>
        <v>2845</v>
      </c>
      <c r="C1423" s="25">
        <v>1421</v>
      </c>
      <c r="D1423" t="str">
        <f t="shared" ca="1" si="108"/>
        <v/>
      </c>
      <c r="E1423">
        <v>1421</v>
      </c>
      <c r="F1423" t="str">
        <f t="shared" ca="1" si="109"/>
        <v/>
      </c>
      <c r="G1423" t="str">
        <f t="shared" ca="1" si="110"/>
        <v/>
      </c>
      <c r="H1423">
        <v>1421</v>
      </c>
    </row>
    <row r="1424" spans="1:8">
      <c r="A1424">
        <f t="shared" si="107"/>
        <v>2847</v>
      </c>
      <c r="C1424" s="25">
        <v>1422</v>
      </c>
      <c r="D1424" t="str">
        <f t="shared" ca="1" si="108"/>
        <v/>
      </c>
      <c r="E1424">
        <v>1422</v>
      </c>
      <c r="F1424" t="str">
        <f t="shared" ca="1" si="109"/>
        <v/>
      </c>
      <c r="G1424" t="str">
        <f t="shared" ca="1" si="110"/>
        <v/>
      </c>
      <c r="H1424">
        <v>1422</v>
      </c>
    </row>
    <row r="1425" spans="1:8">
      <c r="A1425">
        <f t="shared" si="107"/>
        <v>2849</v>
      </c>
      <c r="C1425" s="25">
        <v>1423</v>
      </c>
      <c r="D1425" t="str">
        <f t="shared" ca="1" si="108"/>
        <v/>
      </c>
      <c r="E1425">
        <v>1423</v>
      </c>
      <c r="F1425" t="str">
        <f t="shared" ca="1" si="109"/>
        <v/>
      </c>
      <c r="G1425" t="str">
        <f t="shared" ca="1" si="110"/>
        <v/>
      </c>
      <c r="H1425">
        <v>1423</v>
      </c>
    </row>
    <row r="1426" spans="1:8">
      <c r="A1426">
        <f t="shared" si="107"/>
        <v>2851</v>
      </c>
      <c r="C1426" s="25">
        <v>1424</v>
      </c>
      <c r="D1426" t="str">
        <f t="shared" ca="1" si="108"/>
        <v/>
      </c>
      <c r="E1426">
        <v>1424</v>
      </c>
      <c r="F1426" t="str">
        <f t="shared" ca="1" si="109"/>
        <v/>
      </c>
      <c r="G1426" t="str">
        <f t="shared" ca="1" si="110"/>
        <v/>
      </c>
      <c r="H1426">
        <v>1424</v>
      </c>
    </row>
    <row r="1427" spans="1:8">
      <c r="A1427">
        <f t="shared" si="107"/>
        <v>2853</v>
      </c>
      <c r="C1427" s="25">
        <v>1425</v>
      </c>
      <c r="D1427" t="str">
        <f t="shared" ca="1" si="108"/>
        <v/>
      </c>
      <c r="E1427">
        <v>1425</v>
      </c>
      <c r="F1427" t="str">
        <f t="shared" ca="1" si="109"/>
        <v/>
      </c>
      <c r="G1427" t="str">
        <f t="shared" ca="1" si="110"/>
        <v/>
      </c>
      <c r="H1427">
        <v>1425</v>
      </c>
    </row>
    <row r="1428" spans="1:8">
      <c r="A1428">
        <f t="shared" si="107"/>
        <v>2855</v>
      </c>
      <c r="C1428" s="25">
        <v>1426</v>
      </c>
      <c r="D1428" t="str">
        <f t="shared" ca="1" si="108"/>
        <v/>
      </c>
      <c r="E1428">
        <v>1426</v>
      </c>
      <c r="F1428" t="str">
        <f t="shared" ca="1" si="109"/>
        <v/>
      </c>
      <c r="G1428" t="str">
        <f t="shared" ca="1" si="110"/>
        <v/>
      </c>
      <c r="H1428">
        <v>1426</v>
      </c>
    </row>
    <row r="1429" spans="1:8">
      <c r="A1429">
        <f t="shared" si="107"/>
        <v>2857</v>
      </c>
      <c r="C1429" s="25">
        <v>1427</v>
      </c>
      <c r="D1429" t="str">
        <f t="shared" ca="1" si="108"/>
        <v/>
      </c>
      <c r="E1429">
        <v>1427</v>
      </c>
      <c r="F1429" t="str">
        <f t="shared" ca="1" si="109"/>
        <v/>
      </c>
      <c r="G1429" t="str">
        <f t="shared" ca="1" si="110"/>
        <v/>
      </c>
      <c r="H1429">
        <v>1427</v>
      </c>
    </row>
    <row r="1430" spans="1:8">
      <c r="A1430">
        <f t="shared" si="107"/>
        <v>2859</v>
      </c>
      <c r="C1430" s="25">
        <v>1428</v>
      </c>
      <c r="D1430" t="str">
        <f t="shared" ca="1" si="108"/>
        <v/>
      </c>
      <c r="E1430">
        <v>1428</v>
      </c>
      <c r="F1430" t="str">
        <f t="shared" ca="1" si="109"/>
        <v/>
      </c>
      <c r="G1430" t="str">
        <f t="shared" ca="1" si="110"/>
        <v/>
      </c>
      <c r="H1430">
        <v>1428</v>
      </c>
    </row>
    <row r="1431" spans="1:8">
      <c r="A1431">
        <f t="shared" si="107"/>
        <v>2861</v>
      </c>
      <c r="C1431" s="25">
        <v>1429</v>
      </c>
      <c r="D1431" t="str">
        <f t="shared" ca="1" si="108"/>
        <v/>
      </c>
      <c r="E1431">
        <v>1429</v>
      </c>
      <c r="F1431" t="str">
        <f t="shared" ca="1" si="109"/>
        <v/>
      </c>
      <c r="G1431" t="str">
        <f t="shared" ca="1" si="110"/>
        <v/>
      </c>
      <c r="H1431">
        <v>1429</v>
      </c>
    </row>
    <row r="1432" spans="1:8">
      <c r="A1432">
        <f t="shared" si="107"/>
        <v>2863</v>
      </c>
      <c r="C1432" s="25">
        <v>1430</v>
      </c>
      <c r="D1432" t="str">
        <f t="shared" ca="1" si="108"/>
        <v/>
      </c>
      <c r="E1432">
        <v>1430</v>
      </c>
      <c r="F1432" t="str">
        <f t="shared" ca="1" si="109"/>
        <v/>
      </c>
      <c r="G1432" t="str">
        <f t="shared" ca="1" si="110"/>
        <v/>
      </c>
      <c r="H1432">
        <v>1430</v>
      </c>
    </row>
    <row r="1433" spans="1:8">
      <c r="A1433">
        <f t="shared" si="107"/>
        <v>2865</v>
      </c>
      <c r="C1433" s="25">
        <v>1431</v>
      </c>
      <c r="D1433" t="str">
        <f t="shared" ca="1" si="108"/>
        <v/>
      </c>
      <c r="E1433">
        <v>1431</v>
      </c>
      <c r="F1433" t="str">
        <f t="shared" ca="1" si="109"/>
        <v/>
      </c>
      <c r="G1433" t="str">
        <f t="shared" ca="1" si="110"/>
        <v/>
      </c>
      <c r="H1433">
        <v>1431</v>
      </c>
    </row>
    <row r="1434" spans="1:8">
      <c r="A1434">
        <f t="shared" si="107"/>
        <v>2867</v>
      </c>
      <c r="C1434" s="25">
        <v>1432</v>
      </c>
      <c r="D1434" t="str">
        <f t="shared" ca="1" si="108"/>
        <v/>
      </c>
      <c r="E1434">
        <v>1432</v>
      </c>
      <c r="F1434" t="str">
        <f t="shared" ca="1" si="109"/>
        <v/>
      </c>
      <c r="G1434" t="str">
        <f t="shared" ca="1" si="110"/>
        <v/>
      </c>
      <c r="H1434">
        <v>1432</v>
      </c>
    </row>
    <row r="1435" spans="1:8">
      <c r="A1435">
        <f t="shared" si="107"/>
        <v>2869</v>
      </c>
      <c r="C1435" s="25">
        <v>1433</v>
      </c>
      <c r="D1435" t="str">
        <f t="shared" ca="1" si="108"/>
        <v/>
      </c>
      <c r="E1435">
        <v>1433</v>
      </c>
      <c r="F1435" t="str">
        <f t="shared" ca="1" si="109"/>
        <v/>
      </c>
      <c r="G1435" t="str">
        <f t="shared" ca="1" si="110"/>
        <v/>
      </c>
      <c r="H1435">
        <v>1433</v>
      </c>
    </row>
    <row r="1436" spans="1:8">
      <c r="A1436">
        <f t="shared" si="107"/>
        <v>2871</v>
      </c>
      <c r="C1436" s="25">
        <v>1434</v>
      </c>
      <c r="D1436" t="str">
        <f t="shared" ca="1" si="108"/>
        <v/>
      </c>
      <c r="E1436">
        <v>1434</v>
      </c>
      <c r="F1436" t="str">
        <f t="shared" ca="1" si="109"/>
        <v/>
      </c>
      <c r="G1436" t="str">
        <f t="shared" ca="1" si="110"/>
        <v/>
      </c>
      <c r="H1436">
        <v>1434</v>
      </c>
    </row>
    <row r="1437" spans="1:8">
      <c r="A1437">
        <f t="shared" si="107"/>
        <v>2873</v>
      </c>
      <c r="C1437" s="25">
        <v>1435</v>
      </c>
      <c r="D1437" t="str">
        <f t="shared" ca="1" si="108"/>
        <v/>
      </c>
      <c r="E1437">
        <v>1435</v>
      </c>
      <c r="F1437" t="str">
        <f t="shared" ca="1" si="109"/>
        <v/>
      </c>
      <c r="G1437" t="str">
        <f t="shared" ca="1" si="110"/>
        <v/>
      </c>
      <c r="H1437">
        <v>1435</v>
      </c>
    </row>
    <row r="1438" spans="1:8">
      <c r="A1438">
        <f t="shared" si="107"/>
        <v>2875</v>
      </c>
      <c r="C1438" s="25">
        <v>1436</v>
      </c>
      <c r="D1438" t="str">
        <f t="shared" ca="1" si="108"/>
        <v/>
      </c>
      <c r="E1438">
        <v>1436</v>
      </c>
      <c r="F1438" t="str">
        <f t="shared" ca="1" si="109"/>
        <v/>
      </c>
      <c r="G1438" t="str">
        <f t="shared" ca="1" si="110"/>
        <v/>
      </c>
      <c r="H1438">
        <v>1436</v>
      </c>
    </row>
    <row r="1439" spans="1:8">
      <c r="A1439">
        <f t="shared" si="107"/>
        <v>2877</v>
      </c>
      <c r="C1439" s="25">
        <v>1437</v>
      </c>
      <c r="D1439" t="str">
        <f t="shared" ca="1" si="108"/>
        <v/>
      </c>
      <c r="E1439">
        <v>1437</v>
      </c>
      <c r="F1439" t="str">
        <f t="shared" ca="1" si="109"/>
        <v/>
      </c>
      <c r="G1439" t="str">
        <f t="shared" ca="1" si="110"/>
        <v/>
      </c>
      <c r="H1439">
        <v>1437</v>
      </c>
    </row>
    <row r="1440" spans="1:8">
      <c r="A1440">
        <f t="shared" si="107"/>
        <v>2879</v>
      </c>
      <c r="C1440" s="25">
        <v>1438</v>
      </c>
      <c r="D1440" t="str">
        <f t="shared" ca="1" si="108"/>
        <v/>
      </c>
      <c r="E1440">
        <v>1438</v>
      </c>
      <c r="F1440" t="str">
        <f t="shared" ca="1" si="109"/>
        <v/>
      </c>
      <c r="G1440" t="str">
        <f t="shared" ca="1" si="110"/>
        <v/>
      </c>
      <c r="H1440">
        <v>1438</v>
      </c>
    </row>
    <row r="1441" spans="1:8">
      <c r="A1441">
        <f t="shared" si="107"/>
        <v>2881</v>
      </c>
      <c r="C1441" s="25">
        <v>1439</v>
      </c>
      <c r="D1441" t="str">
        <f t="shared" ca="1" si="108"/>
        <v/>
      </c>
      <c r="E1441">
        <v>1439</v>
      </c>
      <c r="F1441" t="str">
        <f t="shared" ca="1" si="109"/>
        <v/>
      </c>
      <c r="G1441" t="str">
        <f t="shared" ca="1" si="110"/>
        <v/>
      </c>
      <c r="H1441">
        <v>1439</v>
      </c>
    </row>
    <row r="1442" spans="1:8">
      <c r="A1442">
        <f t="shared" si="107"/>
        <v>2883</v>
      </c>
      <c r="C1442" s="25">
        <v>1440</v>
      </c>
      <c r="D1442" t="str">
        <f t="shared" ca="1" si="108"/>
        <v/>
      </c>
      <c r="E1442">
        <v>1440</v>
      </c>
      <c r="F1442" t="str">
        <f t="shared" ca="1" si="109"/>
        <v/>
      </c>
      <c r="G1442" t="str">
        <f t="shared" ca="1" si="110"/>
        <v/>
      </c>
      <c r="H1442">
        <v>1440</v>
      </c>
    </row>
    <row r="1443" spans="1:8">
      <c r="A1443">
        <f t="shared" si="107"/>
        <v>2885</v>
      </c>
      <c r="C1443" s="25">
        <v>1441</v>
      </c>
      <c r="D1443" t="str">
        <f t="shared" ca="1" si="108"/>
        <v/>
      </c>
      <c r="E1443">
        <v>1441</v>
      </c>
      <c r="F1443" t="str">
        <f t="shared" ca="1" si="109"/>
        <v/>
      </c>
      <c r="G1443" t="str">
        <f t="shared" ca="1" si="110"/>
        <v/>
      </c>
      <c r="H1443">
        <v>1441</v>
      </c>
    </row>
    <row r="1444" spans="1:8">
      <c r="A1444">
        <f t="shared" si="107"/>
        <v>2887</v>
      </c>
      <c r="C1444" s="25">
        <v>1442</v>
      </c>
      <c r="D1444" t="str">
        <f t="shared" ca="1" si="108"/>
        <v/>
      </c>
      <c r="E1444">
        <v>1442</v>
      </c>
      <c r="F1444" t="str">
        <f t="shared" ca="1" si="109"/>
        <v/>
      </c>
      <c r="G1444" t="str">
        <f t="shared" ca="1" si="110"/>
        <v/>
      </c>
      <c r="H1444">
        <v>1442</v>
      </c>
    </row>
    <row r="1445" spans="1:8">
      <c r="A1445">
        <f t="shared" si="107"/>
        <v>2889</v>
      </c>
      <c r="C1445" s="25">
        <v>1443</v>
      </c>
      <c r="D1445" t="str">
        <f t="shared" ca="1" si="108"/>
        <v/>
      </c>
      <c r="E1445">
        <v>1443</v>
      </c>
      <c r="F1445" t="str">
        <f t="shared" ca="1" si="109"/>
        <v/>
      </c>
      <c r="G1445" t="str">
        <f t="shared" ca="1" si="110"/>
        <v/>
      </c>
      <c r="H1445">
        <v>1443</v>
      </c>
    </row>
    <row r="1446" spans="1:8">
      <c r="A1446">
        <f t="shared" si="107"/>
        <v>2891</v>
      </c>
      <c r="C1446" s="25">
        <v>1444</v>
      </c>
      <c r="D1446" t="str">
        <f t="shared" ca="1" si="108"/>
        <v/>
      </c>
      <c r="E1446">
        <v>1444</v>
      </c>
      <c r="F1446" t="str">
        <f t="shared" ca="1" si="109"/>
        <v/>
      </c>
      <c r="G1446" t="str">
        <f t="shared" ca="1" si="110"/>
        <v/>
      </c>
      <c r="H1446">
        <v>1444</v>
      </c>
    </row>
    <row r="1447" spans="1:8">
      <c r="A1447">
        <f t="shared" si="107"/>
        <v>2893</v>
      </c>
      <c r="C1447" s="25">
        <v>1445</v>
      </c>
      <c r="D1447" t="str">
        <f t="shared" ca="1" si="108"/>
        <v/>
      </c>
      <c r="E1447">
        <v>1445</v>
      </c>
      <c r="F1447" t="str">
        <f t="shared" ca="1" si="109"/>
        <v/>
      </c>
      <c r="G1447" t="str">
        <f t="shared" ca="1" si="110"/>
        <v/>
      </c>
      <c r="H1447">
        <v>1445</v>
      </c>
    </row>
    <row r="1448" spans="1:8">
      <c r="A1448">
        <f t="shared" si="107"/>
        <v>2895</v>
      </c>
      <c r="C1448" s="25">
        <v>1446</v>
      </c>
      <c r="D1448" t="str">
        <f t="shared" ca="1" si="108"/>
        <v/>
      </c>
      <c r="E1448">
        <v>1446</v>
      </c>
      <c r="F1448" t="str">
        <f t="shared" ca="1" si="109"/>
        <v/>
      </c>
      <c r="G1448" t="str">
        <f t="shared" ca="1" si="110"/>
        <v/>
      </c>
      <c r="H1448">
        <v>1446</v>
      </c>
    </row>
    <row r="1449" spans="1:8">
      <c r="A1449">
        <f t="shared" si="107"/>
        <v>2897</v>
      </c>
      <c r="C1449" s="25">
        <v>1447</v>
      </c>
      <c r="D1449" t="str">
        <f t="shared" ca="1" si="108"/>
        <v/>
      </c>
      <c r="E1449">
        <v>1447</v>
      </c>
      <c r="F1449" t="str">
        <f t="shared" ca="1" si="109"/>
        <v/>
      </c>
      <c r="G1449" t="str">
        <f t="shared" ca="1" si="110"/>
        <v/>
      </c>
      <c r="H1449">
        <v>1447</v>
      </c>
    </row>
    <row r="1450" spans="1:8">
      <c r="A1450">
        <f t="shared" si="107"/>
        <v>2899</v>
      </c>
      <c r="C1450" s="25">
        <v>1448</v>
      </c>
      <c r="D1450" t="str">
        <f t="shared" ca="1" si="108"/>
        <v/>
      </c>
      <c r="E1450">
        <v>1448</v>
      </c>
      <c r="F1450" t="str">
        <f t="shared" ca="1" si="109"/>
        <v/>
      </c>
      <c r="G1450" t="str">
        <f t="shared" ca="1" si="110"/>
        <v/>
      </c>
      <c r="H1450">
        <v>1448</v>
      </c>
    </row>
    <row r="1451" spans="1:8">
      <c r="A1451">
        <f t="shared" si="107"/>
        <v>2901</v>
      </c>
      <c r="C1451" s="25">
        <v>1449</v>
      </c>
      <c r="D1451" t="str">
        <f t="shared" ca="1" si="108"/>
        <v/>
      </c>
      <c r="E1451">
        <v>1449</v>
      </c>
      <c r="F1451" t="str">
        <f t="shared" ca="1" si="109"/>
        <v/>
      </c>
      <c r="G1451" t="str">
        <f t="shared" ca="1" si="110"/>
        <v/>
      </c>
      <c r="H1451">
        <v>1449</v>
      </c>
    </row>
    <row r="1452" spans="1:8">
      <c r="A1452">
        <f t="shared" si="107"/>
        <v>2903</v>
      </c>
      <c r="C1452" s="25">
        <v>1450</v>
      </c>
      <c r="D1452" t="str">
        <f t="shared" ca="1" si="108"/>
        <v/>
      </c>
      <c r="E1452">
        <v>1450</v>
      </c>
      <c r="F1452" t="str">
        <f t="shared" ca="1" si="109"/>
        <v/>
      </c>
      <c r="G1452" t="str">
        <f t="shared" ca="1" si="110"/>
        <v/>
      </c>
      <c r="H1452">
        <v>1450</v>
      </c>
    </row>
    <row r="1453" spans="1:8">
      <c r="A1453">
        <f t="shared" si="107"/>
        <v>2905</v>
      </c>
      <c r="C1453" s="25">
        <v>1451</v>
      </c>
      <c r="D1453" t="str">
        <f t="shared" ca="1" si="108"/>
        <v/>
      </c>
      <c r="E1453">
        <v>1451</v>
      </c>
      <c r="F1453" t="str">
        <f t="shared" ca="1" si="109"/>
        <v/>
      </c>
      <c r="G1453" t="str">
        <f t="shared" ca="1" si="110"/>
        <v/>
      </c>
      <c r="H1453">
        <v>1451</v>
      </c>
    </row>
    <row r="1454" spans="1:8">
      <c r="A1454">
        <f t="shared" si="107"/>
        <v>2907</v>
      </c>
      <c r="C1454" s="25">
        <v>1452</v>
      </c>
      <c r="D1454" t="str">
        <f t="shared" ca="1" si="108"/>
        <v/>
      </c>
      <c r="E1454">
        <v>1452</v>
      </c>
      <c r="F1454" t="str">
        <f t="shared" ca="1" si="109"/>
        <v/>
      </c>
      <c r="G1454" t="str">
        <f t="shared" ca="1" si="110"/>
        <v/>
      </c>
      <c r="H1454">
        <v>1452</v>
      </c>
    </row>
    <row r="1455" spans="1:8">
      <c r="A1455">
        <f t="shared" si="107"/>
        <v>2909</v>
      </c>
      <c r="C1455" s="25">
        <v>1453</v>
      </c>
      <c r="D1455" t="str">
        <f t="shared" ca="1" si="108"/>
        <v/>
      </c>
      <c r="E1455">
        <v>1453</v>
      </c>
      <c r="F1455" t="str">
        <f t="shared" ca="1" si="109"/>
        <v/>
      </c>
      <c r="G1455" t="str">
        <f t="shared" ca="1" si="110"/>
        <v/>
      </c>
      <c r="H1455">
        <v>1453</v>
      </c>
    </row>
    <row r="1456" spans="1:8">
      <c r="A1456">
        <f t="shared" si="107"/>
        <v>2911</v>
      </c>
      <c r="C1456" s="25">
        <v>1454</v>
      </c>
      <c r="D1456" t="str">
        <f t="shared" ca="1" si="108"/>
        <v/>
      </c>
      <c r="E1456">
        <v>1454</v>
      </c>
      <c r="F1456" t="str">
        <f t="shared" ca="1" si="109"/>
        <v/>
      </c>
      <c r="G1456" t="str">
        <f t="shared" ca="1" si="110"/>
        <v/>
      </c>
      <c r="H1456">
        <v>1454</v>
      </c>
    </row>
    <row r="1457" spans="1:8">
      <c r="A1457">
        <f t="shared" si="107"/>
        <v>2913</v>
      </c>
      <c r="C1457" s="25">
        <v>1455</v>
      </c>
      <c r="D1457" t="str">
        <f t="shared" ca="1" si="108"/>
        <v/>
      </c>
      <c r="E1457">
        <v>1455</v>
      </c>
      <c r="F1457" t="str">
        <f t="shared" ca="1" si="109"/>
        <v/>
      </c>
      <c r="G1457" t="str">
        <f t="shared" ca="1" si="110"/>
        <v/>
      </c>
      <c r="H1457">
        <v>1455</v>
      </c>
    </row>
    <row r="1458" spans="1:8">
      <c r="A1458">
        <f t="shared" si="107"/>
        <v>2915</v>
      </c>
      <c r="C1458" s="25">
        <v>1456</v>
      </c>
      <c r="D1458" t="str">
        <f t="shared" ca="1" si="108"/>
        <v/>
      </c>
      <c r="E1458">
        <v>1456</v>
      </c>
      <c r="F1458" t="str">
        <f t="shared" ca="1" si="109"/>
        <v/>
      </c>
      <c r="G1458" t="str">
        <f t="shared" ca="1" si="110"/>
        <v/>
      </c>
      <c r="H1458">
        <v>1456</v>
      </c>
    </row>
    <row r="1459" spans="1:8">
      <c r="A1459">
        <f t="shared" si="107"/>
        <v>2917</v>
      </c>
      <c r="C1459" s="25">
        <v>1457</v>
      </c>
      <c r="D1459" t="str">
        <f t="shared" ca="1" si="108"/>
        <v/>
      </c>
      <c r="E1459">
        <v>1457</v>
      </c>
      <c r="F1459" t="str">
        <f t="shared" ca="1" si="109"/>
        <v/>
      </c>
      <c r="G1459" t="str">
        <f t="shared" ca="1" si="110"/>
        <v/>
      </c>
      <c r="H1459">
        <v>1457</v>
      </c>
    </row>
    <row r="1460" spans="1:8">
      <c r="A1460">
        <f t="shared" si="107"/>
        <v>2919</v>
      </c>
      <c r="C1460" s="25">
        <v>1458</v>
      </c>
      <c r="D1460" t="str">
        <f t="shared" ca="1" si="108"/>
        <v/>
      </c>
      <c r="E1460">
        <v>1458</v>
      </c>
      <c r="F1460" t="str">
        <f t="shared" ca="1" si="109"/>
        <v/>
      </c>
      <c r="G1460" t="str">
        <f t="shared" ca="1" si="110"/>
        <v/>
      </c>
      <c r="H1460">
        <v>1458</v>
      </c>
    </row>
    <row r="1461" spans="1:8">
      <c r="A1461">
        <f t="shared" si="107"/>
        <v>2921</v>
      </c>
      <c r="C1461" s="25">
        <v>1459</v>
      </c>
      <c r="D1461" t="str">
        <f t="shared" ca="1" si="108"/>
        <v/>
      </c>
      <c r="E1461">
        <v>1459</v>
      </c>
      <c r="F1461" t="str">
        <f t="shared" ca="1" si="109"/>
        <v/>
      </c>
      <c r="G1461" t="str">
        <f t="shared" ca="1" si="110"/>
        <v/>
      </c>
      <c r="H1461">
        <v>1459</v>
      </c>
    </row>
    <row r="1462" spans="1:8">
      <c r="A1462">
        <f t="shared" si="107"/>
        <v>2923</v>
      </c>
      <c r="C1462" s="25">
        <v>1460</v>
      </c>
      <c r="D1462" t="str">
        <f t="shared" ca="1" si="108"/>
        <v/>
      </c>
      <c r="E1462">
        <v>1460</v>
      </c>
      <c r="F1462" t="str">
        <f t="shared" ca="1" si="109"/>
        <v/>
      </c>
      <c r="G1462" t="str">
        <f t="shared" ca="1" si="110"/>
        <v/>
      </c>
      <c r="H1462">
        <v>1460</v>
      </c>
    </row>
    <row r="1463" spans="1:8">
      <c r="A1463">
        <f t="shared" ref="A1463:A1502" si="111">3+C1463*2</f>
        <v>2925</v>
      </c>
      <c r="C1463" s="25">
        <v>1461</v>
      </c>
      <c r="D1463" t="str">
        <f t="shared" ref="D1463:D1502" ca="1" si="112">IF(INDIRECT("Models!A"&amp;A1463)=0,"",INDIRECT("Models!A"&amp;A1463))</f>
        <v/>
      </c>
      <c r="E1463">
        <v>1461</v>
      </c>
      <c r="F1463" t="str">
        <f t="shared" ca="1" si="109"/>
        <v/>
      </c>
      <c r="G1463" t="str">
        <f t="shared" ca="1" si="110"/>
        <v/>
      </c>
      <c r="H1463">
        <v>1461</v>
      </c>
    </row>
    <row r="1464" spans="1:8">
      <c r="A1464">
        <f t="shared" si="111"/>
        <v>2927</v>
      </c>
      <c r="C1464" s="25">
        <v>1462</v>
      </c>
      <c r="D1464" t="str">
        <f t="shared" ca="1" si="112"/>
        <v/>
      </c>
      <c r="E1464">
        <v>1462</v>
      </c>
      <c r="F1464" t="str">
        <f t="shared" ca="1" si="109"/>
        <v/>
      </c>
      <c r="G1464" t="str">
        <f t="shared" ca="1" si="110"/>
        <v/>
      </c>
      <c r="H1464">
        <v>1462</v>
      </c>
    </row>
    <row r="1465" spans="1:8">
      <c r="A1465">
        <f t="shared" si="111"/>
        <v>2929</v>
      </c>
      <c r="C1465" s="25">
        <v>1463</v>
      </c>
      <c r="D1465" t="str">
        <f t="shared" ca="1" si="112"/>
        <v/>
      </c>
      <c r="E1465">
        <v>1463</v>
      </c>
      <c r="F1465" t="str">
        <f t="shared" ca="1" si="109"/>
        <v/>
      </c>
      <c r="G1465" t="str">
        <f t="shared" ca="1" si="110"/>
        <v/>
      </c>
      <c r="H1465">
        <v>1463</v>
      </c>
    </row>
    <row r="1466" spans="1:8">
      <c r="A1466">
        <f t="shared" si="111"/>
        <v>2931</v>
      </c>
      <c r="C1466" s="25">
        <v>1464</v>
      </c>
      <c r="D1466" t="str">
        <f t="shared" ca="1" si="112"/>
        <v/>
      </c>
      <c r="E1466">
        <v>1464</v>
      </c>
      <c r="F1466" t="str">
        <f t="shared" ca="1" si="109"/>
        <v/>
      </c>
      <c r="G1466" t="str">
        <f t="shared" ca="1" si="110"/>
        <v/>
      </c>
      <c r="H1466">
        <v>1464</v>
      </c>
    </row>
    <row r="1467" spans="1:8">
      <c r="A1467">
        <f t="shared" si="111"/>
        <v>2933</v>
      </c>
      <c r="C1467" s="25">
        <v>1465</v>
      </c>
      <c r="D1467" t="str">
        <f t="shared" ca="1" si="112"/>
        <v/>
      </c>
      <c r="E1467">
        <v>1465</v>
      </c>
      <c r="F1467" t="str">
        <f t="shared" ca="1" si="109"/>
        <v/>
      </c>
      <c r="G1467" t="str">
        <f t="shared" ca="1" si="110"/>
        <v/>
      </c>
      <c r="H1467">
        <v>1465</v>
      </c>
    </row>
    <row r="1468" spans="1:8">
      <c r="A1468">
        <f t="shared" si="111"/>
        <v>2935</v>
      </c>
      <c r="C1468" s="25">
        <v>1466</v>
      </c>
      <c r="D1468" t="str">
        <f t="shared" ca="1" si="112"/>
        <v/>
      </c>
      <c r="E1468">
        <v>1466</v>
      </c>
      <c r="F1468" t="str">
        <f t="shared" ca="1" si="109"/>
        <v/>
      </c>
      <c r="G1468" t="str">
        <f t="shared" ca="1" si="110"/>
        <v/>
      </c>
      <c r="H1468">
        <v>1466</v>
      </c>
    </row>
    <row r="1469" spans="1:8">
      <c r="A1469">
        <f t="shared" si="111"/>
        <v>2937</v>
      </c>
      <c r="C1469" s="25">
        <v>1467</v>
      </c>
      <c r="D1469" t="str">
        <f t="shared" ca="1" si="112"/>
        <v/>
      </c>
      <c r="E1469">
        <v>1467</v>
      </c>
      <c r="F1469" t="str">
        <f t="shared" ca="1" si="109"/>
        <v/>
      </c>
      <c r="G1469" t="str">
        <f t="shared" ca="1" si="110"/>
        <v/>
      </c>
      <c r="H1469">
        <v>1467</v>
      </c>
    </row>
    <row r="1470" spans="1:8">
      <c r="A1470">
        <f t="shared" si="111"/>
        <v>2939</v>
      </c>
      <c r="C1470" s="25">
        <v>1468</v>
      </c>
      <c r="D1470" t="str">
        <f t="shared" ca="1" si="112"/>
        <v/>
      </c>
      <c r="E1470">
        <v>1468</v>
      </c>
      <c r="F1470" t="str">
        <f t="shared" ca="1" si="109"/>
        <v/>
      </c>
      <c r="G1470" t="str">
        <f t="shared" ca="1" si="110"/>
        <v/>
      </c>
      <c r="H1470">
        <v>1468</v>
      </c>
    </row>
    <row r="1471" spans="1:8">
      <c r="A1471">
        <f t="shared" si="111"/>
        <v>2941</v>
      </c>
      <c r="C1471" s="25">
        <v>1469</v>
      </c>
      <c r="D1471" t="str">
        <f t="shared" ca="1" si="112"/>
        <v/>
      </c>
      <c r="E1471">
        <v>1469</v>
      </c>
      <c r="F1471" t="str">
        <f t="shared" ca="1" si="109"/>
        <v/>
      </c>
      <c r="G1471" t="str">
        <f t="shared" ca="1" si="110"/>
        <v/>
      </c>
      <c r="H1471">
        <v>1469</v>
      </c>
    </row>
    <row r="1472" spans="1:8">
      <c r="A1472">
        <f t="shared" si="111"/>
        <v>2943</v>
      </c>
      <c r="C1472" s="25">
        <v>1470</v>
      </c>
      <c r="D1472" t="str">
        <f t="shared" ca="1" si="112"/>
        <v/>
      </c>
      <c r="E1472">
        <v>1470</v>
      </c>
      <c r="F1472" t="str">
        <f t="shared" ca="1" si="109"/>
        <v/>
      </c>
      <c r="G1472" t="str">
        <f t="shared" ca="1" si="110"/>
        <v/>
      </c>
      <c r="H1472">
        <v>1470</v>
      </c>
    </row>
    <row r="1473" spans="1:8">
      <c r="A1473">
        <f t="shared" si="111"/>
        <v>2945</v>
      </c>
      <c r="C1473" s="25">
        <v>1471</v>
      </c>
      <c r="D1473" t="str">
        <f t="shared" ca="1" si="112"/>
        <v/>
      </c>
      <c r="E1473">
        <v>1471</v>
      </c>
      <c r="F1473" t="str">
        <f t="shared" ca="1" si="109"/>
        <v/>
      </c>
      <c r="G1473" t="str">
        <f t="shared" ca="1" si="110"/>
        <v/>
      </c>
      <c r="H1473">
        <v>1471</v>
      </c>
    </row>
    <row r="1474" spans="1:8">
      <c r="A1474">
        <f t="shared" si="111"/>
        <v>2947</v>
      </c>
      <c r="C1474" s="25">
        <v>1472</v>
      </c>
      <c r="D1474" t="str">
        <f t="shared" ca="1" si="112"/>
        <v/>
      </c>
      <c r="E1474">
        <v>1472</v>
      </c>
      <c r="F1474" t="str">
        <f t="shared" ca="1" si="109"/>
        <v/>
      </c>
      <c r="G1474" t="str">
        <f t="shared" ca="1" si="110"/>
        <v/>
      </c>
      <c r="H1474">
        <v>1472</v>
      </c>
    </row>
    <row r="1475" spans="1:8">
      <c r="A1475">
        <f t="shared" si="111"/>
        <v>2949</v>
      </c>
      <c r="C1475" s="25">
        <v>1473</v>
      </c>
      <c r="D1475" t="str">
        <f t="shared" ca="1" si="112"/>
        <v/>
      </c>
      <c r="E1475">
        <v>1473</v>
      </c>
      <c r="F1475" t="str">
        <f t="shared" ca="1" si="109"/>
        <v/>
      </c>
      <c r="G1475" t="str">
        <f t="shared" ca="1" si="110"/>
        <v/>
      </c>
      <c r="H1475">
        <v>1473</v>
      </c>
    </row>
    <row r="1476" spans="1:8">
      <c r="A1476">
        <f t="shared" si="111"/>
        <v>2951</v>
      </c>
      <c r="C1476" s="25">
        <v>1474</v>
      </c>
      <c r="D1476" t="str">
        <f t="shared" ca="1" si="112"/>
        <v/>
      </c>
      <c r="E1476">
        <v>1474</v>
      </c>
      <c r="F1476" t="str">
        <f t="shared" ref="F1476:F1502" ca="1" si="113">IF(INDIRECT("Models!C"&amp;A1476)=0,"",INDIRECT("Models!C"&amp;A1476))</f>
        <v/>
      </c>
      <c r="G1476" t="str">
        <f t="shared" ref="G1476:G1502" ca="1" si="114">IF(F1476="",D1476,IF(F1476="lm",D1476,""))</f>
        <v/>
      </c>
      <c r="H1476">
        <v>1474</v>
      </c>
    </row>
    <row r="1477" spans="1:8">
      <c r="A1477">
        <f t="shared" si="111"/>
        <v>2953</v>
      </c>
      <c r="C1477" s="25">
        <v>1475</v>
      </c>
      <c r="D1477" t="str">
        <f t="shared" ca="1" si="112"/>
        <v/>
      </c>
      <c r="E1477">
        <v>1475</v>
      </c>
      <c r="F1477" t="str">
        <f t="shared" ca="1" si="113"/>
        <v/>
      </c>
      <c r="G1477" t="str">
        <f t="shared" ca="1" si="114"/>
        <v/>
      </c>
      <c r="H1477">
        <v>1475</v>
      </c>
    </row>
    <row r="1478" spans="1:8">
      <c r="A1478">
        <f t="shared" si="111"/>
        <v>2955</v>
      </c>
      <c r="C1478" s="25">
        <v>1476</v>
      </c>
      <c r="D1478" t="str">
        <f t="shared" ca="1" si="112"/>
        <v/>
      </c>
      <c r="E1478">
        <v>1476</v>
      </c>
      <c r="F1478" t="str">
        <f t="shared" ca="1" si="113"/>
        <v/>
      </c>
      <c r="G1478" t="str">
        <f t="shared" ca="1" si="114"/>
        <v/>
      </c>
      <c r="H1478">
        <v>1476</v>
      </c>
    </row>
    <row r="1479" spans="1:8">
      <c r="A1479">
        <f t="shared" si="111"/>
        <v>2957</v>
      </c>
      <c r="C1479" s="25">
        <v>1477</v>
      </c>
      <c r="D1479" t="str">
        <f t="shared" ca="1" si="112"/>
        <v/>
      </c>
      <c r="E1479">
        <v>1477</v>
      </c>
      <c r="F1479" t="str">
        <f t="shared" ca="1" si="113"/>
        <v/>
      </c>
      <c r="G1479" t="str">
        <f t="shared" ca="1" si="114"/>
        <v/>
      </c>
      <c r="H1479">
        <v>1477</v>
      </c>
    </row>
    <row r="1480" spans="1:8">
      <c r="A1480">
        <f t="shared" si="111"/>
        <v>2959</v>
      </c>
      <c r="C1480" s="25">
        <v>1478</v>
      </c>
      <c r="D1480" t="str">
        <f t="shared" ca="1" si="112"/>
        <v/>
      </c>
      <c r="E1480">
        <v>1478</v>
      </c>
      <c r="F1480" t="str">
        <f t="shared" ca="1" si="113"/>
        <v/>
      </c>
      <c r="G1480" t="str">
        <f t="shared" ca="1" si="114"/>
        <v/>
      </c>
      <c r="H1480">
        <v>1478</v>
      </c>
    </row>
    <row r="1481" spans="1:8">
      <c r="A1481">
        <f t="shared" si="111"/>
        <v>2961</v>
      </c>
      <c r="C1481" s="25">
        <v>1479</v>
      </c>
      <c r="D1481" t="str">
        <f t="shared" ca="1" si="112"/>
        <v/>
      </c>
      <c r="E1481">
        <v>1479</v>
      </c>
      <c r="F1481" t="str">
        <f t="shared" ca="1" si="113"/>
        <v/>
      </c>
      <c r="G1481" t="str">
        <f t="shared" ca="1" si="114"/>
        <v/>
      </c>
      <c r="H1481">
        <v>1479</v>
      </c>
    </row>
    <row r="1482" spans="1:8">
      <c r="A1482">
        <f t="shared" si="111"/>
        <v>2963</v>
      </c>
      <c r="C1482" s="25">
        <v>1480</v>
      </c>
      <c r="D1482" t="str">
        <f t="shared" ca="1" si="112"/>
        <v/>
      </c>
      <c r="E1482">
        <v>1480</v>
      </c>
      <c r="F1482" t="str">
        <f t="shared" ca="1" si="113"/>
        <v/>
      </c>
      <c r="G1482" t="str">
        <f t="shared" ca="1" si="114"/>
        <v/>
      </c>
      <c r="H1482">
        <v>1480</v>
      </c>
    </row>
    <row r="1483" spans="1:8">
      <c r="A1483">
        <f t="shared" si="111"/>
        <v>2965</v>
      </c>
      <c r="C1483" s="25">
        <v>1481</v>
      </c>
      <c r="D1483" t="str">
        <f t="shared" ca="1" si="112"/>
        <v/>
      </c>
      <c r="E1483">
        <v>1481</v>
      </c>
      <c r="F1483" t="str">
        <f t="shared" ca="1" si="113"/>
        <v/>
      </c>
      <c r="G1483" t="str">
        <f t="shared" ca="1" si="114"/>
        <v/>
      </c>
      <c r="H1483">
        <v>1481</v>
      </c>
    </row>
    <row r="1484" spans="1:8">
      <c r="A1484">
        <f t="shared" si="111"/>
        <v>2967</v>
      </c>
      <c r="C1484" s="25">
        <v>1482</v>
      </c>
      <c r="D1484" t="str">
        <f t="shared" ca="1" si="112"/>
        <v/>
      </c>
      <c r="E1484">
        <v>1482</v>
      </c>
      <c r="F1484" t="str">
        <f t="shared" ca="1" si="113"/>
        <v/>
      </c>
      <c r="G1484" t="str">
        <f t="shared" ca="1" si="114"/>
        <v/>
      </c>
      <c r="H1484">
        <v>1482</v>
      </c>
    </row>
    <row r="1485" spans="1:8">
      <c r="A1485">
        <f t="shared" si="111"/>
        <v>2969</v>
      </c>
      <c r="C1485" s="25">
        <v>1483</v>
      </c>
      <c r="D1485" t="str">
        <f t="shared" ca="1" si="112"/>
        <v/>
      </c>
      <c r="E1485">
        <v>1483</v>
      </c>
      <c r="F1485" t="str">
        <f t="shared" ca="1" si="113"/>
        <v/>
      </c>
      <c r="G1485" t="str">
        <f t="shared" ca="1" si="114"/>
        <v/>
      </c>
      <c r="H1485">
        <v>1483</v>
      </c>
    </row>
    <row r="1486" spans="1:8">
      <c r="A1486">
        <f t="shared" si="111"/>
        <v>2971</v>
      </c>
      <c r="C1486" s="25">
        <v>1484</v>
      </c>
      <c r="D1486" t="str">
        <f t="shared" ca="1" si="112"/>
        <v/>
      </c>
      <c r="E1486">
        <v>1484</v>
      </c>
      <c r="F1486" t="str">
        <f t="shared" ca="1" si="113"/>
        <v/>
      </c>
      <c r="G1486" t="str">
        <f t="shared" ca="1" si="114"/>
        <v/>
      </c>
      <c r="H1486">
        <v>1484</v>
      </c>
    </row>
    <row r="1487" spans="1:8">
      <c r="A1487">
        <f t="shared" si="111"/>
        <v>2973</v>
      </c>
      <c r="C1487" s="25">
        <v>1485</v>
      </c>
      <c r="D1487" t="str">
        <f t="shared" ca="1" si="112"/>
        <v/>
      </c>
      <c r="E1487">
        <v>1485</v>
      </c>
      <c r="F1487" t="str">
        <f t="shared" ca="1" si="113"/>
        <v/>
      </c>
      <c r="G1487" t="str">
        <f t="shared" ca="1" si="114"/>
        <v/>
      </c>
      <c r="H1487">
        <v>1485</v>
      </c>
    </row>
    <row r="1488" spans="1:8">
      <c r="A1488">
        <f t="shared" si="111"/>
        <v>2975</v>
      </c>
      <c r="C1488" s="25">
        <v>1486</v>
      </c>
      <c r="D1488" t="str">
        <f t="shared" ca="1" si="112"/>
        <v/>
      </c>
      <c r="E1488">
        <v>1486</v>
      </c>
      <c r="F1488" t="str">
        <f t="shared" ca="1" si="113"/>
        <v/>
      </c>
      <c r="G1488" t="str">
        <f t="shared" ca="1" si="114"/>
        <v/>
      </c>
      <c r="H1488">
        <v>1486</v>
      </c>
    </row>
    <row r="1489" spans="1:8">
      <c r="A1489">
        <f t="shared" si="111"/>
        <v>2977</v>
      </c>
      <c r="C1489" s="25">
        <v>1487</v>
      </c>
      <c r="D1489" t="str">
        <f t="shared" ca="1" si="112"/>
        <v/>
      </c>
      <c r="E1489">
        <v>1487</v>
      </c>
      <c r="F1489" t="str">
        <f t="shared" ca="1" si="113"/>
        <v/>
      </c>
      <c r="G1489" t="str">
        <f t="shared" ca="1" si="114"/>
        <v/>
      </c>
      <c r="H1489">
        <v>1487</v>
      </c>
    </row>
    <row r="1490" spans="1:8">
      <c r="A1490">
        <f t="shared" si="111"/>
        <v>2979</v>
      </c>
      <c r="C1490" s="25">
        <v>1488</v>
      </c>
      <c r="D1490" t="str">
        <f t="shared" ca="1" si="112"/>
        <v/>
      </c>
      <c r="E1490">
        <v>1488</v>
      </c>
      <c r="F1490" t="str">
        <f t="shared" ca="1" si="113"/>
        <v/>
      </c>
      <c r="G1490" t="str">
        <f t="shared" ca="1" si="114"/>
        <v/>
      </c>
      <c r="H1490">
        <v>1488</v>
      </c>
    </row>
    <row r="1491" spans="1:8">
      <c r="A1491">
        <f t="shared" si="111"/>
        <v>2981</v>
      </c>
      <c r="C1491" s="25">
        <v>1489</v>
      </c>
      <c r="D1491" t="str">
        <f t="shared" ca="1" si="112"/>
        <v/>
      </c>
      <c r="E1491">
        <v>1489</v>
      </c>
      <c r="F1491" t="str">
        <f t="shared" ca="1" si="113"/>
        <v/>
      </c>
      <c r="G1491" t="str">
        <f t="shared" ca="1" si="114"/>
        <v/>
      </c>
      <c r="H1491">
        <v>1489</v>
      </c>
    </row>
    <row r="1492" spans="1:8">
      <c r="A1492">
        <f t="shared" si="111"/>
        <v>2983</v>
      </c>
      <c r="C1492" s="25">
        <v>1490</v>
      </c>
      <c r="D1492" t="str">
        <f t="shared" ca="1" si="112"/>
        <v/>
      </c>
      <c r="E1492">
        <v>1490</v>
      </c>
      <c r="F1492" t="str">
        <f t="shared" ca="1" si="113"/>
        <v/>
      </c>
      <c r="G1492" t="str">
        <f t="shared" ca="1" si="114"/>
        <v/>
      </c>
      <c r="H1492">
        <v>1490</v>
      </c>
    </row>
    <row r="1493" spans="1:8">
      <c r="A1493">
        <f t="shared" si="111"/>
        <v>2985</v>
      </c>
      <c r="C1493" s="25">
        <v>1491</v>
      </c>
      <c r="D1493" t="str">
        <f t="shared" ca="1" si="112"/>
        <v/>
      </c>
      <c r="E1493">
        <v>1491</v>
      </c>
      <c r="F1493" t="str">
        <f t="shared" ca="1" si="113"/>
        <v/>
      </c>
      <c r="G1493" t="str">
        <f t="shared" ca="1" si="114"/>
        <v/>
      </c>
      <c r="H1493">
        <v>1491</v>
      </c>
    </row>
    <row r="1494" spans="1:8">
      <c r="A1494">
        <f t="shared" si="111"/>
        <v>2987</v>
      </c>
      <c r="C1494" s="25">
        <v>1492</v>
      </c>
      <c r="D1494" t="str">
        <f t="shared" ca="1" si="112"/>
        <v/>
      </c>
      <c r="E1494">
        <v>1492</v>
      </c>
      <c r="F1494" t="str">
        <f t="shared" ca="1" si="113"/>
        <v/>
      </c>
      <c r="G1494" t="str">
        <f t="shared" ca="1" si="114"/>
        <v/>
      </c>
      <c r="H1494">
        <v>1492</v>
      </c>
    </row>
    <row r="1495" spans="1:8">
      <c r="A1495">
        <f t="shared" si="111"/>
        <v>2989</v>
      </c>
      <c r="C1495" s="25">
        <v>1493</v>
      </c>
      <c r="D1495" t="str">
        <f t="shared" ca="1" si="112"/>
        <v/>
      </c>
      <c r="E1495">
        <v>1493</v>
      </c>
      <c r="F1495" t="str">
        <f t="shared" ca="1" si="113"/>
        <v/>
      </c>
      <c r="G1495" t="str">
        <f t="shared" ca="1" si="114"/>
        <v/>
      </c>
      <c r="H1495">
        <v>1493</v>
      </c>
    </row>
    <row r="1496" spans="1:8">
      <c r="A1496">
        <f t="shared" si="111"/>
        <v>2991</v>
      </c>
      <c r="C1496" s="25">
        <v>1494</v>
      </c>
      <c r="D1496" t="str">
        <f t="shared" ca="1" si="112"/>
        <v/>
      </c>
      <c r="E1496">
        <v>1494</v>
      </c>
      <c r="F1496" t="str">
        <f t="shared" ca="1" si="113"/>
        <v/>
      </c>
      <c r="G1496" t="str">
        <f t="shared" ca="1" si="114"/>
        <v/>
      </c>
      <c r="H1496">
        <v>1494</v>
      </c>
    </row>
    <row r="1497" spans="1:8">
      <c r="A1497">
        <f t="shared" si="111"/>
        <v>2993</v>
      </c>
      <c r="C1497" s="25">
        <v>1495</v>
      </c>
      <c r="D1497" t="str">
        <f t="shared" ca="1" si="112"/>
        <v/>
      </c>
      <c r="E1497">
        <v>1495</v>
      </c>
      <c r="F1497" t="str">
        <f t="shared" ca="1" si="113"/>
        <v/>
      </c>
      <c r="G1497" t="str">
        <f t="shared" ca="1" si="114"/>
        <v/>
      </c>
      <c r="H1497">
        <v>1495</v>
      </c>
    </row>
    <row r="1498" spans="1:8">
      <c r="A1498">
        <f t="shared" si="111"/>
        <v>2995</v>
      </c>
      <c r="C1498" s="25">
        <v>1496</v>
      </c>
      <c r="D1498" t="str">
        <f t="shared" ca="1" si="112"/>
        <v/>
      </c>
      <c r="E1498">
        <v>1496</v>
      </c>
      <c r="F1498" t="str">
        <f t="shared" ca="1" si="113"/>
        <v/>
      </c>
      <c r="G1498" t="str">
        <f t="shared" ca="1" si="114"/>
        <v/>
      </c>
      <c r="H1498">
        <v>1496</v>
      </c>
    </row>
    <row r="1499" spans="1:8">
      <c r="A1499">
        <f t="shared" si="111"/>
        <v>2997</v>
      </c>
      <c r="C1499" s="25">
        <v>1497</v>
      </c>
      <c r="D1499" t="str">
        <f t="shared" ca="1" si="112"/>
        <v/>
      </c>
      <c r="E1499">
        <v>1497</v>
      </c>
      <c r="F1499" t="str">
        <f t="shared" ca="1" si="113"/>
        <v/>
      </c>
      <c r="G1499" t="str">
        <f t="shared" ca="1" si="114"/>
        <v/>
      </c>
      <c r="H1499">
        <v>1497</v>
      </c>
    </row>
    <row r="1500" spans="1:8">
      <c r="A1500">
        <f t="shared" si="111"/>
        <v>2999</v>
      </c>
      <c r="C1500" s="25">
        <v>1498</v>
      </c>
      <c r="D1500" t="str">
        <f t="shared" ca="1" si="112"/>
        <v/>
      </c>
      <c r="E1500">
        <v>1498</v>
      </c>
      <c r="F1500" t="str">
        <f t="shared" ca="1" si="113"/>
        <v/>
      </c>
      <c r="G1500" t="str">
        <f t="shared" ca="1" si="114"/>
        <v/>
      </c>
      <c r="H1500">
        <v>1498</v>
      </c>
    </row>
    <row r="1501" spans="1:8">
      <c r="A1501">
        <f t="shared" si="111"/>
        <v>3001</v>
      </c>
      <c r="C1501" s="25">
        <v>1499</v>
      </c>
      <c r="D1501" t="str">
        <f t="shared" ca="1" si="112"/>
        <v/>
      </c>
      <c r="E1501">
        <v>1499</v>
      </c>
      <c r="F1501" t="str">
        <f t="shared" ca="1" si="113"/>
        <v/>
      </c>
      <c r="G1501" t="str">
        <f t="shared" ca="1" si="114"/>
        <v/>
      </c>
      <c r="H1501">
        <v>1499</v>
      </c>
    </row>
    <row r="1502" spans="1:8">
      <c r="A1502">
        <f t="shared" si="111"/>
        <v>3003</v>
      </c>
      <c r="C1502" s="25">
        <v>1500</v>
      </c>
      <c r="D1502" t="str">
        <f t="shared" ca="1" si="112"/>
        <v/>
      </c>
      <c r="E1502">
        <v>1500</v>
      </c>
      <c r="F1502" t="str">
        <f t="shared" ca="1" si="113"/>
        <v/>
      </c>
      <c r="G1502" t="str">
        <f t="shared" ca="1" si="114"/>
        <v/>
      </c>
      <c r="H1502">
        <v>1500</v>
      </c>
    </row>
  </sheetData>
  <phoneticPr fontId="0" type="noConversion"/>
  <pageMargins left="0.75" right="0.75" top="1" bottom="1" header="0.5" footer="0.5"/>
  <pageSetup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Y171"/>
  <sheetViews>
    <sheetView topLeftCell="AJ36" workbookViewId="0">
      <selection activeCell="R20" sqref="R20"/>
    </sheetView>
  </sheetViews>
  <sheetFormatPr defaultRowHeight="12.75"/>
  <cols>
    <col min="1" max="1" width="10.28515625" customWidth="1"/>
    <col min="15" max="15" width="6" customWidth="1"/>
    <col min="16" max="16" width="34.28515625" customWidth="1"/>
    <col min="17" max="18" width="29.7109375" customWidth="1"/>
    <col min="19" max="22" width="11.28515625" customWidth="1"/>
    <col min="23" max="23" width="11" customWidth="1"/>
    <col min="24" max="24" width="8.28515625" customWidth="1"/>
    <col min="25" max="33" width="12" customWidth="1"/>
    <col min="34" max="34" width="28" customWidth="1"/>
    <col min="41" max="41" width="12.42578125" bestFit="1" customWidth="1"/>
  </cols>
  <sheetData>
    <row r="1" spans="1:77">
      <c r="A1" t="s">
        <v>910</v>
      </c>
      <c r="B1" t="s">
        <v>1047</v>
      </c>
      <c r="D1" t="str">
        <f ca="1">VLOOKUP(CHARACTERIZE!$D$7,FluxList1,1,FALSE)</f>
        <v/>
      </c>
      <c r="F1" t="s">
        <v>1048</v>
      </c>
      <c r="H1" t="str">
        <f ca="1">VLOOKUP(CHARACTERIZE!$I$7,FluxList2,1,FALSE)</f>
        <v/>
      </c>
      <c r="J1" t="s">
        <v>1049</v>
      </c>
      <c r="L1" t="str">
        <f ca="1">VLOOKUP(CHARACTERIZE!$N$7,FluxList3,1,FALSE)</f>
        <v/>
      </c>
      <c r="S1" t="s">
        <v>1050</v>
      </c>
      <c r="T1" t="s">
        <v>931</v>
      </c>
      <c r="U1" t="s">
        <v>936</v>
      </c>
      <c r="V1" t="s">
        <v>941</v>
      </c>
      <c r="Y1" s="40"/>
      <c r="Z1" s="40"/>
      <c r="AA1" s="40"/>
      <c r="AB1" s="40"/>
      <c r="AC1" s="40"/>
      <c r="AE1" s="40"/>
      <c r="AF1" s="40"/>
      <c r="AO1" s="40" t="s">
        <v>1051</v>
      </c>
      <c r="AP1" s="40" t="s">
        <v>1052</v>
      </c>
    </row>
    <row r="2" spans="1:77">
      <c r="A2">
        <v>0</v>
      </c>
      <c r="B2" s="2" t="s">
        <v>1053</v>
      </c>
      <c r="C2" s="2" t="s">
        <v>17</v>
      </c>
      <c r="D2" s="2" t="s">
        <v>1053</v>
      </c>
      <c r="E2" s="2" t="s">
        <v>17</v>
      </c>
      <c r="F2" s="2" t="s">
        <v>1053</v>
      </c>
      <c r="G2" s="2" t="s">
        <v>17</v>
      </c>
      <c r="H2" s="2" t="s">
        <v>1053</v>
      </c>
      <c r="I2" s="2" t="s">
        <v>17</v>
      </c>
      <c r="J2" s="2" t="s">
        <v>1053</v>
      </c>
      <c r="K2" s="2" t="s">
        <v>17</v>
      </c>
      <c r="L2" s="2" t="s">
        <v>1053</v>
      </c>
      <c r="M2" s="2" t="s">
        <v>17</v>
      </c>
      <c r="N2" s="2"/>
      <c r="P2" s="2" t="s">
        <v>15</v>
      </c>
      <c r="Q2" s="2" t="s">
        <v>17</v>
      </c>
      <c r="R2" s="2" t="s">
        <v>922</v>
      </c>
      <c r="S2">
        <v>1</v>
      </c>
      <c r="T2" t="b">
        <f>NOT(Lookups!$AG$2=$S2)</f>
        <v>0</v>
      </c>
      <c r="U2" t="b">
        <f>NOT(Lookups!$AG$3=$S2)</f>
        <v>0</v>
      </c>
      <c r="V2" t="b">
        <f>NOT(Lookups!$AG$4=$S2)</f>
        <v>0</v>
      </c>
      <c r="X2" s="2" t="s">
        <v>910</v>
      </c>
      <c r="Y2" s="40" t="s">
        <v>1054</v>
      </c>
      <c r="Z2" s="40" t="s">
        <v>1055</v>
      </c>
      <c r="AA2" s="40" t="s">
        <v>1056</v>
      </c>
      <c r="AB2" s="40" t="s">
        <v>1057</v>
      </c>
      <c r="AC2" s="40" t="s">
        <v>1058</v>
      </c>
      <c r="AD2" s="40" t="s">
        <v>1059</v>
      </c>
      <c r="AE2" s="40" t="s">
        <v>1060</v>
      </c>
      <c r="AF2" s="40" t="s">
        <v>1061</v>
      </c>
      <c r="AG2" s="40" t="s">
        <v>1062</v>
      </c>
      <c r="AH2" s="40" t="s">
        <v>1063</v>
      </c>
      <c r="AO2">
        <f ca="1">IF('led1'!B23=0,100,'led1'!B23)</f>
        <v>100</v>
      </c>
      <c r="AP2">
        <f ca="1">'led1'!B24</f>
        <v>0</v>
      </c>
    </row>
    <row r="3" spans="1:77">
      <c r="A3">
        <v>1</v>
      </c>
      <c r="B3">
        <f ca="1">INDEX(Models!$S$3:$CK$2387,'led1'!$B$3*2-1,$A3)</f>
        <v>0</v>
      </c>
      <c r="C3">
        <f ca="1">INDEX(Models!$S$3:$CK$2387,'led1'!$B$3*2,$A3)</f>
        <v>0</v>
      </c>
      <c r="D3" t="str">
        <f ca="1">IF(B3=0,"",E3&amp;" ("&amp;B3&amp;")")</f>
        <v/>
      </c>
      <c r="E3" t="str">
        <f ca="1">IF(C3=0,"",C3)</f>
        <v/>
      </c>
      <c r="F3">
        <f ca="1">INDEX(Models!$S$3:$CK$2387,'led2'!$B$3*2-1,$A3)</f>
        <v>0</v>
      </c>
      <c r="G3">
        <f ca="1">INDEX(Models!$S$3:$CK$2387,'led2'!$B$3*2,$A3)</f>
        <v>0</v>
      </c>
      <c r="H3" t="str">
        <f ca="1">IF(F3=0,"",I3&amp;" ("&amp;F3&amp;")")</f>
        <v/>
      </c>
      <c r="I3" t="str">
        <f ca="1">IF(G3=0,"",G3)</f>
        <v/>
      </c>
      <c r="J3">
        <f ca="1">INDEX(Models!$S$3:$CK$2387,'led3'!$B$3*2-1,$A3)</f>
        <v>0</v>
      </c>
      <c r="K3">
        <f ca="1">INDEX(Models!$S$3:$CK$2387,'led3'!$B$3*2,$A3)</f>
        <v>0</v>
      </c>
      <c r="L3" t="str">
        <f ca="1">IF(J3=0,"",M3&amp;" ("&amp;J3&amp;")")</f>
        <v/>
      </c>
      <c r="M3" t="str">
        <f ca="1">IF(K3=0,"",K3)</f>
        <v/>
      </c>
      <c r="O3" s="40" t="s">
        <v>931</v>
      </c>
      <c r="P3" t="str">
        <f>IF(Q8,"",LEFT(P8,FIND("{",P8)-1)&amp;'led1'!B40&amp;IF(CHARACTERIZE!F9&gt;1," x"&amp;CHARACTERIZE!F9,""))</f>
        <v/>
      </c>
      <c r="Q3" t="str">
        <f>IF(Q8,"",IF(ISBLANK(CHARACTERIZE!F7),CHARACTERIZE!D7,CHARACTERIZE!F7))</f>
        <v/>
      </c>
      <c r="R3" t="str">
        <f>IF(Q8,"",CHARACTERIZE!E8&amp;" = "&amp;CHARACTERIZE!F8)</f>
        <v/>
      </c>
      <c r="S3">
        <v>2</v>
      </c>
      <c r="T3" t="b">
        <f>NOT(Lookups!$AG$2=$S3)</f>
        <v>1</v>
      </c>
      <c r="U3" t="b">
        <f>NOT(Lookups!$AG$3=$S3)</f>
        <v>1</v>
      </c>
      <c r="V3" t="b">
        <f>NOT(Lookups!$AG$4=$S3)</f>
        <v>1</v>
      </c>
      <c r="X3">
        <v>0</v>
      </c>
      <c r="Y3" s="3">
        <f ca="1">'led1'!F3</f>
        <v>0</v>
      </c>
      <c r="Z3" s="3">
        <f ca="1">'led2'!F3</f>
        <v>0</v>
      </c>
      <c r="AA3" s="3">
        <f ca="1">'led3'!F3</f>
        <v>0</v>
      </c>
      <c r="AB3">
        <f ca="1">IF($AI$3=0,Y3,INDEX('led1'!$K$3:$W$53,X3+1,temp!$AI$3))</f>
        <v>0</v>
      </c>
      <c r="AC3">
        <f ca="1">IF($AI$3=0,Z3,INDEX('led2'!$K$3:$W$53,X3+1,temp!$AI$3))</f>
        <v>0</v>
      </c>
      <c r="AD3">
        <f ca="1">IF($AI$3=0,AA3,INDEX('led3'!$K$3:$W$53,X3+1,temp!$AI$3))</f>
        <v>0</v>
      </c>
      <c r="AE3" t="e">
        <f ca="1">IF($AI$4=0,Y3,INDEX('led1'!$K$3:$W$53,X3+1,temp!$AI$4))</f>
        <v>#VALUE!</v>
      </c>
      <c r="AF3" t="e">
        <f ca="1">IF($AI$4=0,Z3,INDEX('led2'!$K$3:$W$53,X3+1,temp!$AI$4))</f>
        <v>#VALUE!</v>
      </c>
      <c r="AG3" t="e">
        <f ca="1">IF($AI$4=0,AA3,INDEX('led3'!$K$3:$W$53,X3+1,temp!$AI$4))</f>
        <v>#VALUE!</v>
      </c>
      <c r="AH3" t="str">
        <f>'EXPORT Graph'!A13</f>
        <v>LED Power (W)</v>
      </c>
      <c r="AI3">
        <f>VLOOKUP(AH3,Lookups!$K$2:$L$15,2,FALSE)</f>
        <v>2</v>
      </c>
      <c r="AO3">
        <f ca="1">IF('led2'!B23=0,100,'led2'!B23)</f>
        <v>100</v>
      </c>
      <c r="AP3">
        <f ca="1">'led2'!B24</f>
        <v>0</v>
      </c>
    </row>
    <row r="4" spans="1:77" ht="13.5" thickBot="1">
      <c r="A4">
        <v>2</v>
      </c>
      <c r="B4">
        <f ca="1">INDEX(Models!$S$3:$CK$2387,'led1'!$B$3*2-1,$A4)</f>
        <v>0</v>
      </c>
      <c r="C4">
        <f ca="1">INDEX(Models!$S$3:$CK$2387,'led1'!$B$3*2,$A4)</f>
        <v>0</v>
      </c>
      <c r="D4" t="str">
        <f t="shared" ref="D4:D47" ca="1" si="0">IF(B4=0,"",E4&amp;" ("&amp;B4&amp;")")</f>
        <v/>
      </c>
      <c r="E4" t="str">
        <f t="shared" ref="E4:E27" ca="1" si="1">IF(C4=0,"",C4)</f>
        <v/>
      </c>
      <c r="F4">
        <f ca="1">INDEX(Models!$S$3:$CK$2387,'led2'!$B$3*2-1,$A4)</f>
        <v>0</v>
      </c>
      <c r="G4">
        <f ca="1">INDEX(Models!$S$3:$CK$2387,'led2'!$B$3*2,$A4)</f>
        <v>0</v>
      </c>
      <c r="H4" t="str">
        <f t="shared" ref="H4:H47" ca="1" si="2">IF(F4=0,"",I4&amp;" ("&amp;F4&amp;")")</f>
        <v/>
      </c>
      <c r="I4" t="str">
        <f t="shared" ref="I4:I47" ca="1" si="3">IF(G4=0,"",G4)</f>
        <v/>
      </c>
      <c r="J4">
        <f ca="1">INDEX(Models!$S$3:$CK$2387,'led3'!$B$3*2-1,$A4)</f>
        <v>0</v>
      </c>
      <c r="K4">
        <f ca="1">INDEX(Models!$S$3:$CK$2387,'led3'!$B$3*2,$A4)</f>
        <v>0</v>
      </c>
      <c r="L4" t="str">
        <f t="shared" ref="L4:L47" ca="1" si="4">IF(J4=0,"",M4&amp;" ("&amp;J4&amp;")")</f>
        <v/>
      </c>
      <c r="M4" t="str">
        <f t="shared" ref="M4:M47" ca="1" si="5">IF(K4=0,"",K4)</f>
        <v/>
      </c>
      <c r="O4" s="40" t="s">
        <v>936</v>
      </c>
      <c r="P4" t="str">
        <f>IF(Q9,"",LEFT(P9,FIND("{",P9)-1)&amp;'led2'!B40&amp;IF(CHARACTERIZE!K9&gt;1," x"&amp;CHARACTERIZE!K9,""))</f>
        <v/>
      </c>
      <c r="Q4" t="str">
        <f>IF(Q9,"",IF(ISBLANK(CHARACTERIZE!K7),CHARACTERIZE!I7,CHARACTERIZE!K7))</f>
        <v/>
      </c>
      <c r="R4" t="str">
        <f>IF(Q9,"",CHARACTERIZE!J8&amp;" = "&amp;CHARACTERIZE!K8)</f>
        <v/>
      </c>
      <c r="S4">
        <v>3</v>
      </c>
      <c r="T4" t="b">
        <f>NOT(Lookups!$AG$2=$S4)</f>
        <v>1</v>
      </c>
      <c r="U4" t="b">
        <f>NOT(Lookups!$AG$3=$S4)</f>
        <v>1</v>
      </c>
      <c r="V4" t="b">
        <f>NOT(Lookups!$AG$4=$S4)</f>
        <v>1</v>
      </c>
      <c r="X4">
        <v>1</v>
      </c>
      <c r="Y4" s="3">
        <f ca="1">'led1'!F4</f>
        <v>0</v>
      </c>
      <c r="Z4" s="3">
        <f ca="1">'led2'!F4</f>
        <v>0</v>
      </c>
      <c r="AA4" s="3">
        <f ca="1">'led3'!F4</f>
        <v>0</v>
      </c>
      <c r="AB4">
        <f ca="1">IF($AI$3=0,Y4,INDEX('led1'!$K$3:$W$53,X4+1,temp!$AI$3))</f>
        <v>0</v>
      </c>
      <c r="AC4">
        <f ca="1">IF($AI$3=0,Z4,INDEX('led2'!$K$3:$W$53,X4+1,temp!$AI$3))</f>
        <v>0</v>
      </c>
      <c r="AD4">
        <f ca="1">IF($AI$3=0,AA4,INDEX('led3'!$K$3:$W$53,X4+1,temp!$AI$3))</f>
        <v>0</v>
      </c>
      <c r="AE4" t="e">
        <f ca="1">IF($AI$4=0,Y4,INDEX('led1'!$K$3:$W$53,X4+1,temp!$AI$4))</f>
        <v>#VALUE!</v>
      </c>
      <c r="AF4" t="e">
        <f ca="1">IF($AI$4=0,Z4,INDEX('led2'!$K$3:$W$53,X4+1,temp!$AI$4))</f>
        <v>#VALUE!</v>
      </c>
      <c r="AG4" t="e">
        <f ca="1">IF($AI$4=0,AA4,INDEX('led3'!$K$3:$W$53,X4+1,temp!$AI$4))</f>
        <v>#VALUE!</v>
      </c>
      <c r="AH4" t="str">
        <f>'EXPORT Graph'!A10</f>
        <v>LED Efficacy</v>
      </c>
      <c r="AI4">
        <f>VLOOKUP(AH4,Lookups!$K$2:$L$15,2,FALSE)</f>
        <v>4</v>
      </c>
      <c r="AO4" s="87">
        <f ca="1">IF('led3'!B23=0,100,'led3'!B23)</f>
        <v>100</v>
      </c>
      <c r="AP4" s="87">
        <f ca="1">'led3'!B24</f>
        <v>0</v>
      </c>
    </row>
    <row r="5" spans="1:77">
      <c r="A5">
        <v>3</v>
      </c>
      <c r="B5">
        <f ca="1">INDEX(Models!$S$3:$CK$2387,'led1'!$B$3*2-1,$A5)</f>
        <v>0</v>
      </c>
      <c r="C5">
        <f ca="1">INDEX(Models!$S$3:$CK$2387,'led1'!$B$3*2,$A5)</f>
        <v>0</v>
      </c>
      <c r="D5" t="str">
        <f t="shared" ca="1" si="0"/>
        <v/>
      </c>
      <c r="E5" t="str">
        <f t="shared" ca="1" si="1"/>
        <v/>
      </c>
      <c r="F5">
        <f ca="1">INDEX(Models!$S$3:$CK$2387,'led2'!$B$3*2-1,$A5)</f>
        <v>0</v>
      </c>
      <c r="G5">
        <f ca="1">INDEX(Models!$S$3:$CK$2387,'led2'!$B$3*2,$A5)</f>
        <v>0</v>
      </c>
      <c r="H5" t="str">
        <f t="shared" ca="1" si="2"/>
        <v/>
      </c>
      <c r="I5" t="str">
        <f t="shared" ca="1" si="3"/>
        <v/>
      </c>
      <c r="J5">
        <f ca="1">INDEX(Models!$S$3:$CK$2387,'led3'!$B$3*2-1,$A5)</f>
        <v>0</v>
      </c>
      <c r="K5">
        <f ca="1">INDEX(Models!$S$3:$CK$2387,'led3'!$B$3*2,$A5)</f>
        <v>0</v>
      </c>
      <c r="L5" t="str">
        <f t="shared" ca="1" si="4"/>
        <v/>
      </c>
      <c r="M5" t="str">
        <f t="shared" ca="1" si="5"/>
        <v/>
      </c>
      <c r="O5" s="40" t="s">
        <v>941</v>
      </c>
      <c r="P5" t="str">
        <f>IF(Q10,"",LEFT(P10,FIND("{",P10)-1)&amp;'led3'!B40&amp;IF(CHARACTERIZE!P9&gt;1," x"&amp;CHARACTERIZE!P9,""))</f>
        <v/>
      </c>
      <c r="Q5" t="str">
        <f>IF(Q10,"",IF(ISBLANK(CHARACTERIZE!P7),CHARACTERIZE!N7,CHARACTERIZE!P7))</f>
        <v/>
      </c>
      <c r="R5" t="str">
        <f>IF(Q10,"",CHARACTERIZE!O8&amp;" = "&amp;CHARACTERIZE!P8)</f>
        <v/>
      </c>
      <c r="S5">
        <v>4</v>
      </c>
      <c r="T5" t="b">
        <f>NOT(Lookups!$AG$2=$S5)</f>
        <v>1</v>
      </c>
      <c r="U5" t="b">
        <f>NOT(Lookups!$AG$3=$S5)</f>
        <v>1</v>
      </c>
      <c r="V5" t="b">
        <f>NOT(Lookups!$AG$4=$S5)</f>
        <v>1</v>
      </c>
      <c r="X5">
        <v>2</v>
      </c>
      <c r="Y5" s="3">
        <f ca="1">'led1'!F5</f>
        <v>0</v>
      </c>
      <c r="Z5" s="3">
        <f ca="1">'led2'!F5</f>
        <v>0</v>
      </c>
      <c r="AA5" s="3">
        <f ca="1">'led3'!F5</f>
        <v>0</v>
      </c>
      <c r="AB5">
        <f ca="1">IF($AI$3=0,Y5,INDEX('led1'!$K$3:$W$53,X5+1,temp!$AI$3))</f>
        <v>0</v>
      </c>
      <c r="AC5">
        <f ca="1">IF($AI$3=0,Z5,INDEX('led2'!$K$3:$W$53,X5+1,temp!$AI$3))</f>
        <v>0</v>
      </c>
      <c r="AD5">
        <f ca="1">IF($AI$3=0,AA5,INDEX('led3'!$K$3:$W$53,X5+1,temp!$AI$3))</f>
        <v>0</v>
      </c>
      <c r="AE5" t="e">
        <f ca="1">IF($AI$4=0,Y5,INDEX('led1'!$K$3:$W$53,X5+1,temp!$AI$4))</f>
        <v>#VALUE!</v>
      </c>
      <c r="AF5" t="e">
        <f ca="1">IF($AI$4=0,Z5,INDEX('led2'!$K$3:$W$53,X5+1,temp!$AI$4))</f>
        <v>#VALUE!</v>
      </c>
      <c r="AG5" t="e">
        <f ca="1">IF($AI$4=0,AA5,INDEX('led3'!$K$3:$W$53,X5+1,temp!$AI$4))</f>
        <v>#VALUE!</v>
      </c>
      <c r="AO5">
        <f ca="1">MIN(AO2:AO4)</f>
        <v>100</v>
      </c>
      <c r="AP5">
        <f ca="1">MAX(AP2:AP4)</f>
        <v>0</v>
      </c>
    </row>
    <row r="6" spans="1:77">
      <c r="A6">
        <v>4</v>
      </c>
      <c r="B6">
        <f ca="1">INDEX(Models!$S$3:$CK$2387,'led1'!$B$3*2-1,$A6)</f>
        <v>0</v>
      </c>
      <c r="C6">
        <f ca="1">INDEX(Models!$S$3:$CK$2387,'led1'!$B$3*2,$A6)</f>
        <v>0</v>
      </c>
      <c r="D6" t="str">
        <f t="shared" ca="1" si="0"/>
        <v/>
      </c>
      <c r="E6" t="str">
        <f t="shared" ca="1" si="1"/>
        <v/>
      </c>
      <c r="F6">
        <f ca="1">INDEX(Models!$S$3:$CK$2387,'led2'!$B$3*2-1,$A6)</f>
        <v>0</v>
      </c>
      <c r="G6">
        <f ca="1">INDEX(Models!$S$3:$CK$2387,'led2'!$B$3*2,$A6)</f>
        <v>0</v>
      </c>
      <c r="H6" t="str">
        <f t="shared" ca="1" si="2"/>
        <v/>
      </c>
      <c r="I6" t="str">
        <f t="shared" ca="1" si="3"/>
        <v/>
      </c>
      <c r="J6">
        <f ca="1">INDEX(Models!$S$3:$CK$2387,'led3'!$B$3*2-1,$A6)</f>
        <v>0</v>
      </c>
      <c r="K6">
        <f ca="1">INDEX(Models!$S$3:$CK$2387,'led3'!$B$3*2,$A6)</f>
        <v>0</v>
      </c>
      <c r="L6" t="str">
        <f t="shared" ca="1" si="4"/>
        <v/>
      </c>
      <c r="M6" t="str">
        <f t="shared" ca="1" si="5"/>
        <v/>
      </c>
      <c r="X6">
        <v>3</v>
      </c>
      <c r="Y6" s="3">
        <f ca="1">'led1'!F6</f>
        <v>0</v>
      </c>
      <c r="Z6" s="3">
        <f ca="1">'led2'!F6</f>
        <v>0</v>
      </c>
      <c r="AA6" s="3">
        <f ca="1">'led3'!F6</f>
        <v>0</v>
      </c>
      <c r="AB6">
        <f ca="1">IF($AI$3=0,Y6,INDEX('led1'!$K$3:$W$53,X6+1,temp!$AI$3))</f>
        <v>0</v>
      </c>
      <c r="AC6">
        <f ca="1">IF($AI$3=0,Z6,INDEX('led2'!$K$3:$W$53,X6+1,temp!$AI$3))</f>
        <v>0</v>
      </c>
      <c r="AD6">
        <f ca="1">IF($AI$3=0,AA6,INDEX('led3'!$K$3:$W$53,X6+1,temp!$AI$3))</f>
        <v>0</v>
      </c>
      <c r="AE6" t="e">
        <f ca="1">IF($AI$4=0,Y6,INDEX('led1'!$K$3:$W$53,X6+1,temp!$AI$4))</f>
        <v>#VALUE!</v>
      </c>
      <c r="AF6" t="e">
        <f ca="1">IF($AI$4=0,Z6,INDEX('led2'!$K$3:$W$53,X6+1,temp!$AI$4))</f>
        <v>#VALUE!</v>
      </c>
      <c r="AG6" t="e">
        <f ca="1">IF($AI$4=0,AA6,INDEX('led3'!$K$3:$W$53,X6+1,temp!$AI$4))</f>
        <v>#VALUE!</v>
      </c>
    </row>
    <row r="7" spans="1:77">
      <c r="A7">
        <v>5</v>
      </c>
      <c r="B7">
        <f ca="1">INDEX(Models!$S$3:$CK$2387,'led1'!$B$3*2-1,$A7)</f>
        <v>0</v>
      </c>
      <c r="C7">
        <f ca="1">INDEX(Models!$S$3:$CK$2387,'led1'!$B$3*2,$A7)</f>
        <v>0</v>
      </c>
      <c r="D7" t="str">
        <f t="shared" ca="1" si="0"/>
        <v/>
      </c>
      <c r="E7" t="str">
        <f t="shared" ca="1" si="1"/>
        <v/>
      </c>
      <c r="F7">
        <f ca="1">INDEX(Models!$S$3:$CK$2387,'led2'!$B$3*2-1,$A7)</f>
        <v>0</v>
      </c>
      <c r="G7">
        <f ca="1">INDEX(Models!$S$3:$CK$2387,'led2'!$B$3*2,$A7)</f>
        <v>0</v>
      </c>
      <c r="H7" t="str">
        <f t="shared" ca="1" si="2"/>
        <v/>
      </c>
      <c r="I7" t="str">
        <f t="shared" ca="1" si="3"/>
        <v/>
      </c>
      <c r="J7">
        <f ca="1">INDEX(Models!$S$3:$CK$2387,'led3'!$B$3*2-1,$A7)</f>
        <v>0</v>
      </c>
      <c r="K7">
        <f ca="1">INDEX(Models!$S$3:$CK$2387,'led3'!$B$3*2,$A7)</f>
        <v>0</v>
      </c>
      <c r="L7" t="str">
        <f t="shared" ca="1" si="4"/>
        <v/>
      </c>
      <c r="M7" t="str">
        <f t="shared" ca="1" si="5"/>
        <v/>
      </c>
      <c r="X7">
        <v>4</v>
      </c>
      <c r="Y7" s="3">
        <f ca="1">'led1'!F7</f>
        <v>0</v>
      </c>
      <c r="Z7" s="3">
        <f ca="1">'led2'!F7</f>
        <v>0</v>
      </c>
      <c r="AA7" s="3">
        <f ca="1">'led3'!F7</f>
        <v>0</v>
      </c>
      <c r="AB7">
        <f ca="1">IF($AI$3=0,Y7,INDEX('led1'!$K$3:$W$53,X7+1,temp!$AI$3))</f>
        <v>0</v>
      </c>
      <c r="AC7">
        <f ca="1">IF($AI$3=0,Z7,INDEX('led2'!$K$3:$W$53,X7+1,temp!$AI$3))</f>
        <v>0</v>
      </c>
      <c r="AD7">
        <f ca="1">IF($AI$3=0,AA7,INDEX('led3'!$K$3:$W$53,X7+1,temp!$AI$3))</f>
        <v>0</v>
      </c>
      <c r="AE7" t="e">
        <f ca="1">IF($AI$4=0,Y7,INDEX('led1'!$K$3:$W$53,X7+1,temp!$AI$4))</f>
        <v>#VALUE!</v>
      </c>
      <c r="AF7" t="e">
        <f ca="1">IF($AI$4=0,Z7,INDEX('led2'!$K$3:$W$53,X7+1,temp!$AI$4))</f>
        <v>#VALUE!</v>
      </c>
      <c r="AG7" t="e">
        <f ca="1">IF($AI$4=0,AA7,INDEX('led3'!$K$3:$W$53,X7+1,temp!$AI$4))</f>
        <v>#VALUE!</v>
      </c>
      <c r="AH7" t="str">
        <f ca="1">IF($AI$3=0,"Current (A)", INDEX(Lookups!$M$3:$T$15,$AI$3,(AH17-1)*2+1))</f>
        <v>LED W</v>
      </c>
      <c r="AI7" s="40" t="s">
        <v>1064</v>
      </c>
      <c r="AO7">
        <f ca="1">AP5-AO5</f>
        <v>-100</v>
      </c>
    </row>
    <row r="8" spans="1:77">
      <c r="A8">
        <v>6</v>
      </c>
      <c r="B8">
        <f ca="1">INDEX(Models!$S$3:$CK$2387,'led1'!$B$3*2-1,$A8)</f>
        <v>0</v>
      </c>
      <c r="C8">
        <f ca="1">INDEX(Models!$S$3:$CK$2387,'led1'!$B$3*2,$A8)</f>
        <v>0</v>
      </c>
      <c r="D8" t="str">
        <f t="shared" ca="1" si="0"/>
        <v/>
      </c>
      <c r="E8" t="str">
        <f t="shared" ca="1" si="1"/>
        <v/>
      </c>
      <c r="F8">
        <f ca="1">INDEX(Models!$S$3:$CK$2387,'led2'!$B$3*2-1,$A8)</f>
        <v>0</v>
      </c>
      <c r="G8">
        <f ca="1">INDEX(Models!$S$3:$CK$2387,'led2'!$B$3*2,$A8)</f>
        <v>0</v>
      </c>
      <c r="H8" t="str">
        <f t="shared" ca="1" si="2"/>
        <v/>
      </c>
      <c r="I8" t="str">
        <f t="shared" ca="1" si="3"/>
        <v/>
      </c>
      <c r="J8">
        <f ca="1">INDEX(Models!$S$3:$CK$2387,'led3'!$B$3*2-1,$A8)</f>
        <v>0</v>
      </c>
      <c r="K8">
        <f ca="1">INDEX(Models!$S$3:$CK$2387,'led3'!$B$3*2,$A8)</f>
        <v>0</v>
      </c>
      <c r="L8" t="str">
        <f t="shared" ca="1" si="4"/>
        <v/>
      </c>
      <c r="M8" t="str">
        <f t="shared" ca="1" si="5"/>
        <v/>
      </c>
      <c r="P8" t="str">
        <f>CHARACTERIZE!D6</f>
        <v>(none)</v>
      </c>
      <c r="Q8" t="b">
        <f>P8="(none)"</f>
        <v>1</v>
      </c>
      <c r="X8">
        <v>5</v>
      </c>
      <c r="Y8" s="3">
        <f ca="1">'led1'!F8</f>
        <v>0</v>
      </c>
      <c r="Z8" s="3">
        <f ca="1">'led2'!F8</f>
        <v>0</v>
      </c>
      <c r="AA8" s="3">
        <f ca="1">'led3'!F8</f>
        <v>0</v>
      </c>
      <c r="AB8">
        <f ca="1">IF($AI$3=0,Y8,INDEX('led1'!$K$3:$W$53,X8+1,temp!$AI$3))</f>
        <v>0</v>
      </c>
      <c r="AC8">
        <f ca="1">IF($AI$3=0,Z8,INDEX('led2'!$K$3:$W$53,X8+1,temp!$AI$3))</f>
        <v>0</v>
      </c>
      <c r="AD8">
        <f ca="1">IF($AI$3=0,AA8,INDEX('led3'!$K$3:$W$53,X8+1,temp!$AI$3))</f>
        <v>0</v>
      </c>
      <c r="AE8" t="e">
        <f ca="1">IF($AI$4=0,Y8,INDEX('led1'!$K$3:$W$53,X8+1,temp!$AI$4))</f>
        <v>#VALUE!</v>
      </c>
      <c r="AF8" t="e">
        <f ca="1">IF($AI$4=0,Z8,INDEX('led2'!$K$3:$W$53,X8+1,temp!$AI$4))</f>
        <v>#VALUE!</v>
      </c>
      <c r="AG8" t="e">
        <f ca="1">IF($AI$4=0,AA8,INDEX('led3'!$K$3:$W$53,X8+1,temp!$AI$4))</f>
        <v>#VALUE!</v>
      </c>
      <c r="AH8" t="str">
        <f ca="1">IF($AI$3=0,"Current (A)", INDEX(Lookups!$M$3:$T$15,$AI$3,(AH18-1)*2+1))</f>
        <v>LED W</v>
      </c>
      <c r="AI8" s="40" t="s">
        <v>1065</v>
      </c>
      <c r="AO8">
        <f ca="1">AO7/28</f>
        <v>-3.5714285714285716</v>
      </c>
    </row>
    <row r="9" spans="1:77">
      <c r="A9">
        <v>7</v>
      </c>
      <c r="B9">
        <f ca="1">INDEX(Models!$S$3:$CK$2387,'led1'!$B$3*2-1,$A9)</f>
        <v>0</v>
      </c>
      <c r="C9">
        <f ca="1">INDEX(Models!$S$3:$CK$2387,'led1'!$B$3*2,$A9)</f>
        <v>0</v>
      </c>
      <c r="D9" t="str">
        <f t="shared" ca="1" si="0"/>
        <v/>
      </c>
      <c r="E9" t="str">
        <f t="shared" ca="1" si="1"/>
        <v/>
      </c>
      <c r="F9">
        <f ca="1">INDEX(Models!$S$3:$CK$2387,'led2'!$B$3*2-1,$A9)</f>
        <v>0</v>
      </c>
      <c r="G9">
        <f ca="1">INDEX(Models!$S$3:$CK$2387,'led2'!$B$3*2,$A9)</f>
        <v>0</v>
      </c>
      <c r="H9" t="str">
        <f t="shared" ca="1" si="2"/>
        <v/>
      </c>
      <c r="I9" t="str">
        <f t="shared" ca="1" si="3"/>
        <v/>
      </c>
      <c r="J9">
        <f ca="1">INDEX(Models!$S$3:$CK$2387,'led3'!$B$3*2-1,$A9)</f>
        <v>0</v>
      </c>
      <c r="K9">
        <f ca="1">INDEX(Models!$S$3:$CK$2387,'led3'!$B$3*2,$A9)</f>
        <v>0</v>
      </c>
      <c r="L9" t="str">
        <f t="shared" ca="1" si="4"/>
        <v/>
      </c>
      <c r="M9" t="str">
        <f t="shared" ca="1" si="5"/>
        <v/>
      </c>
      <c r="P9" t="str">
        <f>CHARACTERIZE!I6</f>
        <v>(none)</v>
      </c>
      <c r="Q9" t="b">
        <f>P9="(none)"</f>
        <v>1</v>
      </c>
      <c r="X9">
        <v>6</v>
      </c>
      <c r="Y9" s="3">
        <f ca="1">'led1'!F9</f>
        <v>0</v>
      </c>
      <c r="Z9" s="3">
        <f ca="1">'led2'!F9</f>
        <v>0</v>
      </c>
      <c r="AA9" s="3">
        <f ca="1">'led3'!F9</f>
        <v>0</v>
      </c>
      <c r="AB9">
        <f ca="1">IF($AI$3=0,Y9,INDEX('led1'!$K$3:$W$53,X9+1,temp!$AI$3))</f>
        <v>0</v>
      </c>
      <c r="AC9">
        <f ca="1">IF($AI$3=0,Z9,INDEX('led2'!$K$3:$W$53,X9+1,temp!$AI$3))</f>
        <v>0</v>
      </c>
      <c r="AD9">
        <f ca="1">IF($AI$3=0,AA9,INDEX('led3'!$K$3:$W$53,X9+1,temp!$AI$3))</f>
        <v>0</v>
      </c>
      <c r="AE9" t="e">
        <f ca="1">IF($AI$4=0,Y9,INDEX('led1'!$K$3:$W$53,X9+1,temp!$AI$4))</f>
        <v>#VALUE!</v>
      </c>
      <c r="AF9" t="e">
        <f ca="1">IF($AI$4=0,Z9,INDEX('led2'!$K$3:$W$53,X9+1,temp!$AI$4))</f>
        <v>#VALUE!</v>
      </c>
      <c r="AG9" t="e">
        <f ca="1">IF($AI$4=0,AA9,INDEX('led3'!$K$3:$W$53,X9+1,temp!$AI$4))</f>
        <v>#VALUE!</v>
      </c>
      <c r="AH9" t="str">
        <f ca="1">IF($AI$3=0,"Current (A)", INDEX(Lookups!$M$3:$T$15,$AI$3,(AH19-1)*2+1))</f>
        <v>LED W</v>
      </c>
      <c r="AI9" s="40" t="s">
        <v>1066</v>
      </c>
      <c r="AO9">
        <f ca="1">CEILING($AO$8,AP9)</f>
        <v>-3.5700000000000003</v>
      </c>
      <c r="AP9">
        <f ca="1">IF(AO8&lt;0.0025,0.0025,IF(AO8&lt;0.01,0.005, 0.01))</f>
        <v>2.5000000000000001E-3</v>
      </c>
    </row>
    <row r="10" spans="1:77">
      <c r="A10">
        <v>8</v>
      </c>
      <c r="B10">
        <f ca="1">INDEX(Models!$S$3:$CK$2387,'led1'!$B$3*2-1,$A10)</f>
        <v>0</v>
      </c>
      <c r="C10">
        <f ca="1">INDEX(Models!$S$3:$CK$2387,'led1'!$B$3*2,$A10)</f>
        <v>0</v>
      </c>
      <c r="D10" t="str">
        <f t="shared" ca="1" si="0"/>
        <v/>
      </c>
      <c r="E10" t="str">
        <f t="shared" ca="1" si="1"/>
        <v/>
      </c>
      <c r="F10">
        <f ca="1">INDEX(Models!$S$3:$CK$2387,'led2'!$B$3*2-1,$A10)</f>
        <v>0</v>
      </c>
      <c r="G10">
        <f ca="1">INDEX(Models!$S$3:$CK$2387,'led2'!$B$3*2,$A10)</f>
        <v>0</v>
      </c>
      <c r="H10" t="str">
        <f t="shared" ca="1" si="2"/>
        <v/>
      </c>
      <c r="I10" t="str">
        <f t="shared" ca="1" si="3"/>
        <v/>
      </c>
      <c r="J10">
        <f ca="1">INDEX(Models!$S$3:$CK$2387,'led3'!$B$3*2-1,$A10)</f>
        <v>0</v>
      </c>
      <c r="K10">
        <f ca="1">INDEX(Models!$S$3:$CK$2387,'led3'!$B$3*2,$A10)</f>
        <v>0</v>
      </c>
      <c r="L10" t="str">
        <f t="shared" ca="1" si="4"/>
        <v/>
      </c>
      <c r="M10" t="str">
        <f t="shared" ca="1" si="5"/>
        <v/>
      </c>
      <c r="P10" t="str">
        <f>CHARACTERIZE!N6</f>
        <v>(none)</v>
      </c>
      <c r="Q10" t="b">
        <f>P10="(none)"</f>
        <v>1</v>
      </c>
      <c r="X10">
        <v>7</v>
      </c>
      <c r="Y10" s="3">
        <f ca="1">'led1'!F10</f>
        <v>0</v>
      </c>
      <c r="Z10" s="3">
        <f ca="1">'led2'!F10</f>
        <v>0</v>
      </c>
      <c r="AA10" s="3">
        <f ca="1">'led3'!F10</f>
        <v>0</v>
      </c>
      <c r="AB10">
        <f ca="1">IF($AI$3=0,Y10,INDEX('led1'!$K$3:$W$53,X10+1,temp!$AI$3))</f>
        <v>0</v>
      </c>
      <c r="AC10">
        <f ca="1">IF($AI$3=0,Z10,INDEX('led2'!$K$3:$W$53,X10+1,temp!$AI$3))</f>
        <v>0</v>
      </c>
      <c r="AD10">
        <f ca="1">IF($AI$3=0,AA10,INDEX('led3'!$K$3:$W$53,X10+1,temp!$AI$3))</f>
        <v>0</v>
      </c>
      <c r="AE10" t="e">
        <f ca="1">IF($AI$4=0,Y10,INDEX('led1'!$K$3:$W$53,X10+1,temp!$AI$4))</f>
        <v>#VALUE!</v>
      </c>
      <c r="AF10" t="e">
        <f ca="1">IF($AI$4=0,Z10,INDEX('led2'!$K$3:$W$53,X10+1,temp!$AI$4))</f>
        <v>#VALUE!</v>
      </c>
      <c r="AG10" t="e">
        <f ca="1">IF($AI$4=0,AA10,INDEX('led3'!$K$3:$W$53,X10+1,temp!$AI$4))</f>
        <v>#VALUE!</v>
      </c>
      <c r="AN10" s="40" t="s">
        <v>1067</v>
      </c>
      <c r="AO10" s="122">
        <f ca="1">ROUND($AO$5,2)+3*$AP$9</f>
        <v>100.00749999999999</v>
      </c>
      <c r="AP10" s="122">
        <f t="shared" ref="AP10:AU10" ca="1" si="6">IF((AO10-$AP$9)&lt;0,ROUND(AO10/2,4),ROUND(AO10-$AP$9,4))</f>
        <v>100.005</v>
      </c>
      <c r="AQ10" s="122">
        <f t="shared" ca="1" si="6"/>
        <v>100.0025</v>
      </c>
      <c r="AR10" s="122">
        <f t="shared" ca="1" si="6"/>
        <v>100</v>
      </c>
      <c r="AS10" s="122">
        <f t="shared" ca="1" si="6"/>
        <v>99.997500000000002</v>
      </c>
      <c r="AT10" s="122">
        <f t="shared" ca="1" si="6"/>
        <v>99.995000000000005</v>
      </c>
      <c r="AU10" s="122">
        <f t="shared" ca="1" si="6"/>
        <v>99.992500000000007</v>
      </c>
      <c r="AV10" s="124">
        <f t="shared" ref="AV10:BA10" ca="1" si="7">AO10</f>
        <v>100.00749999999999</v>
      </c>
      <c r="AW10" s="124">
        <f t="shared" ca="1" si="7"/>
        <v>100.005</v>
      </c>
      <c r="AX10" s="124">
        <f t="shared" ca="1" si="7"/>
        <v>100.0025</v>
      </c>
      <c r="AY10" s="124">
        <f t="shared" ca="1" si="7"/>
        <v>100</v>
      </c>
      <c r="AZ10" s="124">
        <f t="shared" ca="1" si="7"/>
        <v>99.997500000000002</v>
      </c>
      <c r="BA10" s="124">
        <f t="shared" ca="1" si="7"/>
        <v>99.995000000000005</v>
      </c>
      <c r="BB10" s="123">
        <f t="shared" ref="BB10:BG10" ca="1" si="8">AO10</f>
        <v>100.00749999999999</v>
      </c>
      <c r="BC10" s="123">
        <f t="shared" ca="1" si="8"/>
        <v>100.005</v>
      </c>
      <c r="BD10" s="123">
        <f t="shared" ca="1" si="8"/>
        <v>100.0025</v>
      </c>
      <c r="BE10" s="123">
        <f t="shared" ca="1" si="8"/>
        <v>100</v>
      </c>
      <c r="BF10" s="123">
        <f t="shared" ca="1" si="8"/>
        <v>99.997500000000002</v>
      </c>
      <c r="BG10" s="123">
        <f t="shared" ca="1" si="8"/>
        <v>99.995000000000005</v>
      </c>
      <c r="BH10" s="125">
        <f t="shared" ref="BH10:BY10" ca="1" si="9">BB10</f>
        <v>100.00749999999999</v>
      </c>
      <c r="BI10" s="125">
        <f t="shared" ca="1" si="9"/>
        <v>100.005</v>
      </c>
      <c r="BJ10" s="125">
        <f t="shared" ca="1" si="9"/>
        <v>100.0025</v>
      </c>
      <c r="BK10" s="125">
        <f t="shared" ca="1" si="9"/>
        <v>100</v>
      </c>
      <c r="BL10" s="125">
        <f t="shared" ca="1" si="9"/>
        <v>99.997500000000002</v>
      </c>
      <c r="BM10" s="125">
        <f t="shared" ca="1" si="9"/>
        <v>99.995000000000005</v>
      </c>
      <c r="BN10" s="126">
        <f t="shared" ca="1" si="9"/>
        <v>100.00749999999999</v>
      </c>
      <c r="BO10" s="126">
        <f t="shared" ca="1" si="9"/>
        <v>100.005</v>
      </c>
      <c r="BP10" s="126">
        <f t="shared" ca="1" si="9"/>
        <v>100.0025</v>
      </c>
      <c r="BQ10" s="126">
        <f t="shared" ca="1" si="9"/>
        <v>100</v>
      </c>
      <c r="BR10" s="126">
        <f t="shared" ca="1" si="9"/>
        <v>99.997500000000002</v>
      </c>
      <c r="BS10" s="126">
        <f t="shared" ca="1" si="9"/>
        <v>99.995000000000005</v>
      </c>
      <c r="BT10" s="127">
        <f t="shared" ca="1" si="9"/>
        <v>100.00749999999999</v>
      </c>
      <c r="BU10" s="127">
        <f t="shared" ca="1" si="9"/>
        <v>100.005</v>
      </c>
      <c r="BV10" s="127">
        <f t="shared" ca="1" si="9"/>
        <v>100.0025</v>
      </c>
      <c r="BW10" s="127">
        <f t="shared" ca="1" si="9"/>
        <v>100</v>
      </c>
      <c r="BX10" s="127">
        <f t="shared" ca="1" si="9"/>
        <v>99.997500000000002</v>
      </c>
      <c r="BY10" s="127">
        <f t="shared" ca="1" si="9"/>
        <v>99.995000000000005</v>
      </c>
    </row>
    <row r="11" spans="1:77">
      <c r="A11">
        <v>9</v>
      </c>
      <c r="B11">
        <f ca="1">INDEX(Models!$S$3:$CK$2387,'led1'!$B$3*2-1,$A11)</f>
        <v>0</v>
      </c>
      <c r="C11">
        <f ca="1">INDEX(Models!$S$3:$CK$2387,'led1'!$B$3*2,$A11)</f>
        <v>0</v>
      </c>
      <c r="D11" t="str">
        <f t="shared" ca="1" si="0"/>
        <v/>
      </c>
      <c r="E11" t="str">
        <f t="shared" ca="1" si="1"/>
        <v/>
      </c>
      <c r="F11">
        <f ca="1">INDEX(Models!$S$3:$CK$2387,'led2'!$B$3*2-1,$A11)</f>
        <v>0</v>
      </c>
      <c r="G11">
        <f ca="1">INDEX(Models!$S$3:$CK$2387,'led2'!$B$3*2,$A11)</f>
        <v>0</v>
      </c>
      <c r="H11" t="str">
        <f t="shared" ca="1" si="2"/>
        <v/>
      </c>
      <c r="I11" t="str">
        <f t="shared" ca="1" si="3"/>
        <v/>
      </c>
      <c r="J11">
        <f ca="1">INDEX(Models!$S$3:$CK$2387,'led3'!$B$3*2-1,$A11)</f>
        <v>0</v>
      </c>
      <c r="K11">
        <f ca="1">INDEX(Models!$S$3:$CK$2387,'led3'!$B$3*2,$A11)</f>
        <v>0</v>
      </c>
      <c r="L11" t="str">
        <f t="shared" ca="1" si="4"/>
        <v/>
      </c>
      <c r="M11" t="str">
        <f t="shared" ca="1" si="5"/>
        <v/>
      </c>
      <c r="X11">
        <v>8</v>
      </c>
      <c r="Y11" s="3">
        <f ca="1">'led1'!F11</f>
        <v>0</v>
      </c>
      <c r="Z11" s="3">
        <f ca="1">'led2'!F11</f>
        <v>0</v>
      </c>
      <c r="AA11" s="3">
        <f ca="1">'led3'!F11</f>
        <v>0</v>
      </c>
      <c r="AB11">
        <f ca="1">IF($AI$3=0,Y11,INDEX('led1'!$K$3:$W$53,X11+1,temp!$AI$3))</f>
        <v>0</v>
      </c>
      <c r="AC11">
        <f ca="1">IF($AI$3=0,Z11,INDEX('led2'!$K$3:$W$53,X11+1,temp!$AI$3))</f>
        <v>0</v>
      </c>
      <c r="AD11">
        <f ca="1">IF($AI$3=0,AA11,INDEX('led3'!$K$3:$W$53,X11+1,temp!$AI$3))</f>
        <v>0</v>
      </c>
      <c r="AE11" t="e">
        <f ca="1">IF($AI$4=0,Y11,INDEX('led1'!$K$3:$W$53,X11+1,temp!$AI$4))</f>
        <v>#VALUE!</v>
      </c>
      <c r="AF11" t="e">
        <f ca="1">IF($AI$4=0,Z11,INDEX('led2'!$K$3:$W$53,X11+1,temp!$AI$4))</f>
        <v>#VALUE!</v>
      </c>
      <c r="AG11" t="e">
        <f ca="1">IF($AI$4=0,AA11,INDEX('led3'!$K$3:$W$53,X11+1,temp!$AI$4))</f>
        <v>#VALUE!</v>
      </c>
      <c r="AN11" s="40" t="s">
        <v>1068</v>
      </c>
      <c r="AO11" s="122">
        <f ca="1">$AO$9</f>
        <v>-3.5700000000000003</v>
      </c>
      <c r="AP11" s="122">
        <f t="shared" ref="AP11:AU11" ca="1" si="10">AO11</f>
        <v>-3.5700000000000003</v>
      </c>
      <c r="AQ11" s="122">
        <f t="shared" ca="1" si="10"/>
        <v>-3.5700000000000003</v>
      </c>
      <c r="AR11" s="122">
        <f t="shared" ca="1" si="10"/>
        <v>-3.5700000000000003</v>
      </c>
      <c r="AS11" s="122">
        <f t="shared" ca="1" si="10"/>
        <v>-3.5700000000000003</v>
      </c>
      <c r="AT11" s="122">
        <f t="shared" ca="1" si="10"/>
        <v>-3.5700000000000003</v>
      </c>
      <c r="AU11" s="122">
        <f t="shared" ca="1" si="10"/>
        <v>-3.5700000000000003</v>
      </c>
      <c r="AV11" s="124">
        <f ca="1">AO9+AP9</f>
        <v>-3.5675000000000003</v>
      </c>
      <c r="AW11" s="124">
        <f ca="1">AV11</f>
        <v>-3.5675000000000003</v>
      </c>
      <c r="AX11" s="124">
        <f ca="1">AW11</f>
        <v>-3.5675000000000003</v>
      </c>
      <c r="AY11" s="124">
        <f ca="1">AX11</f>
        <v>-3.5675000000000003</v>
      </c>
      <c r="AZ11" s="124">
        <f ca="1">AY11</f>
        <v>-3.5675000000000003</v>
      </c>
      <c r="BA11" s="124">
        <f ca="1">AZ11</f>
        <v>-3.5675000000000003</v>
      </c>
      <c r="BB11" s="123">
        <f ca="1">AO9+2*AP9</f>
        <v>-3.5650000000000004</v>
      </c>
      <c r="BC11" s="123">
        <f ca="1">BB11</f>
        <v>-3.5650000000000004</v>
      </c>
      <c r="BD11" s="123">
        <f ca="1">BC11</f>
        <v>-3.5650000000000004</v>
      </c>
      <c r="BE11" s="123">
        <f ca="1">BD11</f>
        <v>-3.5650000000000004</v>
      </c>
      <c r="BF11" s="123">
        <f ca="1">BE11</f>
        <v>-3.5650000000000004</v>
      </c>
      <c r="BG11" s="123">
        <f ca="1">BF11</f>
        <v>-3.5650000000000004</v>
      </c>
      <c r="BH11" s="125">
        <f ca="1">IF((AO9-AP9)&lt;=0,AO9/2,AO9-AP9)</f>
        <v>-1.7850000000000001</v>
      </c>
      <c r="BI11" s="125">
        <f ca="1">BH11</f>
        <v>-1.7850000000000001</v>
      </c>
      <c r="BJ11" s="125">
        <f ca="1">BI11</f>
        <v>-1.7850000000000001</v>
      </c>
      <c r="BK11" s="125">
        <f ca="1">BJ11</f>
        <v>-1.7850000000000001</v>
      </c>
      <c r="BL11" s="125">
        <f ca="1">BK11</f>
        <v>-1.7850000000000001</v>
      </c>
      <c r="BM11" s="125">
        <f ca="1">BL11</f>
        <v>-1.7850000000000001</v>
      </c>
      <c r="BN11" s="126">
        <f ca="1">IF((AO9-2*AP9)&lt;=0,AP9/2,AO9-2*AP9)</f>
        <v>1.25E-3</v>
      </c>
      <c r="BO11" s="126">
        <f ca="1">BN11</f>
        <v>1.25E-3</v>
      </c>
      <c r="BP11" s="126">
        <f ca="1">BO11</f>
        <v>1.25E-3</v>
      </c>
      <c r="BQ11" s="126">
        <f ca="1">BP11</f>
        <v>1.25E-3</v>
      </c>
      <c r="BR11" s="126">
        <f ca="1">BQ11</f>
        <v>1.25E-3</v>
      </c>
      <c r="BS11" s="126">
        <f ca="1">BR11</f>
        <v>1.25E-3</v>
      </c>
      <c r="BT11" s="127">
        <f ca="1">AO9+3*AP9</f>
        <v>-3.5625000000000004</v>
      </c>
      <c r="BU11" s="127">
        <f ca="1">BT11</f>
        <v>-3.5625000000000004</v>
      </c>
      <c r="BV11" s="127">
        <f ca="1">BU11</f>
        <v>-3.5625000000000004</v>
      </c>
      <c r="BW11" s="127">
        <f ca="1">BV11</f>
        <v>-3.5625000000000004</v>
      </c>
      <c r="BX11" s="127">
        <f ca="1">BW11</f>
        <v>-3.5625000000000004</v>
      </c>
      <c r="BY11" s="127">
        <f ca="1">BX11</f>
        <v>-3.5625000000000004</v>
      </c>
    </row>
    <row r="12" spans="1:77">
      <c r="A12">
        <v>10</v>
      </c>
      <c r="B12">
        <f ca="1">INDEX(Models!$S$3:$CK$2387,'led1'!$B$3*2-1,$A12)</f>
        <v>0</v>
      </c>
      <c r="C12">
        <f ca="1">INDEX(Models!$S$3:$CK$2387,'led1'!$B$3*2,$A12)</f>
        <v>0</v>
      </c>
      <c r="D12" t="str">
        <f t="shared" ca="1" si="0"/>
        <v/>
      </c>
      <c r="E12" t="str">
        <f t="shared" ca="1" si="1"/>
        <v/>
      </c>
      <c r="F12">
        <f ca="1">INDEX(Models!$S$3:$CK$2387,'led2'!$B$3*2-1,$A12)</f>
        <v>0</v>
      </c>
      <c r="G12">
        <f ca="1">INDEX(Models!$S$3:$CK$2387,'led2'!$B$3*2,$A12)</f>
        <v>0</v>
      </c>
      <c r="H12" t="str">
        <f t="shared" ca="1" si="2"/>
        <v/>
      </c>
      <c r="I12" t="str">
        <f t="shared" ca="1" si="3"/>
        <v/>
      </c>
      <c r="J12">
        <f ca="1">INDEX(Models!$S$3:$CK$2387,'led3'!$B$3*2-1,$A12)</f>
        <v>0</v>
      </c>
      <c r="K12">
        <f ca="1">INDEX(Models!$S$3:$CK$2387,'led3'!$B$3*2,$A12)</f>
        <v>0</v>
      </c>
      <c r="L12" t="str">
        <f t="shared" ca="1" si="4"/>
        <v/>
      </c>
      <c r="M12" t="str">
        <f t="shared" ca="1" si="5"/>
        <v/>
      </c>
      <c r="X12">
        <v>9</v>
      </c>
      <c r="Y12" s="3">
        <f ca="1">'led1'!F12</f>
        <v>0</v>
      </c>
      <c r="Z12" s="3">
        <f ca="1">'led2'!F12</f>
        <v>0</v>
      </c>
      <c r="AA12" s="3">
        <f ca="1">'led3'!F12</f>
        <v>0</v>
      </c>
      <c r="AB12">
        <f ca="1">IF($AI$3=0,Y12,INDEX('led1'!$K$3:$W$53,X12+1,temp!$AI$3))</f>
        <v>0</v>
      </c>
      <c r="AC12">
        <f ca="1">IF($AI$3=0,Z12,INDEX('led2'!$K$3:$W$53,X12+1,temp!$AI$3))</f>
        <v>0</v>
      </c>
      <c r="AD12">
        <f ca="1">IF($AI$3=0,AA12,INDEX('led3'!$K$3:$W$53,X12+1,temp!$AI$3))</f>
        <v>0</v>
      </c>
      <c r="AE12" t="e">
        <f ca="1">IF($AI$4=0,Y12,INDEX('led1'!$K$3:$W$53,X12+1,temp!$AI$4))</f>
        <v>#VALUE!</v>
      </c>
      <c r="AF12" t="e">
        <f ca="1">IF($AI$4=0,Z12,INDEX('led2'!$K$3:$W$53,X12+1,temp!$AI$4))</f>
        <v>#VALUE!</v>
      </c>
      <c r="AG12" t="e">
        <f ca="1">IF($AI$4=0,AA12,INDEX('led3'!$K$3:$W$53,X12+1,temp!$AI$4))</f>
        <v>#VALUE!</v>
      </c>
      <c r="AH12" t="str">
        <f ca="1">IF($AI$4=0,"Current (A)", INDEX(Lookups!$M$3:$T$15,$AI$4,(AH17-1)*2+1))</f>
        <v>LED lm/W</v>
      </c>
      <c r="AI12" s="40" t="s">
        <v>1069</v>
      </c>
      <c r="AN12">
        <v>0</v>
      </c>
      <c r="AO12" s="9">
        <f t="shared" ref="AO12:AO28" ca="1" si="11">ROUND(AO$10+AO$11*$AN12,4)</f>
        <v>100.00749999999999</v>
      </c>
      <c r="AP12" s="9">
        <f t="shared" ref="AP12:BE27" ca="1" si="12">ROUND(AP$10+AP$11*$AN12,4)</f>
        <v>100.005</v>
      </c>
      <c r="AQ12" s="9">
        <f t="shared" ca="1" si="12"/>
        <v>100.0025</v>
      </c>
      <c r="AR12" s="9">
        <f t="shared" ca="1" si="12"/>
        <v>100</v>
      </c>
      <c r="AS12" s="9">
        <f t="shared" ca="1" si="12"/>
        <v>99.997500000000002</v>
      </c>
      <c r="AT12" s="9">
        <f t="shared" ca="1" si="12"/>
        <v>99.995000000000005</v>
      </c>
      <c r="AU12" s="9">
        <f t="shared" ca="1" si="12"/>
        <v>99.992500000000007</v>
      </c>
      <c r="AV12" s="9">
        <f t="shared" ca="1" si="12"/>
        <v>100.00749999999999</v>
      </c>
      <c r="AW12" s="9">
        <f t="shared" ca="1" si="12"/>
        <v>100.005</v>
      </c>
      <c r="AX12" s="9">
        <f t="shared" ca="1" si="12"/>
        <v>100.0025</v>
      </c>
      <c r="AY12" s="9">
        <f t="shared" ca="1" si="12"/>
        <v>100</v>
      </c>
      <c r="AZ12" s="9">
        <f t="shared" ca="1" si="12"/>
        <v>99.997500000000002</v>
      </c>
      <c r="BA12" s="9">
        <f t="shared" ca="1" si="12"/>
        <v>99.995000000000005</v>
      </c>
      <c r="BB12" s="9">
        <f t="shared" ca="1" si="12"/>
        <v>100.00749999999999</v>
      </c>
      <c r="BC12" s="9">
        <f t="shared" ca="1" si="12"/>
        <v>100.005</v>
      </c>
      <c r="BD12" s="9">
        <f t="shared" ca="1" si="12"/>
        <v>100.0025</v>
      </c>
      <c r="BE12" s="9">
        <f t="shared" ca="1" si="12"/>
        <v>100</v>
      </c>
      <c r="BF12" s="9">
        <f t="shared" ref="BF12:BU27" ca="1" si="13">ROUND(BF$10+BF$11*$AN12,4)</f>
        <v>99.997500000000002</v>
      </c>
      <c r="BG12" s="9">
        <f t="shared" ca="1" si="13"/>
        <v>99.995000000000005</v>
      </c>
      <c r="BH12" s="9">
        <f t="shared" ca="1" si="13"/>
        <v>100.00749999999999</v>
      </c>
      <c r="BI12" s="9">
        <f t="shared" ca="1" si="13"/>
        <v>100.005</v>
      </c>
      <c r="BJ12" s="9">
        <f t="shared" ca="1" si="13"/>
        <v>100.0025</v>
      </c>
      <c r="BK12" s="9">
        <f t="shared" ca="1" si="13"/>
        <v>100</v>
      </c>
      <c r="BL12" s="9">
        <f t="shared" ca="1" si="13"/>
        <v>99.997500000000002</v>
      </c>
      <c r="BM12" s="9">
        <f t="shared" ca="1" si="13"/>
        <v>99.995000000000005</v>
      </c>
      <c r="BN12" s="9">
        <f t="shared" ca="1" si="13"/>
        <v>100.00749999999999</v>
      </c>
      <c r="BO12" s="9">
        <f t="shared" ca="1" si="13"/>
        <v>100.005</v>
      </c>
      <c r="BP12" s="9">
        <f t="shared" ca="1" si="13"/>
        <v>100.0025</v>
      </c>
      <c r="BQ12" s="9">
        <f t="shared" ca="1" si="13"/>
        <v>100</v>
      </c>
      <c r="BR12" s="9">
        <f t="shared" ca="1" si="13"/>
        <v>99.997500000000002</v>
      </c>
      <c r="BS12" s="9">
        <f t="shared" ca="1" si="13"/>
        <v>99.995000000000005</v>
      </c>
      <c r="BT12" s="9">
        <f t="shared" ca="1" si="13"/>
        <v>100.00749999999999</v>
      </c>
      <c r="BU12" s="9">
        <f t="shared" ca="1" si="13"/>
        <v>100.005</v>
      </c>
      <c r="BV12" s="9">
        <f t="shared" ref="BT12:BY27" ca="1" si="14">ROUND(BV$10+BV$11*$AN12,4)</f>
        <v>100.0025</v>
      </c>
      <c r="BW12" s="9">
        <f t="shared" ca="1" si="14"/>
        <v>100</v>
      </c>
      <c r="BX12" s="9">
        <f t="shared" ca="1" si="14"/>
        <v>99.997500000000002</v>
      </c>
      <c r="BY12" s="9">
        <f t="shared" ca="1" si="14"/>
        <v>99.995000000000005</v>
      </c>
    </row>
    <row r="13" spans="1:77">
      <c r="A13">
        <v>11</v>
      </c>
      <c r="B13">
        <f ca="1">INDEX(Models!$S$3:$CK$2387,'led1'!$B$3*2-1,$A13)</f>
        <v>0</v>
      </c>
      <c r="C13">
        <f ca="1">INDEX(Models!$S$3:$CK$2387,'led1'!$B$3*2,$A13)</f>
        <v>0</v>
      </c>
      <c r="D13" t="str">
        <f t="shared" ca="1" si="0"/>
        <v/>
      </c>
      <c r="E13" t="str">
        <f t="shared" ca="1" si="1"/>
        <v/>
      </c>
      <c r="F13">
        <f ca="1">INDEX(Models!$S$3:$CK$2387,'led2'!$B$3*2-1,$A13)</f>
        <v>0</v>
      </c>
      <c r="G13">
        <f ca="1">INDEX(Models!$S$3:$CK$2387,'led2'!$B$3*2,$A13)</f>
        <v>0</v>
      </c>
      <c r="H13" t="str">
        <f t="shared" ca="1" si="2"/>
        <v/>
      </c>
      <c r="I13" t="str">
        <f t="shared" ca="1" si="3"/>
        <v/>
      </c>
      <c r="J13">
        <f ca="1">INDEX(Models!$S$3:$CK$2387,'led3'!$B$3*2-1,$A13)</f>
        <v>0</v>
      </c>
      <c r="K13">
        <f ca="1">INDEX(Models!$S$3:$CK$2387,'led3'!$B$3*2,$A13)</f>
        <v>0</v>
      </c>
      <c r="L13" t="str">
        <f t="shared" ca="1" si="4"/>
        <v/>
      </c>
      <c r="M13" t="str">
        <f t="shared" ca="1" si="5"/>
        <v/>
      </c>
      <c r="X13">
        <v>10</v>
      </c>
      <c r="Y13" s="3">
        <f ca="1">'led1'!F13</f>
        <v>0</v>
      </c>
      <c r="Z13" s="3">
        <f ca="1">'led2'!F13</f>
        <v>0</v>
      </c>
      <c r="AA13" s="3">
        <f ca="1">'led3'!F13</f>
        <v>0</v>
      </c>
      <c r="AB13">
        <f ca="1">IF($AI$3=0,Y13,INDEX('led1'!$K$3:$W$53,X13+1,temp!$AI$3))</f>
        <v>0</v>
      </c>
      <c r="AC13">
        <f ca="1">IF($AI$3=0,Z13,INDEX('led2'!$K$3:$W$53,X13+1,temp!$AI$3))</f>
        <v>0</v>
      </c>
      <c r="AD13">
        <f ca="1">IF($AI$3=0,AA13,INDEX('led3'!$K$3:$W$53,X13+1,temp!$AI$3))</f>
        <v>0</v>
      </c>
      <c r="AE13" t="e">
        <f ca="1">IF($AI$4=0,Y13,INDEX('led1'!$K$3:$W$53,X13+1,temp!$AI$4))</f>
        <v>#VALUE!</v>
      </c>
      <c r="AF13" t="e">
        <f ca="1">IF($AI$4=0,Z13,INDEX('led2'!$K$3:$W$53,X13+1,temp!$AI$4))</f>
        <v>#VALUE!</v>
      </c>
      <c r="AG13" t="e">
        <f ca="1">IF($AI$4=0,AA13,INDEX('led3'!$K$3:$W$53,X13+1,temp!$AI$4))</f>
        <v>#VALUE!</v>
      </c>
      <c r="AH13" t="str">
        <f ca="1">IF($AI$4=0,"Current (A)", INDEX(Lookups!$M$3:$T$15,$AI$4,(AH18-1)*2+1))</f>
        <v>LED lm/W</v>
      </c>
      <c r="AI13" s="40" t="s">
        <v>1070</v>
      </c>
      <c r="AN13" s="40">
        <v>1</v>
      </c>
      <c r="AO13" s="9">
        <f t="shared" ca="1" si="11"/>
        <v>96.4375</v>
      </c>
      <c r="AP13" s="9">
        <f t="shared" ca="1" si="12"/>
        <v>96.435000000000002</v>
      </c>
      <c r="AQ13" s="9">
        <f t="shared" ca="1" si="12"/>
        <v>96.432500000000005</v>
      </c>
      <c r="AR13" s="9">
        <f t="shared" ca="1" si="12"/>
        <v>96.43</v>
      </c>
      <c r="AS13" s="9">
        <f t="shared" ca="1" si="12"/>
        <v>96.427499999999995</v>
      </c>
      <c r="AT13" s="9">
        <f t="shared" ca="1" si="12"/>
        <v>96.424999999999997</v>
      </c>
      <c r="AU13" s="9">
        <f t="shared" ca="1" si="12"/>
        <v>96.422499999999999</v>
      </c>
      <c r="AV13" s="9">
        <f t="shared" ca="1" si="12"/>
        <v>96.44</v>
      </c>
      <c r="AW13" s="9">
        <f t="shared" ca="1" si="12"/>
        <v>96.4375</v>
      </c>
      <c r="AX13" s="9">
        <f t="shared" ca="1" si="12"/>
        <v>96.435000000000002</v>
      </c>
      <c r="AY13" s="9">
        <f t="shared" ca="1" si="12"/>
        <v>96.432500000000005</v>
      </c>
      <c r="AZ13" s="9">
        <f t="shared" ca="1" si="12"/>
        <v>96.43</v>
      </c>
      <c r="BA13" s="9">
        <f t="shared" ca="1" si="12"/>
        <v>96.427499999999995</v>
      </c>
      <c r="BB13" s="9">
        <f t="shared" ca="1" si="12"/>
        <v>96.442499999999995</v>
      </c>
      <c r="BC13" s="9">
        <f t="shared" ca="1" si="12"/>
        <v>96.44</v>
      </c>
      <c r="BD13" s="9">
        <f t="shared" ca="1" si="12"/>
        <v>96.4375</v>
      </c>
      <c r="BE13" s="9">
        <f t="shared" ca="1" si="12"/>
        <v>96.435000000000002</v>
      </c>
      <c r="BF13" s="9">
        <f t="shared" ca="1" si="13"/>
        <v>96.432500000000005</v>
      </c>
      <c r="BG13" s="9">
        <f t="shared" ca="1" si="13"/>
        <v>96.43</v>
      </c>
      <c r="BH13" s="9">
        <f t="shared" ca="1" si="13"/>
        <v>98.222499999999997</v>
      </c>
      <c r="BI13" s="9">
        <f t="shared" ca="1" si="13"/>
        <v>98.22</v>
      </c>
      <c r="BJ13" s="9">
        <f t="shared" ca="1" si="13"/>
        <v>98.217500000000001</v>
      </c>
      <c r="BK13" s="9">
        <f t="shared" ca="1" si="13"/>
        <v>98.215000000000003</v>
      </c>
      <c r="BL13" s="9">
        <f t="shared" ca="1" si="13"/>
        <v>98.212500000000006</v>
      </c>
      <c r="BM13" s="9">
        <f t="shared" ca="1" si="13"/>
        <v>98.21</v>
      </c>
      <c r="BN13" s="9">
        <f t="shared" ca="1" si="13"/>
        <v>100.00879999999999</v>
      </c>
      <c r="BO13" s="9">
        <f t="shared" ca="1" si="13"/>
        <v>100.0063</v>
      </c>
      <c r="BP13" s="9">
        <f t="shared" ca="1" si="13"/>
        <v>100.0038</v>
      </c>
      <c r="BQ13" s="9">
        <f t="shared" ca="1" si="13"/>
        <v>100.0013</v>
      </c>
      <c r="BR13" s="9">
        <f t="shared" ca="1" si="13"/>
        <v>99.998800000000003</v>
      </c>
      <c r="BS13" s="9">
        <f t="shared" ca="1" si="13"/>
        <v>99.996300000000005</v>
      </c>
      <c r="BT13" s="9">
        <f t="shared" ca="1" si="14"/>
        <v>96.444999999999993</v>
      </c>
      <c r="BU13" s="9">
        <f t="shared" ca="1" si="14"/>
        <v>96.442499999999995</v>
      </c>
      <c r="BV13" s="9">
        <f t="shared" ca="1" si="14"/>
        <v>96.44</v>
      </c>
      <c r="BW13" s="9">
        <f t="shared" ca="1" si="14"/>
        <v>96.4375</v>
      </c>
      <c r="BX13" s="9">
        <f t="shared" ca="1" si="14"/>
        <v>96.435000000000002</v>
      </c>
      <c r="BY13" s="9">
        <f t="shared" ca="1" si="14"/>
        <v>96.432500000000005</v>
      </c>
    </row>
    <row r="14" spans="1:77">
      <c r="A14">
        <v>12</v>
      </c>
      <c r="B14">
        <f ca="1">INDEX(Models!$S$3:$CK$2387,'led1'!$B$3*2-1,$A14)</f>
        <v>0</v>
      </c>
      <c r="C14">
        <f ca="1">INDEX(Models!$S$3:$CK$2387,'led1'!$B$3*2,$A14)</f>
        <v>0</v>
      </c>
      <c r="D14" t="str">
        <f t="shared" ca="1" si="0"/>
        <v/>
      </c>
      <c r="E14" t="str">
        <f t="shared" ca="1" si="1"/>
        <v/>
      </c>
      <c r="F14">
        <f ca="1">INDEX(Models!$S$3:$CK$2387,'led2'!$B$3*2-1,$A14)</f>
        <v>0</v>
      </c>
      <c r="G14">
        <f ca="1">INDEX(Models!$S$3:$CK$2387,'led2'!$B$3*2,$A14)</f>
        <v>0</v>
      </c>
      <c r="H14" t="str">
        <f t="shared" ca="1" si="2"/>
        <v/>
      </c>
      <c r="I14" t="str">
        <f t="shared" ca="1" si="3"/>
        <v/>
      </c>
      <c r="J14">
        <f ca="1">INDEX(Models!$S$3:$CK$2387,'led3'!$B$3*2-1,$A14)</f>
        <v>0</v>
      </c>
      <c r="K14">
        <f ca="1">INDEX(Models!$S$3:$CK$2387,'led3'!$B$3*2,$A14)</f>
        <v>0</v>
      </c>
      <c r="L14" t="str">
        <f t="shared" ca="1" si="4"/>
        <v/>
      </c>
      <c r="M14" t="str">
        <f t="shared" ca="1" si="5"/>
        <v/>
      </c>
      <c r="X14">
        <v>11</v>
      </c>
      <c r="Y14" s="3">
        <f ca="1">'led1'!F14</f>
        <v>0</v>
      </c>
      <c r="Z14" s="3">
        <f ca="1">'led2'!F14</f>
        <v>0</v>
      </c>
      <c r="AA14" s="3">
        <f ca="1">'led3'!F14</f>
        <v>0</v>
      </c>
      <c r="AB14">
        <f ca="1">IF($AI$3=0,Y14,INDEX('led1'!$K$3:$W$53,X14+1,temp!$AI$3))</f>
        <v>0</v>
      </c>
      <c r="AC14">
        <f ca="1">IF($AI$3=0,Z14,INDEX('led2'!$K$3:$W$53,X14+1,temp!$AI$3))</f>
        <v>0</v>
      </c>
      <c r="AD14">
        <f ca="1">IF($AI$3=0,AA14,INDEX('led3'!$K$3:$W$53,X14+1,temp!$AI$3))</f>
        <v>0</v>
      </c>
      <c r="AE14" t="e">
        <f ca="1">IF($AI$4=0,Y14,INDEX('led1'!$K$3:$W$53,X14+1,temp!$AI$4))</f>
        <v>#VALUE!</v>
      </c>
      <c r="AF14" t="e">
        <f ca="1">IF($AI$4=0,Z14,INDEX('led2'!$K$3:$W$53,X14+1,temp!$AI$4))</f>
        <v>#VALUE!</v>
      </c>
      <c r="AG14" t="e">
        <f ca="1">IF($AI$4=0,AA14,INDEX('led3'!$K$3:$W$53,X14+1,temp!$AI$4))</f>
        <v>#VALUE!</v>
      </c>
      <c r="AH14" t="str">
        <f ca="1">IF($AI$4=0,"Current (A)", INDEX(Lookups!$M$3:$T$15,$AI$4,(AH19-1)*2+1))</f>
        <v>LED lm/W</v>
      </c>
      <c r="AI14" s="40" t="s">
        <v>1071</v>
      </c>
      <c r="AN14">
        <v>2</v>
      </c>
      <c r="AO14" s="9">
        <f t="shared" ca="1" si="11"/>
        <v>92.867500000000007</v>
      </c>
      <c r="AP14" s="9">
        <f t="shared" ca="1" si="12"/>
        <v>92.864999999999995</v>
      </c>
      <c r="AQ14" s="9">
        <f t="shared" ca="1" si="12"/>
        <v>92.862499999999997</v>
      </c>
      <c r="AR14" s="9">
        <f t="shared" ca="1" si="12"/>
        <v>92.86</v>
      </c>
      <c r="AS14" s="9">
        <f t="shared" ca="1" si="12"/>
        <v>92.857500000000002</v>
      </c>
      <c r="AT14" s="9">
        <f t="shared" ca="1" si="12"/>
        <v>92.855000000000004</v>
      </c>
      <c r="AU14" s="9">
        <f t="shared" ca="1" si="12"/>
        <v>92.852500000000006</v>
      </c>
      <c r="AV14" s="9">
        <f t="shared" ca="1" si="12"/>
        <v>92.872500000000002</v>
      </c>
      <c r="AW14" s="9">
        <f t="shared" ca="1" si="12"/>
        <v>92.87</v>
      </c>
      <c r="AX14" s="9">
        <f t="shared" ca="1" si="12"/>
        <v>92.867500000000007</v>
      </c>
      <c r="AY14" s="9">
        <f t="shared" ca="1" si="12"/>
        <v>92.864999999999995</v>
      </c>
      <c r="AZ14" s="9">
        <f t="shared" ca="1" si="12"/>
        <v>92.862499999999997</v>
      </c>
      <c r="BA14" s="9">
        <f t="shared" ca="1" si="12"/>
        <v>92.86</v>
      </c>
      <c r="BB14" s="9">
        <f t="shared" ca="1" si="12"/>
        <v>92.877499999999998</v>
      </c>
      <c r="BC14" s="9">
        <f t="shared" ca="1" si="12"/>
        <v>92.875</v>
      </c>
      <c r="BD14" s="9">
        <f t="shared" ca="1" si="12"/>
        <v>92.872500000000002</v>
      </c>
      <c r="BE14" s="9">
        <f t="shared" ca="1" si="12"/>
        <v>92.87</v>
      </c>
      <c r="BF14" s="9">
        <f t="shared" ca="1" si="13"/>
        <v>92.867500000000007</v>
      </c>
      <c r="BG14" s="9">
        <f t="shared" ca="1" si="13"/>
        <v>92.864999999999995</v>
      </c>
      <c r="BH14" s="9">
        <f t="shared" ca="1" si="13"/>
        <v>96.4375</v>
      </c>
      <c r="BI14" s="9">
        <f t="shared" ca="1" si="13"/>
        <v>96.435000000000002</v>
      </c>
      <c r="BJ14" s="9">
        <f t="shared" ca="1" si="13"/>
        <v>96.432500000000005</v>
      </c>
      <c r="BK14" s="9">
        <f t="shared" ca="1" si="13"/>
        <v>96.43</v>
      </c>
      <c r="BL14" s="9">
        <f t="shared" ca="1" si="13"/>
        <v>96.427499999999995</v>
      </c>
      <c r="BM14" s="9">
        <f t="shared" ca="1" si="13"/>
        <v>96.424999999999997</v>
      </c>
      <c r="BN14" s="9">
        <f t="shared" ca="1" si="13"/>
        <v>100.01</v>
      </c>
      <c r="BO14" s="9">
        <f t="shared" ca="1" si="13"/>
        <v>100.00749999999999</v>
      </c>
      <c r="BP14" s="9">
        <f t="shared" ca="1" si="13"/>
        <v>100.005</v>
      </c>
      <c r="BQ14" s="9">
        <f t="shared" ca="1" si="13"/>
        <v>100.0025</v>
      </c>
      <c r="BR14" s="9">
        <f t="shared" ca="1" si="13"/>
        <v>100</v>
      </c>
      <c r="BS14" s="9">
        <f t="shared" ca="1" si="13"/>
        <v>99.997500000000002</v>
      </c>
      <c r="BT14" s="9">
        <f t="shared" ca="1" si="14"/>
        <v>92.882499999999993</v>
      </c>
      <c r="BU14" s="9">
        <f t="shared" ca="1" si="14"/>
        <v>92.88</v>
      </c>
      <c r="BV14" s="9">
        <f t="shared" ca="1" si="14"/>
        <v>92.877499999999998</v>
      </c>
      <c r="BW14" s="9">
        <f t="shared" ca="1" si="14"/>
        <v>92.875</v>
      </c>
      <c r="BX14" s="9">
        <f t="shared" ca="1" si="14"/>
        <v>92.872500000000002</v>
      </c>
      <c r="BY14" s="9">
        <f t="shared" ca="1" si="14"/>
        <v>92.87</v>
      </c>
    </row>
    <row r="15" spans="1:77">
      <c r="A15">
        <v>13</v>
      </c>
      <c r="B15">
        <f ca="1">INDEX(Models!$S$3:$CK$2387,'led1'!$B$3*2-1,$A15)</f>
        <v>0</v>
      </c>
      <c r="C15">
        <f ca="1">INDEX(Models!$S$3:$CK$2387,'led1'!$B$3*2,$A15)</f>
        <v>0</v>
      </c>
      <c r="D15" t="str">
        <f t="shared" ca="1" si="0"/>
        <v/>
      </c>
      <c r="E15" t="str">
        <f t="shared" ca="1" si="1"/>
        <v/>
      </c>
      <c r="F15">
        <f ca="1">INDEX(Models!$S$3:$CK$2387,'led2'!$B$3*2-1,$A15)</f>
        <v>0</v>
      </c>
      <c r="G15">
        <f ca="1">INDEX(Models!$S$3:$CK$2387,'led2'!$B$3*2,$A15)</f>
        <v>0</v>
      </c>
      <c r="H15" t="str">
        <f t="shared" ca="1" si="2"/>
        <v/>
      </c>
      <c r="I15" t="str">
        <f t="shared" ca="1" si="3"/>
        <v/>
      </c>
      <c r="J15">
        <f ca="1">INDEX(Models!$S$3:$CK$2387,'led3'!$B$3*2-1,$A15)</f>
        <v>0</v>
      </c>
      <c r="K15">
        <f ca="1">INDEX(Models!$S$3:$CK$2387,'led3'!$B$3*2,$A15)</f>
        <v>0</v>
      </c>
      <c r="L15" t="str">
        <f t="shared" ca="1" si="4"/>
        <v/>
      </c>
      <c r="M15" t="str">
        <f t="shared" ca="1" si="5"/>
        <v/>
      </c>
      <c r="X15">
        <v>12</v>
      </c>
      <c r="Y15" s="3">
        <f ca="1">'led1'!F15</f>
        <v>0</v>
      </c>
      <c r="Z15" s="3">
        <f ca="1">'led2'!F15</f>
        <v>0</v>
      </c>
      <c r="AA15" s="3">
        <f ca="1">'led3'!F15</f>
        <v>0</v>
      </c>
      <c r="AB15">
        <f ca="1">IF($AI$3=0,Y15,INDEX('led1'!$K$3:$W$53,X15+1,temp!$AI$3))</f>
        <v>0</v>
      </c>
      <c r="AC15">
        <f ca="1">IF($AI$3=0,Z15,INDEX('led2'!$K$3:$W$53,X15+1,temp!$AI$3))</f>
        <v>0</v>
      </c>
      <c r="AD15">
        <f ca="1">IF($AI$3=0,AA15,INDEX('led3'!$K$3:$W$53,X15+1,temp!$AI$3))</f>
        <v>0</v>
      </c>
      <c r="AE15" t="e">
        <f ca="1">IF($AI$4=0,Y15,INDEX('led1'!$K$3:$W$53,X15+1,temp!$AI$4))</f>
        <v>#VALUE!</v>
      </c>
      <c r="AF15" t="e">
        <f ca="1">IF($AI$4=0,Z15,INDEX('led2'!$K$3:$W$53,X15+1,temp!$AI$4))</f>
        <v>#VALUE!</v>
      </c>
      <c r="AG15" t="e">
        <f ca="1">IF($AI$4=0,AA15,INDEX('led3'!$K$3:$W$53,X15+1,temp!$AI$4))</f>
        <v>#VALUE!</v>
      </c>
      <c r="AN15" s="40">
        <v>3</v>
      </c>
      <c r="AO15" s="9">
        <f t="shared" ca="1" si="11"/>
        <v>89.297499999999999</v>
      </c>
      <c r="AP15" s="9">
        <f t="shared" ca="1" si="12"/>
        <v>89.295000000000002</v>
      </c>
      <c r="AQ15" s="9">
        <f t="shared" ca="1" si="12"/>
        <v>89.292500000000004</v>
      </c>
      <c r="AR15" s="9">
        <f t="shared" ca="1" si="12"/>
        <v>89.29</v>
      </c>
      <c r="AS15" s="9">
        <f t="shared" ca="1" si="12"/>
        <v>89.287499999999994</v>
      </c>
      <c r="AT15" s="9">
        <f t="shared" ca="1" si="12"/>
        <v>89.284999999999997</v>
      </c>
      <c r="AU15" s="9">
        <f t="shared" ca="1" si="12"/>
        <v>89.282499999999999</v>
      </c>
      <c r="AV15" s="9">
        <f t="shared" ca="1" si="12"/>
        <v>89.305000000000007</v>
      </c>
      <c r="AW15" s="9">
        <f t="shared" ca="1" si="12"/>
        <v>89.302499999999995</v>
      </c>
      <c r="AX15" s="9">
        <f t="shared" ca="1" si="12"/>
        <v>89.3</v>
      </c>
      <c r="AY15" s="9">
        <f t="shared" ca="1" si="12"/>
        <v>89.297499999999999</v>
      </c>
      <c r="AZ15" s="9">
        <f t="shared" ca="1" si="12"/>
        <v>89.295000000000002</v>
      </c>
      <c r="BA15" s="9">
        <f t="shared" ca="1" si="12"/>
        <v>89.292500000000004</v>
      </c>
      <c r="BB15" s="9">
        <f t="shared" ca="1" si="12"/>
        <v>89.3125</v>
      </c>
      <c r="BC15" s="9">
        <f t="shared" ca="1" si="12"/>
        <v>89.31</v>
      </c>
      <c r="BD15" s="9">
        <f t="shared" ca="1" si="12"/>
        <v>89.307500000000005</v>
      </c>
      <c r="BE15" s="9">
        <f t="shared" ca="1" si="12"/>
        <v>89.305000000000007</v>
      </c>
      <c r="BF15" s="9">
        <f t="shared" ca="1" si="13"/>
        <v>89.302499999999995</v>
      </c>
      <c r="BG15" s="9">
        <f t="shared" ca="1" si="13"/>
        <v>89.3</v>
      </c>
      <c r="BH15" s="9">
        <f t="shared" ca="1" si="13"/>
        <v>94.652500000000003</v>
      </c>
      <c r="BI15" s="9">
        <f t="shared" ca="1" si="13"/>
        <v>94.65</v>
      </c>
      <c r="BJ15" s="9">
        <f t="shared" ca="1" si="13"/>
        <v>94.647499999999994</v>
      </c>
      <c r="BK15" s="9">
        <f t="shared" ca="1" si="13"/>
        <v>94.644999999999996</v>
      </c>
      <c r="BL15" s="9">
        <f t="shared" ca="1" si="13"/>
        <v>94.642499999999998</v>
      </c>
      <c r="BM15" s="9">
        <f t="shared" ca="1" si="13"/>
        <v>94.64</v>
      </c>
      <c r="BN15" s="9">
        <f t="shared" ca="1" si="13"/>
        <v>100.01130000000001</v>
      </c>
      <c r="BO15" s="9">
        <f t="shared" ca="1" si="13"/>
        <v>100.00879999999999</v>
      </c>
      <c r="BP15" s="9">
        <f t="shared" ca="1" si="13"/>
        <v>100.0063</v>
      </c>
      <c r="BQ15" s="9">
        <f t="shared" ca="1" si="13"/>
        <v>100.0038</v>
      </c>
      <c r="BR15" s="9">
        <f t="shared" ca="1" si="13"/>
        <v>100.0013</v>
      </c>
      <c r="BS15" s="9">
        <f t="shared" ca="1" si="13"/>
        <v>99.998800000000003</v>
      </c>
      <c r="BT15" s="9">
        <f t="shared" ca="1" si="14"/>
        <v>89.32</v>
      </c>
      <c r="BU15" s="9">
        <f t="shared" ca="1" si="14"/>
        <v>89.317499999999995</v>
      </c>
      <c r="BV15" s="9">
        <f t="shared" ca="1" si="14"/>
        <v>89.314999999999998</v>
      </c>
      <c r="BW15" s="9">
        <f t="shared" ca="1" si="14"/>
        <v>89.3125</v>
      </c>
      <c r="BX15" s="9">
        <f t="shared" ca="1" si="14"/>
        <v>89.31</v>
      </c>
      <c r="BY15" s="9">
        <f t="shared" ca="1" si="14"/>
        <v>89.307500000000005</v>
      </c>
    </row>
    <row r="16" spans="1:77">
      <c r="A16">
        <v>14</v>
      </c>
      <c r="B16">
        <f ca="1">INDEX(Models!$S$3:$CK$2387,'led1'!$B$3*2-1,$A16)</f>
        <v>0</v>
      </c>
      <c r="C16">
        <f ca="1">INDEX(Models!$S$3:$CK$2387,'led1'!$B$3*2,$A16)</f>
        <v>0</v>
      </c>
      <c r="D16" t="str">
        <f t="shared" ca="1" si="0"/>
        <v/>
      </c>
      <c r="E16" t="str">
        <f t="shared" ca="1" si="1"/>
        <v/>
      </c>
      <c r="F16">
        <f ca="1">INDEX(Models!$S$3:$CK$2387,'led2'!$B$3*2-1,$A16)</f>
        <v>0</v>
      </c>
      <c r="G16">
        <f ca="1">INDEX(Models!$S$3:$CK$2387,'led2'!$B$3*2,$A16)</f>
        <v>0</v>
      </c>
      <c r="H16" t="str">
        <f t="shared" ca="1" si="2"/>
        <v/>
      </c>
      <c r="I16" t="str">
        <f t="shared" ca="1" si="3"/>
        <v/>
      </c>
      <c r="J16">
        <f ca="1">INDEX(Models!$S$3:$CK$2387,'led3'!$B$3*2-1,$A16)</f>
        <v>0</v>
      </c>
      <c r="K16">
        <f ca="1">INDEX(Models!$S$3:$CK$2387,'led3'!$B$3*2,$A16)</f>
        <v>0</v>
      </c>
      <c r="L16" t="str">
        <f t="shared" ca="1" si="4"/>
        <v/>
      </c>
      <c r="M16" t="str">
        <f t="shared" ca="1" si="5"/>
        <v/>
      </c>
      <c r="X16">
        <v>13</v>
      </c>
      <c r="Y16" s="3">
        <f ca="1">'led1'!F16</f>
        <v>0</v>
      </c>
      <c r="Z16" s="3">
        <f ca="1">'led2'!F16</f>
        <v>0</v>
      </c>
      <c r="AA16" s="3">
        <f ca="1">'led3'!F16</f>
        <v>0</v>
      </c>
      <c r="AB16">
        <f ca="1">IF($AI$3=0,Y16,INDEX('led1'!$K$3:$W$53,X16+1,temp!$AI$3))</f>
        <v>0</v>
      </c>
      <c r="AC16">
        <f ca="1">IF($AI$3=0,Z16,INDEX('led2'!$K$3:$W$53,X16+1,temp!$AI$3))</f>
        <v>0</v>
      </c>
      <c r="AD16">
        <f ca="1">IF($AI$3=0,AA16,INDEX('led3'!$K$3:$W$53,X16+1,temp!$AI$3))</f>
        <v>0</v>
      </c>
      <c r="AE16" t="e">
        <f ca="1">IF($AI$4=0,Y16,INDEX('led1'!$K$3:$W$53,X16+1,temp!$AI$4))</f>
        <v>#VALUE!</v>
      </c>
      <c r="AF16" t="e">
        <f ca="1">IF($AI$4=0,Z16,INDEX('led2'!$K$3:$W$53,X16+1,temp!$AI$4))</f>
        <v>#VALUE!</v>
      </c>
      <c r="AG16" t="e">
        <f ca="1">IF($AI$4=0,AA16,INDEX('led3'!$K$3:$W$53,X16+1,temp!$AI$4))</f>
        <v>#VALUE!</v>
      </c>
      <c r="AN16">
        <v>4</v>
      </c>
      <c r="AO16" s="9">
        <f t="shared" ca="1" si="11"/>
        <v>85.727500000000006</v>
      </c>
      <c r="AP16" s="9">
        <f t="shared" ca="1" si="12"/>
        <v>85.724999999999994</v>
      </c>
      <c r="AQ16" s="9">
        <f t="shared" ca="1" si="12"/>
        <v>85.722499999999997</v>
      </c>
      <c r="AR16" s="9">
        <f t="shared" ca="1" si="12"/>
        <v>85.72</v>
      </c>
      <c r="AS16" s="9">
        <f t="shared" ca="1" si="12"/>
        <v>85.717500000000001</v>
      </c>
      <c r="AT16" s="9">
        <f t="shared" ca="1" si="12"/>
        <v>85.715000000000003</v>
      </c>
      <c r="AU16" s="9">
        <f t="shared" ca="1" si="12"/>
        <v>85.712500000000006</v>
      </c>
      <c r="AV16" s="9">
        <f t="shared" ca="1" si="12"/>
        <v>85.737499999999997</v>
      </c>
      <c r="AW16" s="9">
        <f t="shared" ca="1" si="12"/>
        <v>85.734999999999999</v>
      </c>
      <c r="AX16" s="9">
        <f t="shared" ca="1" si="12"/>
        <v>85.732500000000002</v>
      </c>
      <c r="AY16" s="9">
        <f t="shared" ca="1" si="12"/>
        <v>85.73</v>
      </c>
      <c r="AZ16" s="9">
        <f t="shared" ca="1" si="12"/>
        <v>85.727500000000006</v>
      </c>
      <c r="BA16" s="9">
        <f t="shared" ca="1" si="12"/>
        <v>85.724999999999994</v>
      </c>
      <c r="BB16" s="9">
        <f t="shared" ca="1" si="12"/>
        <v>85.747500000000002</v>
      </c>
      <c r="BC16" s="9">
        <f t="shared" ca="1" si="12"/>
        <v>85.745000000000005</v>
      </c>
      <c r="BD16" s="9">
        <f t="shared" ca="1" si="12"/>
        <v>85.742500000000007</v>
      </c>
      <c r="BE16" s="9">
        <f t="shared" ca="1" si="12"/>
        <v>85.74</v>
      </c>
      <c r="BF16" s="9">
        <f t="shared" ca="1" si="13"/>
        <v>85.737499999999997</v>
      </c>
      <c r="BG16" s="9">
        <f t="shared" ca="1" si="13"/>
        <v>85.734999999999999</v>
      </c>
      <c r="BH16" s="9">
        <f t="shared" ca="1" si="13"/>
        <v>92.867500000000007</v>
      </c>
      <c r="BI16" s="9">
        <f t="shared" ca="1" si="13"/>
        <v>92.864999999999995</v>
      </c>
      <c r="BJ16" s="9">
        <f t="shared" ca="1" si="13"/>
        <v>92.862499999999997</v>
      </c>
      <c r="BK16" s="9">
        <f t="shared" ca="1" si="13"/>
        <v>92.86</v>
      </c>
      <c r="BL16" s="9">
        <f t="shared" ca="1" si="13"/>
        <v>92.857500000000002</v>
      </c>
      <c r="BM16" s="9">
        <f t="shared" ca="1" si="13"/>
        <v>92.855000000000004</v>
      </c>
      <c r="BN16" s="9">
        <f t="shared" ca="1" si="13"/>
        <v>100.0125</v>
      </c>
      <c r="BO16" s="9">
        <f t="shared" ca="1" si="13"/>
        <v>100.01</v>
      </c>
      <c r="BP16" s="9">
        <f t="shared" ca="1" si="13"/>
        <v>100.00749999999999</v>
      </c>
      <c r="BQ16" s="9">
        <f t="shared" ca="1" si="13"/>
        <v>100.005</v>
      </c>
      <c r="BR16" s="9">
        <f t="shared" ca="1" si="13"/>
        <v>100.0025</v>
      </c>
      <c r="BS16" s="9">
        <f t="shared" ca="1" si="13"/>
        <v>100</v>
      </c>
      <c r="BT16" s="9">
        <f t="shared" ca="1" si="14"/>
        <v>85.757499999999993</v>
      </c>
      <c r="BU16" s="9">
        <f t="shared" ca="1" si="14"/>
        <v>85.754999999999995</v>
      </c>
      <c r="BV16" s="9">
        <f t="shared" ca="1" si="14"/>
        <v>85.752499999999998</v>
      </c>
      <c r="BW16" s="9">
        <f t="shared" ca="1" si="14"/>
        <v>85.75</v>
      </c>
      <c r="BX16" s="9">
        <f t="shared" ca="1" si="14"/>
        <v>85.747500000000002</v>
      </c>
      <c r="BY16" s="9">
        <f t="shared" ca="1" si="14"/>
        <v>85.745000000000005</v>
      </c>
    </row>
    <row r="17" spans="1:77">
      <c r="A17">
        <v>15</v>
      </c>
      <c r="B17">
        <f ca="1">INDEX(Models!$S$3:$CK$2387,'led1'!$B$3*2-1,$A17)</f>
        <v>0</v>
      </c>
      <c r="C17">
        <f ca="1">INDEX(Models!$S$3:$CK$2387,'led1'!$B$3*2,$A17)</f>
        <v>0</v>
      </c>
      <c r="D17" t="str">
        <f t="shared" ca="1" si="0"/>
        <v/>
      </c>
      <c r="E17" t="str">
        <f t="shared" ca="1" si="1"/>
        <v/>
      </c>
      <c r="F17">
        <f ca="1">INDEX(Models!$S$3:$CK$2387,'led2'!$B$3*2-1,$A17)</f>
        <v>0</v>
      </c>
      <c r="G17">
        <f ca="1">INDEX(Models!$S$3:$CK$2387,'led2'!$B$3*2,$A17)</f>
        <v>0</v>
      </c>
      <c r="H17" t="str">
        <f t="shared" ca="1" si="2"/>
        <v/>
      </c>
      <c r="I17" t="str">
        <f t="shared" ca="1" si="3"/>
        <v/>
      </c>
      <c r="J17">
        <f ca="1">INDEX(Models!$S$3:$CK$2387,'led3'!$B$3*2-1,$A17)</f>
        <v>0</v>
      </c>
      <c r="K17">
        <f ca="1">INDEX(Models!$S$3:$CK$2387,'led3'!$B$3*2,$A17)</f>
        <v>0</v>
      </c>
      <c r="L17" t="str">
        <f t="shared" ca="1" si="4"/>
        <v/>
      </c>
      <c r="M17" t="str">
        <f t="shared" ca="1" si="5"/>
        <v/>
      </c>
      <c r="X17">
        <v>14</v>
      </c>
      <c r="Y17" s="3">
        <f ca="1">'led1'!F17</f>
        <v>0</v>
      </c>
      <c r="Z17" s="3">
        <f ca="1">'led2'!F17</f>
        <v>0</v>
      </c>
      <c r="AA17" s="3">
        <f ca="1">'led3'!F17</f>
        <v>0</v>
      </c>
      <c r="AB17">
        <f ca="1">IF($AI$3=0,Y17,INDEX('led1'!$K$3:$W$53,X17+1,temp!$AI$3))</f>
        <v>0</v>
      </c>
      <c r="AC17">
        <f ca="1">IF($AI$3=0,Z17,INDEX('led2'!$K$3:$W$53,X17+1,temp!$AI$3))</f>
        <v>0</v>
      </c>
      <c r="AD17">
        <f ca="1">IF($AI$3=0,AA17,INDEX('led3'!$K$3:$W$53,X17+1,temp!$AI$3))</f>
        <v>0</v>
      </c>
      <c r="AE17" t="e">
        <f ca="1">IF($AI$4=0,Y17,INDEX('led1'!$K$3:$W$53,X17+1,temp!$AI$4))</f>
        <v>#VALUE!</v>
      </c>
      <c r="AF17" t="e">
        <f ca="1">IF($AI$4=0,Z17,INDEX('led2'!$K$3:$W$53,X17+1,temp!$AI$4))</f>
        <v>#VALUE!</v>
      </c>
      <c r="AG17" t="e">
        <f ca="1">IF($AI$4=0,AA17,INDEX('led3'!$K$3:$W$53,X17+1,temp!$AI$4))</f>
        <v>#VALUE!</v>
      </c>
      <c r="AH17">
        <f ca="1">IF(ISNA('led1'!B47),IF(ISNA('led2'!B47),IF(ISNA('led3'!B47),1,'led3'!B47),'led2'!B47),'led1'!B47)</f>
        <v>1</v>
      </c>
      <c r="AI17" s="40" t="s">
        <v>931</v>
      </c>
      <c r="AN17" s="40">
        <v>5</v>
      </c>
      <c r="AO17" s="9">
        <f t="shared" ca="1" si="11"/>
        <v>82.157499999999999</v>
      </c>
      <c r="AP17" s="9">
        <f t="shared" ca="1" si="12"/>
        <v>82.155000000000001</v>
      </c>
      <c r="AQ17" s="9">
        <f t="shared" ca="1" si="12"/>
        <v>82.152500000000003</v>
      </c>
      <c r="AR17" s="9">
        <f t="shared" ca="1" si="12"/>
        <v>82.15</v>
      </c>
      <c r="AS17" s="9">
        <f t="shared" ca="1" si="12"/>
        <v>82.147499999999994</v>
      </c>
      <c r="AT17" s="9">
        <f t="shared" ca="1" si="12"/>
        <v>82.144999999999996</v>
      </c>
      <c r="AU17" s="9">
        <f t="shared" ca="1" si="12"/>
        <v>82.142499999999998</v>
      </c>
      <c r="AV17" s="9">
        <f t="shared" ca="1" si="12"/>
        <v>82.17</v>
      </c>
      <c r="AW17" s="9">
        <f t="shared" ca="1" si="12"/>
        <v>82.167500000000004</v>
      </c>
      <c r="AX17" s="9">
        <f t="shared" ca="1" si="12"/>
        <v>82.165000000000006</v>
      </c>
      <c r="AY17" s="9">
        <f t="shared" ca="1" si="12"/>
        <v>82.162499999999994</v>
      </c>
      <c r="AZ17" s="9">
        <f t="shared" ca="1" si="12"/>
        <v>82.16</v>
      </c>
      <c r="BA17" s="9">
        <f t="shared" ca="1" si="12"/>
        <v>82.157499999999999</v>
      </c>
      <c r="BB17" s="9">
        <f t="shared" ca="1" si="12"/>
        <v>82.182500000000005</v>
      </c>
      <c r="BC17" s="9">
        <f t="shared" ca="1" si="12"/>
        <v>82.18</v>
      </c>
      <c r="BD17" s="9">
        <f t="shared" ca="1" si="12"/>
        <v>82.177499999999995</v>
      </c>
      <c r="BE17" s="9">
        <f t="shared" ca="1" si="12"/>
        <v>82.174999999999997</v>
      </c>
      <c r="BF17" s="9">
        <f t="shared" ca="1" si="13"/>
        <v>82.172499999999999</v>
      </c>
      <c r="BG17" s="9">
        <f t="shared" ca="1" si="13"/>
        <v>82.17</v>
      </c>
      <c r="BH17" s="9">
        <f t="shared" ca="1" si="13"/>
        <v>91.082499999999996</v>
      </c>
      <c r="BI17" s="9">
        <f t="shared" ca="1" si="13"/>
        <v>91.08</v>
      </c>
      <c r="BJ17" s="9">
        <f t="shared" ca="1" si="13"/>
        <v>91.077500000000001</v>
      </c>
      <c r="BK17" s="9">
        <f t="shared" ca="1" si="13"/>
        <v>91.075000000000003</v>
      </c>
      <c r="BL17" s="9">
        <f t="shared" ca="1" si="13"/>
        <v>91.072500000000005</v>
      </c>
      <c r="BM17" s="9">
        <f t="shared" ca="1" si="13"/>
        <v>91.07</v>
      </c>
      <c r="BN17" s="9">
        <f t="shared" ca="1" si="13"/>
        <v>100.0138</v>
      </c>
      <c r="BO17" s="9">
        <f t="shared" ca="1" si="13"/>
        <v>100.01130000000001</v>
      </c>
      <c r="BP17" s="9">
        <f t="shared" ca="1" si="13"/>
        <v>100.00879999999999</v>
      </c>
      <c r="BQ17" s="9">
        <f t="shared" ca="1" si="13"/>
        <v>100.0063</v>
      </c>
      <c r="BR17" s="9">
        <f t="shared" ca="1" si="13"/>
        <v>100.0038</v>
      </c>
      <c r="BS17" s="9">
        <f t="shared" ca="1" si="13"/>
        <v>100.0013</v>
      </c>
      <c r="BT17" s="9">
        <f t="shared" ca="1" si="14"/>
        <v>82.194999999999993</v>
      </c>
      <c r="BU17" s="9">
        <f t="shared" ca="1" si="14"/>
        <v>82.192499999999995</v>
      </c>
      <c r="BV17" s="9">
        <f t="shared" ca="1" si="14"/>
        <v>82.19</v>
      </c>
      <c r="BW17" s="9">
        <f t="shared" ca="1" si="14"/>
        <v>82.1875</v>
      </c>
      <c r="BX17" s="9">
        <f t="shared" ca="1" si="14"/>
        <v>82.185000000000002</v>
      </c>
      <c r="BY17" s="9">
        <f t="shared" ca="1" si="14"/>
        <v>82.182500000000005</v>
      </c>
    </row>
    <row r="18" spans="1:77">
      <c r="A18">
        <v>16</v>
      </c>
      <c r="B18">
        <f ca="1">INDEX(Models!$S$3:$CK$2387,'led1'!$B$3*2-1,$A18)</f>
        <v>0</v>
      </c>
      <c r="C18">
        <f ca="1">INDEX(Models!$S$3:$CK$2387,'led1'!$B$3*2,$A18)</f>
        <v>0</v>
      </c>
      <c r="D18" t="str">
        <f t="shared" ca="1" si="0"/>
        <v/>
      </c>
      <c r="E18" t="str">
        <f t="shared" ca="1" si="1"/>
        <v/>
      </c>
      <c r="F18">
        <f ca="1">INDEX(Models!$S$3:$CK$2387,'led2'!$B$3*2-1,$A18)</f>
        <v>0</v>
      </c>
      <c r="G18">
        <f ca="1">INDEX(Models!$S$3:$CK$2387,'led2'!$B$3*2,$A18)</f>
        <v>0</v>
      </c>
      <c r="H18" t="str">
        <f t="shared" ca="1" si="2"/>
        <v/>
      </c>
      <c r="I18" t="str">
        <f t="shared" ca="1" si="3"/>
        <v/>
      </c>
      <c r="J18">
        <f ca="1">INDEX(Models!$S$3:$CK$2387,'led3'!$B$3*2-1,$A18)</f>
        <v>0</v>
      </c>
      <c r="K18">
        <f ca="1">INDEX(Models!$S$3:$CK$2387,'led3'!$B$3*2,$A18)</f>
        <v>0</v>
      </c>
      <c r="L18" t="str">
        <f t="shared" ca="1" si="4"/>
        <v/>
      </c>
      <c r="M18" t="str">
        <f t="shared" ca="1" si="5"/>
        <v/>
      </c>
      <c r="X18">
        <v>15</v>
      </c>
      <c r="Y18" s="3">
        <f ca="1">'led1'!F18</f>
        <v>0</v>
      </c>
      <c r="Z18" s="3">
        <f ca="1">'led2'!F18</f>
        <v>0</v>
      </c>
      <c r="AA18" s="3">
        <f ca="1">'led3'!F18</f>
        <v>0</v>
      </c>
      <c r="AB18">
        <f ca="1">IF($AI$3=0,Y18,INDEX('led1'!$K$3:$W$53,X18+1,temp!$AI$3))</f>
        <v>0</v>
      </c>
      <c r="AC18">
        <f ca="1">IF($AI$3=0,Z18,INDEX('led2'!$K$3:$W$53,X18+1,temp!$AI$3))</f>
        <v>0</v>
      </c>
      <c r="AD18">
        <f ca="1">IF($AI$3=0,AA18,INDEX('led3'!$K$3:$W$53,X18+1,temp!$AI$3))</f>
        <v>0</v>
      </c>
      <c r="AE18" t="e">
        <f ca="1">IF($AI$4=0,Y18,INDEX('led1'!$K$3:$W$53,X18+1,temp!$AI$4))</f>
        <v>#VALUE!</v>
      </c>
      <c r="AF18" t="e">
        <f ca="1">IF($AI$4=0,Z18,INDEX('led2'!$K$3:$W$53,X18+1,temp!$AI$4))</f>
        <v>#VALUE!</v>
      </c>
      <c r="AG18" t="e">
        <f ca="1">IF($AI$4=0,AA18,INDEX('led3'!$K$3:$W$53,X18+1,temp!$AI$4))</f>
        <v>#VALUE!</v>
      </c>
      <c r="AH18">
        <f ca="1">IF(ISNA('led2'!B47),IF(ISNA('led1'!B47),IF(ISNA('led3'!B47),1,'led3'!B47),'led1'!B47),'led2'!B47)</f>
        <v>1</v>
      </c>
      <c r="AI18" s="40" t="s">
        <v>936</v>
      </c>
      <c r="AN18">
        <v>6</v>
      </c>
      <c r="AO18" s="9">
        <f t="shared" ca="1" si="11"/>
        <v>78.587500000000006</v>
      </c>
      <c r="AP18" s="9">
        <f t="shared" ca="1" si="12"/>
        <v>78.584999999999994</v>
      </c>
      <c r="AQ18" s="9">
        <f t="shared" ca="1" si="12"/>
        <v>78.582499999999996</v>
      </c>
      <c r="AR18" s="9">
        <f t="shared" ca="1" si="12"/>
        <v>78.58</v>
      </c>
      <c r="AS18" s="9">
        <f t="shared" ca="1" si="12"/>
        <v>78.577500000000001</v>
      </c>
      <c r="AT18" s="9">
        <f t="shared" ca="1" si="12"/>
        <v>78.575000000000003</v>
      </c>
      <c r="AU18" s="9">
        <f t="shared" ca="1" si="12"/>
        <v>78.572500000000005</v>
      </c>
      <c r="AV18" s="9">
        <f t="shared" ca="1" si="12"/>
        <v>78.602500000000006</v>
      </c>
      <c r="AW18" s="9">
        <f t="shared" ca="1" si="12"/>
        <v>78.599999999999994</v>
      </c>
      <c r="AX18" s="9">
        <f t="shared" ca="1" si="12"/>
        <v>78.597499999999997</v>
      </c>
      <c r="AY18" s="9">
        <f t="shared" ca="1" si="12"/>
        <v>78.594999999999999</v>
      </c>
      <c r="AZ18" s="9">
        <f t="shared" ca="1" si="12"/>
        <v>78.592500000000001</v>
      </c>
      <c r="BA18" s="9">
        <f t="shared" ca="1" si="12"/>
        <v>78.59</v>
      </c>
      <c r="BB18" s="9">
        <f t="shared" ca="1" si="12"/>
        <v>78.617500000000007</v>
      </c>
      <c r="BC18" s="9">
        <f t="shared" ca="1" si="12"/>
        <v>78.614999999999995</v>
      </c>
      <c r="BD18" s="9">
        <f t="shared" ca="1" si="12"/>
        <v>78.612499999999997</v>
      </c>
      <c r="BE18" s="9">
        <f t="shared" ca="1" si="12"/>
        <v>78.61</v>
      </c>
      <c r="BF18" s="9">
        <f t="shared" ca="1" si="13"/>
        <v>78.607500000000002</v>
      </c>
      <c r="BG18" s="9">
        <f t="shared" ca="1" si="13"/>
        <v>78.605000000000004</v>
      </c>
      <c r="BH18" s="9">
        <f t="shared" ca="1" si="13"/>
        <v>89.297499999999999</v>
      </c>
      <c r="BI18" s="9">
        <f t="shared" ca="1" si="13"/>
        <v>89.295000000000002</v>
      </c>
      <c r="BJ18" s="9">
        <f t="shared" ca="1" si="13"/>
        <v>89.292500000000004</v>
      </c>
      <c r="BK18" s="9">
        <f t="shared" ca="1" si="13"/>
        <v>89.29</v>
      </c>
      <c r="BL18" s="9">
        <f t="shared" ca="1" si="13"/>
        <v>89.287499999999994</v>
      </c>
      <c r="BM18" s="9">
        <f t="shared" ca="1" si="13"/>
        <v>89.284999999999997</v>
      </c>
      <c r="BN18" s="9">
        <f t="shared" ca="1" si="13"/>
        <v>100.015</v>
      </c>
      <c r="BO18" s="9">
        <f t="shared" ca="1" si="13"/>
        <v>100.0125</v>
      </c>
      <c r="BP18" s="9">
        <f t="shared" ca="1" si="13"/>
        <v>100.01</v>
      </c>
      <c r="BQ18" s="9">
        <f t="shared" ca="1" si="13"/>
        <v>100.00749999999999</v>
      </c>
      <c r="BR18" s="9">
        <f t="shared" ca="1" si="13"/>
        <v>100.005</v>
      </c>
      <c r="BS18" s="9">
        <f t="shared" ca="1" si="13"/>
        <v>100.0025</v>
      </c>
      <c r="BT18" s="9">
        <f t="shared" ca="1" si="14"/>
        <v>78.632499999999993</v>
      </c>
      <c r="BU18" s="9">
        <f t="shared" ca="1" si="14"/>
        <v>78.63</v>
      </c>
      <c r="BV18" s="9">
        <f t="shared" ca="1" si="14"/>
        <v>78.627499999999998</v>
      </c>
      <c r="BW18" s="9">
        <f t="shared" ca="1" si="14"/>
        <v>78.625</v>
      </c>
      <c r="BX18" s="9">
        <f t="shared" ca="1" si="14"/>
        <v>78.622500000000002</v>
      </c>
      <c r="BY18" s="9">
        <f t="shared" ca="1" si="14"/>
        <v>78.62</v>
      </c>
    </row>
    <row r="19" spans="1:77">
      <c r="A19">
        <v>17</v>
      </c>
      <c r="B19">
        <f ca="1">INDEX(Models!$S$3:$CK$2387,'led1'!$B$3*2-1,$A19)</f>
        <v>0</v>
      </c>
      <c r="C19">
        <f ca="1">INDEX(Models!$S$3:$CK$2387,'led1'!$B$3*2,$A19)</f>
        <v>0</v>
      </c>
      <c r="D19" t="str">
        <f t="shared" ca="1" si="0"/>
        <v/>
      </c>
      <c r="E19" t="str">
        <f t="shared" ca="1" si="1"/>
        <v/>
      </c>
      <c r="F19">
        <f ca="1">INDEX(Models!$S$3:$CK$2387,'led2'!$B$3*2-1,$A19)</f>
        <v>0</v>
      </c>
      <c r="G19">
        <f ca="1">INDEX(Models!$S$3:$CK$2387,'led2'!$B$3*2,$A19)</f>
        <v>0</v>
      </c>
      <c r="H19" t="str">
        <f t="shared" ca="1" si="2"/>
        <v/>
      </c>
      <c r="I19" t="str">
        <f t="shared" ca="1" si="3"/>
        <v/>
      </c>
      <c r="J19">
        <f ca="1">INDEX(Models!$S$3:$CK$2387,'led3'!$B$3*2-1,$A19)</f>
        <v>0</v>
      </c>
      <c r="K19">
        <f ca="1">INDEX(Models!$S$3:$CK$2387,'led3'!$B$3*2,$A19)</f>
        <v>0</v>
      </c>
      <c r="L19" t="str">
        <f t="shared" ca="1" si="4"/>
        <v/>
      </c>
      <c r="M19" t="str">
        <f t="shared" ca="1" si="5"/>
        <v/>
      </c>
      <c r="X19">
        <v>16</v>
      </c>
      <c r="Y19" s="3">
        <f ca="1">'led1'!F19</f>
        <v>0</v>
      </c>
      <c r="Z19" s="3">
        <f ca="1">'led2'!F19</f>
        <v>0</v>
      </c>
      <c r="AA19" s="3">
        <f ca="1">'led3'!F19</f>
        <v>0</v>
      </c>
      <c r="AB19">
        <f ca="1">IF($AI$3=0,Y19,INDEX('led1'!$K$3:$W$53,X19+1,temp!$AI$3))</f>
        <v>0</v>
      </c>
      <c r="AC19">
        <f ca="1">IF($AI$3=0,Z19,INDEX('led2'!$K$3:$W$53,X19+1,temp!$AI$3))</f>
        <v>0</v>
      </c>
      <c r="AD19">
        <f ca="1">IF($AI$3=0,AA19,INDEX('led3'!$K$3:$W$53,X19+1,temp!$AI$3))</f>
        <v>0</v>
      </c>
      <c r="AE19" t="e">
        <f ca="1">IF($AI$4=0,Y19,INDEX('led1'!$K$3:$W$53,X19+1,temp!$AI$4))</f>
        <v>#VALUE!</v>
      </c>
      <c r="AF19" t="e">
        <f ca="1">IF($AI$4=0,Z19,INDEX('led2'!$K$3:$W$53,X19+1,temp!$AI$4))</f>
        <v>#VALUE!</v>
      </c>
      <c r="AG19" t="e">
        <f ca="1">IF($AI$4=0,AA19,INDEX('led3'!$K$3:$W$53,X19+1,temp!$AI$4))</f>
        <v>#VALUE!</v>
      </c>
      <c r="AH19">
        <f ca="1">IF(ISNA('led3'!B47),IF(ISNA('led1'!B47),IF(ISNA('led2'!B47),1,'led2'!B47),'led1'!B47),'led3'!B47)</f>
        <v>1</v>
      </c>
      <c r="AI19" s="40" t="s">
        <v>941</v>
      </c>
      <c r="AN19" s="40">
        <v>7</v>
      </c>
      <c r="AO19" s="9">
        <f t="shared" ca="1" si="11"/>
        <v>75.017499999999998</v>
      </c>
      <c r="AP19" s="9">
        <f t="shared" ca="1" si="12"/>
        <v>75.015000000000001</v>
      </c>
      <c r="AQ19" s="9">
        <f t="shared" ca="1" si="12"/>
        <v>75.012500000000003</v>
      </c>
      <c r="AR19" s="9">
        <f t="shared" ca="1" si="12"/>
        <v>75.010000000000005</v>
      </c>
      <c r="AS19" s="9">
        <f t="shared" ca="1" si="12"/>
        <v>75.007499999999993</v>
      </c>
      <c r="AT19" s="9">
        <f t="shared" ca="1" si="12"/>
        <v>75.004999999999995</v>
      </c>
      <c r="AU19" s="9">
        <f t="shared" ca="1" si="12"/>
        <v>75.002499999999998</v>
      </c>
      <c r="AV19" s="9">
        <f t="shared" ca="1" si="12"/>
        <v>75.034999999999997</v>
      </c>
      <c r="AW19" s="9">
        <f t="shared" ca="1" si="12"/>
        <v>75.032499999999999</v>
      </c>
      <c r="AX19" s="9">
        <f t="shared" ca="1" si="12"/>
        <v>75.03</v>
      </c>
      <c r="AY19" s="9">
        <f t="shared" ca="1" si="12"/>
        <v>75.027500000000003</v>
      </c>
      <c r="AZ19" s="9">
        <f t="shared" ca="1" si="12"/>
        <v>75.025000000000006</v>
      </c>
      <c r="BA19" s="9">
        <f t="shared" ca="1" si="12"/>
        <v>75.022499999999994</v>
      </c>
      <c r="BB19" s="9">
        <f t="shared" ca="1" si="12"/>
        <v>75.052499999999995</v>
      </c>
      <c r="BC19" s="9">
        <f t="shared" ca="1" si="12"/>
        <v>75.05</v>
      </c>
      <c r="BD19" s="9">
        <f t="shared" ca="1" si="12"/>
        <v>75.047499999999999</v>
      </c>
      <c r="BE19" s="9">
        <f t="shared" ca="1" si="12"/>
        <v>75.045000000000002</v>
      </c>
      <c r="BF19" s="9">
        <f t="shared" ca="1" si="13"/>
        <v>75.042500000000004</v>
      </c>
      <c r="BG19" s="9">
        <f t="shared" ca="1" si="13"/>
        <v>75.040000000000006</v>
      </c>
      <c r="BH19" s="9">
        <f t="shared" ca="1" si="13"/>
        <v>87.512500000000003</v>
      </c>
      <c r="BI19" s="9">
        <f t="shared" ca="1" si="13"/>
        <v>87.51</v>
      </c>
      <c r="BJ19" s="9">
        <f t="shared" ca="1" si="13"/>
        <v>87.507499999999993</v>
      </c>
      <c r="BK19" s="9">
        <f t="shared" ca="1" si="13"/>
        <v>87.504999999999995</v>
      </c>
      <c r="BL19" s="9">
        <f t="shared" ca="1" si="13"/>
        <v>87.502499999999998</v>
      </c>
      <c r="BM19" s="9">
        <f t="shared" ca="1" si="13"/>
        <v>87.5</v>
      </c>
      <c r="BN19" s="9">
        <f t="shared" ca="1" si="13"/>
        <v>100.0163</v>
      </c>
      <c r="BO19" s="9">
        <f t="shared" ca="1" si="13"/>
        <v>100.0138</v>
      </c>
      <c r="BP19" s="9">
        <f t="shared" ca="1" si="13"/>
        <v>100.01130000000001</v>
      </c>
      <c r="BQ19" s="9">
        <f t="shared" ca="1" si="13"/>
        <v>100.00879999999999</v>
      </c>
      <c r="BR19" s="9">
        <f t="shared" ca="1" si="13"/>
        <v>100.0063</v>
      </c>
      <c r="BS19" s="9">
        <f t="shared" ca="1" si="13"/>
        <v>100.0038</v>
      </c>
      <c r="BT19" s="9">
        <f t="shared" ca="1" si="14"/>
        <v>75.069999999999993</v>
      </c>
      <c r="BU19" s="9">
        <f t="shared" ca="1" si="14"/>
        <v>75.067499999999995</v>
      </c>
      <c r="BV19" s="9">
        <f t="shared" ca="1" si="14"/>
        <v>75.064999999999998</v>
      </c>
      <c r="BW19" s="9">
        <f t="shared" ca="1" si="14"/>
        <v>75.0625</v>
      </c>
      <c r="BX19" s="9">
        <f t="shared" ca="1" si="14"/>
        <v>75.06</v>
      </c>
      <c r="BY19" s="9">
        <f t="shared" ca="1" si="14"/>
        <v>75.057500000000005</v>
      </c>
    </row>
    <row r="20" spans="1:77">
      <c r="A20">
        <v>18</v>
      </c>
      <c r="B20">
        <f ca="1">INDEX(Models!$S$3:$CK$2387,'led1'!$B$3*2-1,$A20)</f>
        <v>0</v>
      </c>
      <c r="C20">
        <f ca="1">INDEX(Models!$S$3:$CK$2387,'led1'!$B$3*2,$A20)</f>
        <v>0</v>
      </c>
      <c r="D20" t="str">
        <f t="shared" ca="1" si="0"/>
        <v/>
      </c>
      <c r="E20" t="str">
        <f t="shared" ca="1" si="1"/>
        <v/>
      </c>
      <c r="F20">
        <f ca="1">INDEX(Models!$S$3:$CK$2387,'led2'!$B$3*2-1,$A20)</f>
        <v>0</v>
      </c>
      <c r="G20">
        <f ca="1">INDEX(Models!$S$3:$CK$2387,'led2'!$B$3*2,$A20)</f>
        <v>0</v>
      </c>
      <c r="H20" t="str">
        <f t="shared" ca="1" si="2"/>
        <v/>
      </c>
      <c r="I20" t="str">
        <f t="shared" ca="1" si="3"/>
        <v/>
      </c>
      <c r="J20">
        <f ca="1">INDEX(Models!$S$3:$CK$2387,'led3'!$B$3*2-1,$A20)</f>
        <v>0</v>
      </c>
      <c r="K20">
        <f ca="1">INDEX(Models!$S$3:$CK$2387,'led3'!$B$3*2,$A20)</f>
        <v>0</v>
      </c>
      <c r="L20" t="str">
        <f t="shared" ca="1" si="4"/>
        <v/>
      </c>
      <c r="M20" t="str">
        <f t="shared" ca="1" si="5"/>
        <v/>
      </c>
      <c r="X20">
        <v>17</v>
      </c>
      <c r="Y20" s="3">
        <f ca="1">'led1'!F20</f>
        <v>0</v>
      </c>
      <c r="Z20" s="3">
        <f ca="1">'led2'!F20</f>
        <v>0</v>
      </c>
      <c r="AA20" s="3">
        <f ca="1">'led3'!F20</f>
        <v>0</v>
      </c>
      <c r="AB20">
        <f ca="1">IF($AI$3=0,Y20,INDEX('led1'!$K$3:$W$53,X20+1,temp!$AI$3))</f>
        <v>0</v>
      </c>
      <c r="AC20">
        <f ca="1">IF($AI$3=0,Z20,INDEX('led2'!$K$3:$W$53,X20+1,temp!$AI$3))</f>
        <v>0</v>
      </c>
      <c r="AD20">
        <f ca="1">IF($AI$3=0,AA20,INDEX('led3'!$K$3:$W$53,X20+1,temp!$AI$3))</f>
        <v>0</v>
      </c>
      <c r="AE20" t="e">
        <f ca="1">IF($AI$4=0,Y20,INDEX('led1'!$K$3:$W$53,X20+1,temp!$AI$4))</f>
        <v>#VALUE!</v>
      </c>
      <c r="AF20" t="e">
        <f ca="1">IF($AI$4=0,Z20,INDEX('led2'!$K$3:$W$53,X20+1,temp!$AI$4))</f>
        <v>#VALUE!</v>
      </c>
      <c r="AG20" t="e">
        <f ca="1">IF($AI$4=0,AA20,INDEX('led3'!$K$3:$W$53,X20+1,temp!$AI$4))</f>
        <v>#VALUE!</v>
      </c>
      <c r="AH20">
        <f ca="1">IF(AND(EXACT(AH17,AH18),EXACT(AH17,AH19)),AH17,0)</f>
        <v>1</v>
      </c>
      <c r="AN20">
        <v>8</v>
      </c>
      <c r="AO20" s="9">
        <f t="shared" ca="1" si="11"/>
        <v>71.447500000000005</v>
      </c>
      <c r="AP20" s="9">
        <f t="shared" ca="1" si="12"/>
        <v>71.444999999999993</v>
      </c>
      <c r="AQ20" s="9">
        <f t="shared" ca="1" si="12"/>
        <v>71.442499999999995</v>
      </c>
      <c r="AR20" s="9">
        <f t="shared" ca="1" si="12"/>
        <v>71.44</v>
      </c>
      <c r="AS20" s="9">
        <f t="shared" ca="1" si="12"/>
        <v>71.4375</v>
      </c>
      <c r="AT20" s="9">
        <f t="shared" ca="1" si="12"/>
        <v>71.435000000000002</v>
      </c>
      <c r="AU20" s="9">
        <f t="shared" ca="1" si="12"/>
        <v>71.432500000000005</v>
      </c>
      <c r="AV20" s="9">
        <f t="shared" ca="1" si="12"/>
        <v>71.467500000000001</v>
      </c>
      <c r="AW20" s="9">
        <f t="shared" ca="1" si="12"/>
        <v>71.465000000000003</v>
      </c>
      <c r="AX20" s="9">
        <f t="shared" ca="1" si="12"/>
        <v>71.462500000000006</v>
      </c>
      <c r="AY20" s="9">
        <f t="shared" ca="1" si="12"/>
        <v>71.459999999999994</v>
      </c>
      <c r="AZ20" s="9">
        <f t="shared" ca="1" si="12"/>
        <v>71.457499999999996</v>
      </c>
      <c r="BA20" s="9">
        <f t="shared" ca="1" si="12"/>
        <v>71.454999999999998</v>
      </c>
      <c r="BB20" s="9">
        <f t="shared" ca="1" si="12"/>
        <v>71.487499999999997</v>
      </c>
      <c r="BC20" s="9">
        <f t="shared" ca="1" si="12"/>
        <v>71.484999999999999</v>
      </c>
      <c r="BD20" s="9">
        <f t="shared" ca="1" si="12"/>
        <v>71.482500000000002</v>
      </c>
      <c r="BE20" s="9">
        <f t="shared" ca="1" si="12"/>
        <v>71.48</v>
      </c>
      <c r="BF20" s="9">
        <f t="shared" ca="1" si="13"/>
        <v>71.477500000000006</v>
      </c>
      <c r="BG20" s="9">
        <f t="shared" ca="1" si="13"/>
        <v>71.474999999999994</v>
      </c>
      <c r="BH20" s="9">
        <f t="shared" ca="1" si="13"/>
        <v>85.727500000000006</v>
      </c>
      <c r="BI20" s="9">
        <f t="shared" ca="1" si="13"/>
        <v>85.724999999999994</v>
      </c>
      <c r="BJ20" s="9">
        <f t="shared" ca="1" si="13"/>
        <v>85.722499999999997</v>
      </c>
      <c r="BK20" s="9">
        <f t="shared" ca="1" si="13"/>
        <v>85.72</v>
      </c>
      <c r="BL20" s="9">
        <f t="shared" ca="1" si="13"/>
        <v>85.717500000000001</v>
      </c>
      <c r="BM20" s="9">
        <f t="shared" ca="1" si="13"/>
        <v>85.715000000000003</v>
      </c>
      <c r="BN20" s="9">
        <f t="shared" ca="1" si="13"/>
        <v>100.0175</v>
      </c>
      <c r="BO20" s="9">
        <f t="shared" ca="1" si="13"/>
        <v>100.015</v>
      </c>
      <c r="BP20" s="9">
        <f t="shared" ca="1" si="13"/>
        <v>100.0125</v>
      </c>
      <c r="BQ20" s="9">
        <f t="shared" ca="1" si="13"/>
        <v>100.01</v>
      </c>
      <c r="BR20" s="9">
        <f t="shared" ca="1" si="13"/>
        <v>100.00749999999999</v>
      </c>
      <c r="BS20" s="9">
        <f t="shared" ca="1" si="13"/>
        <v>100.005</v>
      </c>
      <c r="BT20" s="9">
        <f t="shared" ca="1" si="14"/>
        <v>71.507499999999993</v>
      </c>
      <c r="BU20" s="9">
        <f t="shared" ca="1" si="14"/>
        <v>71.504999999999995</v>
      </c>
      <c r="BV20" s="9">
        <f t="shared" ca="1" si="14"/>
        <v>71.502499999999998</v>
      </c>
      <c r="BW20" s="9">
        <f t="shared" ca="1" si="14"/>
        <v>71.5</v>
      </c>
      <c r="BX20" s="9">
        <f t="shared" ca="1" si="14"/>
        <v>71.497500000000002</v>
      </c>
      <c r="BY20" s="9">
        <f t="shared" ca="1" si="14"/>
        <v>71.495000000000005</v>
      </c>
    </row>
    <row r="21" spans="1:77">
      <c r="A21">
        <v>19</v>
      </c>
      <c r="B21">
        <f ca="1">INDEX(Models!$S$3:$CK$2387,'led1'!$B$3*2-1,$A21)</f>
        <v>0</v>
      </c>
      <c r="C21">
        <f ca="1">INDEX(Models!$S$3:$CK$2387,'led1'!$B$3*2,$A21)</f>
        <v>0</v>
      </c>
      <c r="D21" t="str">
        <f t="shared" ca="1" si="0"/>
        <v/>
      </c>
      <c r="E21" t="str">
        <f t="shared" ca="1" si="1"/>
        <v/>
      </c>
      <c r="F21">
        <f ca="1">INDEX(Models!$S$3:$CK$2387,'led2'!$B$3*2-1,$A21)</f>
        <v>0</v>
      </c>
      <c r="G21">
        <f ca="1">INDEX(Models!$S$3:$CK$2387,'led2'!$B$3*2,$A21)</f>
        <v>0</v>
      </c>
      <c r="H21" t="str">
        <f t="shared" ca="1" si="2"/>
        <v/>
      </c>
      <c r="I21" t="str">
        <f t="shared" ca="1" si="3"/>
        <v/>
      </c>
      <c r="J21">
        <f ca="1">INDEX(Models!$S$3:$CK$2387,'led3'!$B$3*2-1,$A21)</f>
        <v>0</v>
      </c>
      <c r="K21">
        <f ca="1">INDEX(Models!$S$3:$CK$2387,'led3'!$B$3*2,$A21)</f>
        <v>0</v>
      </c>
      <c r="L21" t="str">
        <f t="shared" ca="1" si="4"/>
        <v/>
      </c>
      <c r="M21" t="str">
        <f t="shared" ca="1" si="5"/>
        <v/>
      </c>
      <c r="X21">
        <v>18</v>
      </c>
      <c r="Y21" s="3">
        <f ca="1">'led1'!F21</f>
        <v>0</v>
      </c>
      <c r="Z21" s="3">
        <f ca="1">'led2'!F21</f>
        <v>0</v>
      </c>
      <c r="AA21" s="3">
        <f ca="1">'led3'!F21</f>
        <v>0</v>
      </c>
      <c r="AB21">
        <f ca="1">IF($AI$3=0,Y21,INDEX('led1'!$K$3:$W$53,X21+1,temp!$AI$3))</f>
        <v>0</v>
      </c>
      <c r="AC21">
        <f ca="1">IF($AI$3=0,Z21,INDEX('led2'!$K$3:$W$53,X21+1,temp!$AI$3))</f>
        <v>0</v>
      </c>
      <c r="AD21">
        <f ca="1">IF($AI$3=0,AA21,INDEX('led3'!$K$3:$W$53,X21+1,temp!$AI$3))</f>
        <v>0</v>
      </c>
      <c r="AE21" t="e">
        <f ca="1">IF($AI$4=0,Y21,INDEX('led1'!$K$3:$W$53,X21+1,temp!$AI$4))</f>
        <v>#VALUE!</v>
      </c>
      <c r="AF21" t="e">
        <f ca="1">IF($AI$4=0,Z21,INDEX('led2'!$K$3:$W$53,X21+1,temp!$AI$4))</f>
        <v>#VALUE!</v>
      </c>
      <c r="AG21" t="e">
        <f ca="1">IF($AI$4=0,AA21,INDEX('led3'!$K$3:$W$53,X21+1,temp!$AI$4))</f>
        <v>#VALUE!</v>
      </c>
      <c r="AN21" s="40">
        <v>9</v>
      </c>
      <c r="AO21" s="9">
        <f t="shared" ca="1" si="11"/>
        <v>67.877499999999998</v>
      </c>
      <c r="AP21" s="9">
        <f t="shared" ca="1" si="12"/>
        <v>67.875</v>
      </c>
      <c r="AQ21" s="9">
        <f t="shared" ca="1" si="12"/>
        <v>67.872500000000002</v>
      </c>
      <c r="AR21" s="9">
        <f t="shared" ca="1" si="12"/>
        <v>67.87</v>
      </c>
      <c r="AS21" s="9">
        <f t="shared" ca="1" si="12"/>
        <v>67.867500000000007</v>
      </c>
      <c r="AT21" s="9">
        <f t="shared" ca="1" si="12"/>
        <v>67.864999999999995</v>
      </c>
      <c r="AU21" s="9">
        <f t="shared" ca="1" si="12"/>
        <v>67.862499999999997</v>
      </c>
      <c r="AV21" s="9">
        <f t="shared" ca="1" si="12"/>
        <v>67.900000000000006</v>
      </c>
      <c r="AW21" s="9">
        <f t="shared" ca="1" si="12"/>
        <v>67.897499999999994</v>
      </c>
      <c r="AX21" s="9">
        <f t="shared" ca="1" si="12"/>
        <v>67.894999999999996</v>
      </c>
      <c r="AY21" s="9">
        <f t="shared" ca="1" si="12"/>
        <v>67.892499999999998</v>
      </c>
      <c r="AZ21" s="9">
        <f t="shared" ca="1" si="12"/>
        <v>67.89</v>
      </c>
      <c r="BA21" s="9">
        <f t="shared" ca="1" si="12"/>
        <v>67.887500000000003</v>
      </c>
      <c r="BB21" s="9">
        <f t="shared" ca="1" si="12"/>
        <v>67.922499999999999</v>
      </c>
      <c r="BC21" s="9">
        <f t="shared" ca="1" si="12"/>
        <v>67.92</v>
      </c>
      <c r="BD21" s="9">
        <f t="shared" ca="1" si="12"/>
        <v>67.917500000000004</v>
      </c>
      <c r="BE21" s="9">
        <f t="shared" ca="1" si="12"/>
        <v>67.915000000000006</v>
      </c>
      <c r="BF21" s="9">
        <f t="shared" ca="1" si="13"/>
        <v>67.912499999999994</v>
      </c>
      <c r="BG21" s="9">
        <f t="shared" ca="1" si="13"/>
        <v>67.91</v>
      </c>
      <c r="BH21" s="9">
        <f t="shared" ca="1" si="13"/>
        <v>83.942499999999995</v>
      </c>
      <c r="BI21" s="9">
        <f t="shared" ca="1" si="13"/>
        <v>83.94</v>
      </c>
      <c r="BJ21" s="9">
        <f t="shared" ca="1" si="13"/>
        <v>83.9375</v>
      </c>
      <c r="BK21" s="9">
        <f t="shared" ca="1" si="13"/>
        <v>83.935000000000002</v>
      </c>
      <c r="BL21" s="9">
        <f t="shared" ca="1" si="13"/>
        <v>83.932500000000005</v>
      </c>
      <c r="BM21" s="9">
        <f t="shared" ca="1" si="13"/>
        <v>83.93</v>
      </c>
      <c r="BN21" s="9">
        <f t="shared" ca="1" si="13"/>
        <v>100.0188</v>
      </c>
      <c r="BO21" s="9">
        <f t="shared" ca="1" si="13"/>
        <v>100.0163</v>
      </c>
      <c r="BP21" s="9">
        <f t="shared" ca="1" si="13"/>
        <v>100.0138</v>
      </c>
      <c r="BQ21" s="9">
        <f t="shared" ca="1" si="13"/>
        <v>100.01130000000001</v>
      </c>
      <c r="BR21" s="9">
        <f t="shared" ca="1" si="13"/>
        <v>100.00879999999999</v>
      </c>
      <c r="BS21" s="9">
        <f t="shared" ca="1" si="13"/>
        <v>100.0063</v>
      </c>
      <c r="BT21" s="9">
        <f t="shared" ca="1" si="14"/>
        <v>67.944999999999993</v>
      </c>
      <c r="BU21" s="9">
        <f t="shared" ca="1" si="14"/>
        <v>67.942499999999995</v>
      </c>
      <c r="BV21" s="9">
        <f t="shared" ca="1" si="14"/>
        <v>67.94</v>
      </c>
      <c r="BW21" s="9">
        <f t="shared" ca="1" si="14"/>
        <v>67.9375</v>
      </c>
      <c r="BX21" s="9">
        <f t="shared" ca="1" si="14"/>
        <v>67.935000000000002</v>
      </c>
      <c r="BY21" s="9">
        <f t="shared" ca="1" si="14"/>
        <v>67.932500000000005</v>
      </c>
    </row>
    <row r="22" spans="1:77">
      <c r="A22">
        <v>20</v>
      </c>
      <c r="B22">
        <f ca="1">INDEX(Models!$S$3:$CK$2387,'led1'!$B$3*2-1,$A22)</f>
        <v>0</v>
      </c>
      <c r="C22">
        <f ca="1">INDEX(Models!$S$3:$CK$2387,'led1'!$B$3*2,$A22)</f>
        <v>0</v>
      </c>
      <c r="D22" t="str">
        <f t="shared" ca="1" si="0"/>
        <v/>
      </c>
      <c r="E22" t="str">
        <f t="shared" ca="1" si="1"/>
        <v/>
      </c>
      <c r="F22">
        <f ca="1">INDEX(Models!$S$3:$CK$2387,'led2'!$B$3*2-1,$A22)</f>
        <v>0</v>
      </c>
      <c r="G22">
        <f ca="1">INDEX(Models!$S$3:$CK$2387,'led2'!$B$3*2,$A22)</f>
        <v>0</v>
      </c>
      <c r="H22" t="str">
        <f t="shared" ca="1" si="2"/>
        <v/>
      </c>
      <c r="I22" t="str">
        <f t="shared" ca="1" si="3"/>
        <v/>
      </c>
      <c r="J22">
        <f ca="1">INDEX(Models!$S$3:$CK$2387,'led3'!$B$3*2-1,$A22)</f>
        <v>0</v>
      </c>
      <c r="K22">
        <f ca="1">INDEX(Models!$S$3:$CK$2387,'led3'!$B$3*2,$A22)</f>
        <v>0</v>
      </c>
      <c r="L22" t="str">
        <f t="shared" ca="1" si="4"/>
        <v/>
      </c>
      <c r="M22" t="str">
        <f t="shared" ca="1" si="5"/>
        <v/>
      </c>
      <c r="X22">
        <v>19</v>
      </c>
      <c r="Y22" s="3">
        <f ca="1">'led1'!F22</f>
        <v>0</v>
      </c>
      <c r="Z22" s="3">
        <f ca="1">'led2'!F22</f>
        <v>0</v>
      </c>
      <c r="AA22" s="3">
        <f ca="1">'led3'!F22</f>
        <v>0</v>
      </c>
      <c r="AB22">
        <f ca="1">IF($AI$3=0,Y22,INDEX('led1'!$K$3:$W$53,X22+1,temp!$AI$3))</f>
        <v>0</v>
      </c>
      <c r="AC22">
        <f ca="1">IF($AI$3=0,Z22,INDEX('led2'!$K$3:$W$53,X22+1,temp!$AI$3))</f>
        <v>0</v>
      </c>
      <c r="AD22">
        <f ca="1">IF($AI$3=0,AA22,INDEX('led3'!$K$3:$W$53,X22+1,temp!$AI$3))</f>
        <v>0</v>
      </c>
      <c r="AE22" t="e">
        <f ca="1">IF($AI$4=0,Y22,INDEX('led1'!$K$3:$W$53,X22+1,temp!$AI$4))</f>
        <v>#VALUE!</v>
      </c>
      <c r="AF22" t="e">
        <f ca="1">IF($AI$4=0,Z22,INDEX('led2'!$K$3:$W$53,X22+1,temp!$AI$4))</f>
        <v>#VALUE!</v>
      </c>
      <c r="AG22" t="e">
        <f ca="1">IF($AI$4=0,AA22,INDEX('led3'!$K$3:$W$53,X22+1,temp!$AI$4))</f>
        <v>#VALUE!</v>
      </c>
      <c r="AH22" t="str">
        <f ca="1">IF($AH$20=0,AH3,IF(AI3=0,AH3,INDEX(Lookups!$N$3:$T$15,AI3,($AH$20-1)*2+1)))</f>
        <v>LED Power (W)</v>
      </c>
      <c r="AI22" s="40" t="s">
        <v>1072</v>
      </c>
      <c r="AN22">
        <v>10</v>
      </c>
      <c r="AO22" s="9">
        <f t="shared" ca="1" si="11"/>
        <v>64.307500000000005</v>
      </c>
      <c r="AP22" s="9">
        <f t="shared" ca="1" si="12"/>
        <v>64.305000000000007</v>
      </c>
      <c r="AQ22" s="9">
        <f t="shared" ca="1" si="12"/>
        <v>64.302499999999995</v>
      </c>
      <c r="AR22" s="9">
        <f t="shared" ca="1" si="12"/>
        <v>64.3</v>
      </c>
      <c r="AS22" s="9">
        <f t="shared" ca="1" si="12"/>
        <v>64.297499999999999</v>
      </c>
      <c r="AT22" s="9">
        <f t="shared" ca="1" si="12"/>
        <v>64.295000000000002</v>
      </c>
      <c r="AU22" s="9">
        <f t="shared" ca="1" si="12"/>
        <v>64.292500000000004</v>
      </c>
      <c r="AV22" s="9">
        <f t="shared" ca="1" si="12"/>
        <v>64.332499999999996</v>
      </c>
      <c r="AW22" s="9">
        <f t="shared" ca="1" si="12"/>
        <v>64.33</v>
      </c>
      <c r="AX22" s="9">
        <f t="shared" ca="1" si="12"/>
        <v>64.327500000000001</v>
      </c>
      <c r="AY22" s="9">
        <f t="shared" ca="1" si="12"/>
        <v>64.325000000000003</v>
      </c>
      <c r="AZ22" s="9">
        <f t="shared" ca="1" si="12"/>
        <v>64.322500000000005</v>
      </c>
      <c r="BA22" s="9">
        <f t="shared" ca="1" si="12"/>
        <v>64.319999999999993</v>
      </c>
      <c r="BB22" s="9">
        <f t="shared" ca="1" si="12"/>
        <v>64.357500000000002</v>
      </c>
      <c r="BC22" s="9">
        <f t="shared" ca="1" si="12"/>
        <v>64.355000000000004</v>
      </c>
      <c r="BD22" s="9">
        <f t="shared" ca="1" si="12"/>
        <v>64.352500000000006</v>
      </c>
      <c r="BE22" s="9">
        <f t="shared" ca="1" si="12"/>
        <v>64.349999999999994</v>
      </c>
      <c r="BF22" s="9">
        <f t="shared" ca="1" si="13"/>
        <v>64.347499999999997</v>
      </c>
      <c r="BG22" s="9">
        <f t="shared" ca="1" si="13"/>
        <v>64.344999999999999</v>
      </c>
      <c r="BH22" s="9">
        <f t="shared" ca="1" si="13"/>
        <v>82.157499999999999</v>
      </c>
      <c r="BI22" s="9">
        <f t="shared" ca="1" si="13"/>
        <v>82.155000000000001</v>
      </c>
      <c r="BJ22" s="9">
        <f t="shared" ca="1" si="13"/>
        <v>82.152500000000003</v>
      </c>
      <c r="BK22" s="9">
        <f t="shared" ca="1" si="13"/>
        <v>82.15</v>
      </c>
      <c r="BL22" s="9">
        <f t="shared" ca="1" si="13"/>
        <v>82.147499999999994</v>
      </c>
      <c r="BM22" s="9">
        <f t="shared" ca="1" si="13"/>
        <v>82.144999999999996</v>
      </c>
      <c r="BN22" s="9">
        <f t="shared" ca="1" si="13"/>
        <v>100.02</v>
      </c>
      <c r="BO22" s="9">
        <f t="shared" ca="1" si="13"/>
        <v>100.0175</v>
      </c>
      <c r="BP22" s="9">
        <f t="shared" ca="1" si="13"/>
        <v>100.015</v>
      </c>
      <c r="BQ22" s="9">
        <f t="shared" ca="1" si="13"/>
        <v>100.0125</v>
      </c>
      <c r="BR22" s="9">
        <f t="shared" ca="1" si="13"/>
        <v>100.01</v>
      </c>
      <c r="BS22" s="9">
        <f t="shared" ca="1" si="13"/>
        <v>100.00749999999999</v>
      </c>
      <c r="BT22" s="9">
        <f t="shared" ca="1" si="14"/>
        <v>64.382499999999993</v>
      </c>
      <c r="BU22" s="9">
        <f t="shared" ca="1" si="14"/>
        <v>64.38</v>
      </c>
      <c r="BV22" s="9">
        <f t="shared" ca="1" si="14"/>
        <v>64.377499999999998</v>
      </c>
      <c r="BW22" s="9">
        <f t="shared" ca="1" si="14"/>
        <v>64.375</v>
      </c>
      <c r="BX22" s="9">
        <f t="shared" ca="1" si="14"/>
        <v>64.372500000000002</v>
      </c>
      <c r="BY22" s="9">
        <f t="shared" ca="1" si="14"/>
        <v>64.37</v>
      </c>
    </row>
    <row r="23" spans="1:77">
      <c r="A23">
        <v>21</v>
      </c>
      <c r="B23">
        <f ca="1">INDEX(Models!$S$3:$CK$2387,'led1'!$B$3*2-1,$A23)</f>
        <v>0</v>
      </c>
      <c r="C23">
        <f ca="1">INDEX(Models!$S$3:$CK$2387,'led1'!$B$3*2,$A23)</f>
        <v>0</v>
      </c>
      <c r="D23" t="str">
        <f t="shared" ca="1" si="0"/>
        <v/>
      </c>
      <c r="E23" t="str">
        <f t="shared" ca="1" si="1"/>
        <v/>
      </c>
      <c r="F23">
        <f ca="1">INDEX(Models!$S$3:$CK$2387,'led2'!$B$3*2-1,$A23)</f>
        <v>0</v>
      </c>
      <c r="G23">
        <f ca="1">INDEX(Models!$S$3:$CK$2387,'led2'!$B$3*2,$A23)</f>
        <v>0</v>
      </c>
      <c r="H23" t="str">
        <f t="shared" ca="1" si="2"/>
        <v/>
      </c>
      <c r="I23" t="str">
        <f t="shared" ca="1" si="3"/>
        <v/>
      </c>
      <c r="J23">
        <f ca="1">INDEX(Models!$S$3:$CK$2387,'led3'!$B$3*2-1,$A23)</f>
        <v>0</v>
      </c>
      <c r="K23">
        <f ca="1">INDEX(Models!$S$3:$CK$2387,'led3'!$B$3*2,$A23)</f>
        <v>0</v>
      </c>
      <c r="L23" t="str">
        <f t="shared" ca="1" si="4"/>
        <v/>
      </c>
      <c r="M23" t="str">
        <f t="shared" ca="1" si="5"/>
        <v/>
      </c>
      <c r="X23">
        <v>20</v>
      </c>
      <c r="Y23" s="3">
        <f ca="1">'led1'!F23</f>
        <v>0</v>
      </c>
      <c r="Z23" s="3">
        <f ca="1">'led2'!F23</f>
        <v>0</v>
      </c>
      <c r="AA23" s="3">
        <f ca="1">'led3'!F23</f>
        <v>0</v>
      </c>
      <c r="AB23">
        <f ca="1">IF($AI$3=0,Y23,INDEX('led1'!$K$3:$W$53,X23+1,temp!$AI$3))</f>
        <v>0</v>
      </c>
      <c r="AC23">
        <f ca="1">IF($AI$3=0,Z23,INDEX('led2'!$K$3:$W$53,X23+1,temp!$AI$3))</f>
        <v>0</v>
      </c>
      <c r="AD23">
        <f ca="1">IF($AI$3=0,AA23,INDEX('led3'!$K$3:$W$53,X23+1,temp!$AI$3))</f>
        <v>0</v>
      </c>
      <c r="AE23" t="e">
        <f ca="1">IF($AI$4=0,Y23,INDEX('led1'!$K$3:$W$53,X23+1,temp!$AI$4))</f>
        <v>#VALUE!</v>
      </c>
      <c r="AF23" t="e">
        <f ca="1">IF($AI$4=0,Z23,INDEX('led2'!$K$3:$W$53,X23+1,temp!$AI$4))</f>
        <v>#VALUE!</v>
      </c>
      <c r="AG23" t="e">
        <f ca="1">IF($AI$4=0,AA23,INDEX('led3'!$K$3:$W$53,X23+1,temp!$AI$4))</f>
        <v>#VALUE!</v>
      </c>
      <c r="AH23" t="str">
        <f ca="1">IF($AH$20=0,AH4,IF(AI4=0,AH4,INDEX(Lookups!$N$3:$T$15,AI4,($AH$20-1)*2+1)))</f>
        <v>LED Luminous Efficacy (lm/W)</v>
      </c>
      <c r="AI23" s="40" t="s">
        <v>1073</v>
      </c>
      <c r="AN23" s="40">
        <v>11</v>
      </c>
      <c r="AO23" s="9">
        <f t="shared" ca="1" si="11"/>
        <v>60.737499999999997</v>
      </c>
      <c r="AP23" s="9">
        <f t="shared" ca="1" si="12"/>
        <v>60.734999999999999</v>
      </c>
      <c r="AQ23" s="9">
        <f t="shared" ca="1" si="12"/>
        <v>60.732500000000002</v>
      </c>
      <c r="AR23" s="9">
        <f t="shared" ca="1" si="12"/>
        <v>60.73</v>
      </c>
      <c r="AS23" s="9">
        <f t="shared" ca="1" si="12"/>
        <v>60.727499999999999</v>
      </c>
      <c r="AT23" s="9">
        <f t="shared" ca="1" si="12"/>
        <v>60.725000000000001</v>
      </c>
      <c r="AU23" s="9">
        <f t="shared" ca="1" si="12"/>
        <v>60.722499999999997</v>
      </c>
      <c r="AV23" s="9">
        <f t="shared" ca="1" si="12"/>
        <v>60.765000000000001</v>
      </c>
      <c r="AW23" s="9">
        <f t="shared" ca="1" si="12"/>
        <v>60.762500000000003</v>
      </c>
      <c r="AX23" s="9">
        <f t="shared" ca="1" si="12"/>
        <v>60.76</v>
      </c>
      <c r="AY23" s="9">
        <f t="shared" ca="1" si="12"/>
        <v>60.7575</v>
      </c>
      <c r="AZ23" s="9">
        <f t="shared" ca="1" si="12"/>
        <v>60.755000000000003</v>
      </c>
      <c r="BA23" s="9">
        <f t="shared" ca="1" si="12"/>
        <v>60.752499999999998</v>
      </c>
      <c r="BB23" s="9">
        <f t="shared" ca="1" si="12"/>
        <v>60.792499999999997</v>
      </c>
      <c r="BC23" s="9">
        <f t="shared" ca="1" si="12"/>
        <v>60.79</v>
      </c>
      <c r="BD23" s="9">
        <f t="shared" ca="1" si="12"/>
        <v>60.787500000000001</v>
      </c>
      <c r="BE23" s="9">
        <f t="shared" ca="1" si="12"/>
        <v>60.784999999999997</v>
      </c>
      <c r="BF23" s="9">
        <f t="shared" ca="1" si="13"/>
        <v>60.782499999999999</v>
      </c>
      <c r="BG23" s="9">
        <f t="shared" ca="1" si="13"/>
        <v>60.78</v>
      </c>
      <c r="BH23" s="9">
        <f t="shared" ca="1" si="13"/>
        <v>80.372500000000002</v>
      </c>
      <c r="BI23" s="9">
        <f t="shared" ca="1" si="13"/>
        <v>80.37</v>
      </c>
      <c r="BJ23" s="9">
        <f t="shared" ca="1" si="13"/>
        <v>80.367500000000007</v>
      </c>
      <c r="BK23" s="9">
        <f t="shared" ca="1" si="13"/>
        <v>80.364999999999995</v>
      </c>
      <c r="BL23" s="9">
        <f t="shared" ca="1" si="13"/>
        <v>80.362499999999997</v>
      </c>
      <c r="BM23" s="9">
        <f t="shared" ca="1" si="13"/>
        <v>80.36</v>
      </c>
      <c r="BN23" s="9">
        <f t="shared" ca="1" si="13"/>
        <v>100.0213</v>
      </c>
      <c r="BO23" s="9">
        <f t="shared" ca="1" si="13"/>
        <v>100.0188</v>
      </c>
      <c r="BP23" s="9">
        <f t="shared" ca="1" si="13"/>
        <v>100.0163</v>
      </c>
      <c r="BQ23" s="9">
        <f t="shared" ca="1" si="13"/>
        <v>100.0138</v>
      </c>
      <c r="BR23" s="9">
        <f t="shared" ca="1" si="13"/>
        <v>100.01130000000001</v>
      </c>
      <c r="BS23" s="9">
        <f t="shared" ca="1" si="13"/>
        <v>100.00879999999999</v>
      </c>
      <c r="BT23" s="9">
        <f t="shared" ca="1" si="14"/>
        <v>60.82</v>
      </c>
      <c r="BU23" s="9">
        <f t="shared" ca="1" si="14"/>
        <v>60.817500000000003</v>
      </c>
      <c r="BV23" s="9">
        <f t="shared" ca="1" si="14"/>
        <v>60.814999999999998</v>
      </c>
      <c r="BW23" s="9">
        <f t="shared" ca="1" si="14"/>
        <v>60.8125</v>
      </c>
      <c r="BX23" s="9">
        <f t="shared" ca="1" si="14"/>
        <v>60.81</v>
      </c>
      <c r="BY23" s="9">
        <f t="shared" ca="1" si="14"/>
        <v>60.807499999999997</v>
      </c>
    </row>
    <row r="24" spans="1:77">
      <c r="A24">
        <v>22</v>
      </c>
      <c r="B24">
        <f ca="1">INDEX(Models!$S$3:$CK$2387,'led1'!$B$3*2-1,$A24)</f>
        <v>0</v>
      </c>
      <c r="C24">
        <f ca="1">INDEX(Models!$S$3:$CK$2387,'led1'!$B$3*2,$A24)</f>
        <v>0</v>
      </c>
      <c r="D24" t="str">
        <f t="shared" ca="1" si="0"/>
        <v/>
      </c>
      <c r="E24" t="str">
        <f t="shared" ca="1" si="1"/>
        <v/>
      </c>
      <c r="F24">
        <f ca="1">INDEX(Models!$S$3:$CK$2387,'led2'!$B$3*2-1,$A24)</f>
        <v>0</v>
      </c>
      <c r="G24">
        <f ca="1">INDEX(Models!$S$3:$CK$2387,'led2'!$B$3*2,$A24)</f>
        <v>0</v>
      </c>
      <c r="H24" t="str">
        <f t="shared" ca="1" si="2"/>
        <v/>
      </c>
      <c r="I24" t="str">
        <f t="shared" ca="1" si="3"/>
        <v/>
      </c>
      <c r="J24">
        <f ca="1">INDEX(Models!$S$3:$CK$2387,'led3'!$B$3*2-1,$A24)</f>
        <v>0</v>
      </c>
      <c r="K24">
        <f ca="1">INDEX(Models!$S$3:$CK$2387,'led3'!$B$3*2,$A24)</f>
        <v>0</v>
      </c>
      <c r="L24" t="str">
        <f t="shared" ca="1" si="4"/>
        <v/>
      </c>
      <c r="M24" t="str">
        <f t="shared" ca="1" si="5"/>
        <v/>
      </c>
      <c r="X24">
        <v>21</v>
      </c>
      <c r="Y24" s="3">
        <f ca="1">'led1'!F24</f>
        <v>0</v>
      </c>
      <c r="Z24" s="3">
        <f ca="1">'led2'!F24</f>
        <v>0</v>
      </c>
      <c r="AA24" s="3">
        <f ca="1">'led3'!F24</f>
        <v>0</v>
      </c>
      <c r="AB24">
        <f ca="1">IF($AI$3=0,Y24,INDEX('led1'!$K$3:$W$53,X24+1,temp!$AI$3))</f>
        <v>0</v>
      </c>
      <c r="AC24">
        <f ca="1">IF($AI$3=0,Z24,INDEX('led2'!$K$3:$W$53,X24+1,temp!$AI$3))</f>
        <v>0</v>
      </c>
      <c r="AD24">
        <f ca="1">IF($AI$3=0,AA24,INDEX('led3'!$K$3:$W$53,X24+1,temp!$AI$3))</f>
        <v>0</v>
      </c>
      <c r="AE24" t="e">
        <f ca="1">IF($AI$4=0,Y24,INDEX('led1'!$K$3:$W$53,X24+1,temp!$AI$4))</f>
        <v>#VALUE!</v>
      </c>
      <c r="AF24" t="e">
        <f ca="1">IF($AI$4=0,Z24,INDEX('led2'!$K$3:$W$53,X24+1,temp!$AI$4))</f>
        <v>#VALUE!</v>
      </c>
      <c r="AG24" t="e">
        <f ca="1">IF($AI$4=0,AA24,INDEX('led3'!$K$3:$W$53,X24+1,temp!$AI$4))</f>
        <v>#VALUE!</v>
      </c>
      <c r="AN24">
        <v>12</v>
      </c>
      <c r="AO24" s="9">
        <f t="shared" ca="1" si="11"/>
        <v>57.167499999999997</v>
      </c>
      <c r="AP24" s="9">
        <f t="shared" ca="1" si="12"/>
        <v>57.164999999999999</v>
      </c>
      <c r="AQ24" s="9">
        <f t="shared" ca="1" si="12"/>
        <v>57.162500000000001</v>
      </c>
      <c r="AR24" s="9">
        <f t="shared" ca="1" si="12"/>
        <v>57.16</v>
      </c>
      <c r="AS24" s="9">
        <f t="shared" ca="1" si="12"/>
        <v>57.157499999999999</v>
      </c>
      <c r="AT24" s="9">
        <f t="shared" ca="1" si="12"/>
        <v>57.155000000000001</v>
      </c>
      <c r="AU24" s="9">
        <f t="shared" ca="1" si="12"/>
        <v>57.152500000000003</v>
      </c>
      <c r="AV24" s="9">
        <f t="shared" ca="1" si="12"/>
        <v>57.197499999999998</v>
      </c>
      <c r="AW24" s="9">
        <f t="shared" ca="1" si="12"/>
        <v>57.195</v>
      </c>
      <c r="AX24" s="9">
        <f t="shared" ca="1" si="12"/>
        <v>57.192500000000003</v>
      </c>
      <c r="AY24" s="9">
        <f t="shared" ca="1" si="12"/>
        <v>57.19</v>
      </c>
      <c r="AZ24" s="9">
        <f t="shared" ca="1" si="12"/>
        <v>57.1875</v>
      </c>
      <c r="BA24" s="9">
        <f t="shared" ca="1" si="12"/>
        <v>57.185000000000002</v>
      </c>
      <c r="BB24" s="9">
        <f t="shared" ca="1" si="12"/>
        <v>57.227499999999999</v>
      </c>
      <c r="BC24" s="9">
        <f t="shared" ca="1" si="12"/>
        <v>57.225000000000001</v>
      </c>
      <c r="BD24" s="9">
        <f t="shared" ca="1" si="12"/>
        <v>57.222499999999997</v>
      </c>
      <c r="BE24" s="9">
        <f t="shared" ca="1" si="12"/>
        <v>57.22</v>
      </c>
      <c r="BF24" s="9">
        <f t="shared" ca="1" si="13"/>
        <v>57.217500000000001</v>
      </c>
      <c r="BG24" s="9">
        <f t="shared" ca="1" si="13"/>
        <v>57.215000000000003</v>
      </c>
      <c r="BH24" s="9">
        <f t="shared" ca="1" si="13"/>
        <v>78.587500000000006</v>
      </c>
      <c r="BI24" s="9">
        <f t="shared" ca="1" si="13"/>
        <v>78.584999999999994</v>
      </c>
      <c r="BJ24" s="9">
        <f t="shared" ca="1" si="13"/>
        <v>78.582499999999996</v>
      </c>
      <c r="BK24" s="9">
        <f t="shared" ca="1" si="13"/>
        <v>78.58</v>
      </c>
      <c r="BL24" s="9">
        <f t="shared" ca="1" si="13"/>
        <v>78.577500000000001</v>
      </c>
      <c r="BM24" s="9">
        <f t="shared" ca="1" si="13"/>
        <v>78.575000000000003</v>
      </c>
      <c r="BN24" s="9">
        <f t="shared" ca="1" si="13"/>
        <v>100.02249999999999</v>
      </c>
      <c r="BO24" s="9">
        <f t="shared" ca="1" si="13"/>
        <v>100.02</v>
      </c>
      <c r="BP24" s="9">
        <f t="shared" ca="1" si="13"/>
        <v>100.0175</v>
      </c>
      <c r="BQ24" s="9">
        <f t="shared" ca="1" si="13"/>
        <v>100.015</v>
      </c>
      <c r="BR24" s="9">
        <f t="shared" ca="1" si="13"/>
        <v>100.0125</v>
      </c>
      <c r="BS24" s="9">
        <f t="shared" ca="1" si="13"/>
        <v>100.01</v>
      </c>
      <c r="BT24" s="9">
        <f t="shared" ca="1" si="14"/>
        <v>57.2575</v>
      </c>
      <c r="BU24" s="9">
        <f t="shared" ca="1" si="14"/>
        <v>57.255000000000003</v>
      </c>
      <c r="BV24" s="9">
        <f t="shared" ca="1" si="14"/>
        <v>57.252499999999998</v>
      </c>
      <c r="BW24" s="9">
        <f t="shared" ca="1" si="14"/>
        <v>57.25</v>
      </c>
      <c r="BX24" s="9">
        <f t="shared" ca="1" si="14"/>
        <v>57.247500000000002</v>
      </c>
      <c r="BY24" s="9">
        <f t="shared" ca="1" si="14"/>
        <v>57.244999999999997</v>
      </c>
    </row>
    <row r="25" spans="1:77">
      <c r="A25">
        <v>23</v>
      </c>
      <c r="B25">
        <f ca="1">INDEX(Models!$S$3:$CK$2387,'led1'!$B$3*2-1,$A25)</f>
        <v>0</v>
      </c>
      <c r="C25">
        <f ca="1">INDEX(Models!$S$3:$CK$2387,'led1'!$B$3*2,$A25)</f>
        <v>0</v>
      </c>
      <c r="D25" t="str">
        <f t="shared" ca="1" si="0"/>
        <v/>
      </c>
      <c r="E25" t="str">
        <f t="shared" ca="1" si="1"/>
        <v/>
      </c>
      <c r="F25">
        <f ca="1">INDEX(Models!$S$3:$CK$2387,'led2'!$B$3*2-1,$A25)</f>
        <v>0</v>
      </c>
      <c r="G25">
        <f ca="1">INDEX(Models!$S$3:$CK$2387,'led2'!$B$3*2,$A25)</f>
        <v>0</v>
      </c>
      <c r="H25" t="str">
        <f t="shared" ca="1" si="2"/>
        <v/>
      </c>
      <c r="I25" t="str">
        <f t="shared" ca="1" si="3"/>
        <v/>
      </c>
      <c r="J25">
        <f ca="1">INDEX(Models!$S$3:$CK$2387,'led3'!$B$3*2-1,$A25)</f>
        <v>0</v>
      </c>
      <c r="K25">
        <f ca="1">INDEX(Models!$S$3:$CK$2387,'led3'!$B$3*2,$A25)</f>
        <v>0</v>
      </c>
      <c r="L25" t="str">
        <f t="shared" ca="1" si="4"/>
        <v/>
      </c>
      <c r="M25" t="str">
        <f t="shared" ca="1" si="5"/>
        <v/>
      </c>
      <c r="X25">
        <v>22</v>
      </c>
      <c r="Y25" s="3">
        <f ca="1">'led1'!F25</f>
        <v>0</v>
      </c>
      <c r="Z25" s="3">
        <f ca="1">'led2'!F25</f>
        <v>0</v>
      </c>
      <c r="AA25" s="3">
        <f ca="1">'led3'!F25</f>
        <v>0</v>
      </c>
      <c r="AB25">
        <f ca="1">IF($AI$3=0,Y25,INDEX('led1'!$K$3:$W$53,X25+1,temp!$AI$3))</f>
        <v>0</v>
      </c>
      <c r="AC25">
        <f ca="1">IF($AI$3=0,Z25,INDEX('led2'!$K$3:$W$53,X25+1,temp!$AI$3))</f>
        <v>0</v>
      </c>
      <c r="AD25">
        <f ca="1">IF($AI$3=0,AA25,INDEX('led3'!$K$3:$W$53,X25+1,temp!$AI$3))</f>
        <v>0</v>
      </c>
      <c r="AE25" t="e">
        <f ca="1">IF($AI$4=0,Y25,INDEX('led1'!$K$3:$W$53,X25+1,temp!$AI$4))</f>
        <v>#VALUE!</v>
      </c>
      <c r="AF25" t="e">
        <f ca="1">IF($AI$4=0,Z25,INDEX('led2'!$K$3:$W$53,X25+1,temp!$AI$4))</f>
        <v>#VALUE!</v>
      </c>
      <c r="AG25" t="e">
        <f ca="1">IF($AI$4=0,AA25,INDEX('led3'!$K$3:$W$53,X25+1,temp!$AI$4))</f>
        <v>#VALUE!</v>
      </c>
      <c r="AH25">
        <v>0</v>
      </c>
      <c r="AI25" s="40" t="s">
        <v>1074</v>
      </c>
      <c r="AN25" s="40">
        <v>13</v>
      </c>
      <c r="AO25" s="9">
        <f t="shared" ca="1" si="11"/>
        <v>53.597499999999997</v>
      </c>
      <c r="AP25" s="9">
        <f t="shared" ca="1" si="12"/>
        <v>53.594999999999999</v>
      </c>
      <c r="AQ25" s="9">
        <f t="shared" ca="1" si="12"/>
        <v>53.592500000000001</v>
      </c>
      <c r="AR25" s="9">
        <f t="shared" ca="1" si="12"/>
        <v>53.59</v>
      </c>
      <c r="AS25" s="9">
        <f t="shared" ca="1" si="12"/>
        <v>53.587499999999999</v>
      </c>
      <c r="AT25" s="9">
        <f t="shared" ca="1" si="12"/>
        <v>53.585000000000001</v>
      </c>
      <c r="AU25" s="9">
        <f t="shared" ca="1" si="12"/>
        <v>53.582500000000003</v>
      </c>
      <c r="AV25" s="9">
        <f t="shared" ca="1" si="12"/>
        <v>53.63</v>
      </c>
      <c r="AW25" s="9">
        <f t="shared" ca="1" si="12"/>
        <v>53.627499999999998</v>
      </c>
      <c r="AX25" s="9">
        <f t="shared" ca="1" si="12"/>
        <v>53.625</v>
      </c>
      <c r="AY25" s="9">
        <f t="shared" ca="1" si="12"/>
        <v>53.622500000000002</v>
      </c>
      <c r="AZ25" s="9">
        <f t="shared" ca="1" si="12"/>
        <v>53.62</v>
      </c>
      <c r="BA25" s="9">
        <f t="shared" ca="1" si="12"/>
        <v>53.6175</v>
      </c>
      <c r="BB25" s="9">
        <f t="shared" ca="1" si="12"/>
        <v>53.662500000000001</v>
      </c>
      <c r="BC25" s="9">
        <f t="shared" ca="1" si="12"/>
        <v>53.66</v>
      </c>
      <c r="BD25" s="9">
        <f t="shared" ca="1" si="12"/>
        <v>53.657499999999999</v>
      </c>
      <c r="BE25" s="9">
        <f t="shared" ca="1" si="12"/>
        <v>53.655000000000001</v>
      </c>
      <c r="BF25" s="9">
        <f t="shared" ca="1" si="13"/>
        <v>53.652500000000003</v>
      </c>
      <c r="BG25" s="9">
        <f t="shared" ca="1" si="13"/>
        <v>53.65</v>
      </c>
      <c r="BH25" s="9">
        <f t="shared" ca="1" si="13"/>
        <v>76.802499999999995</v>
      </c>
      <c r="BI25" s="9">
        <f t="shared" ca="1" si="13"/>
        <v>76.8</v>
      </c>
      <c r="BJ25" s="9">
        <f t="shared" ca="1" si="13"/>
        <v>76.797499999999999</v>
      </c>
      <c r="BK25" s="9">
        <f t="shared" ca="1" si="13"/>
        <v>76.795000000000002</v>
      </c>
      <c r="BL25" s="9">
        <f t="shared" ca="1" si="13"/>
        <v>76.792500000000004</v>
      </c>
      <c r="BM25" s="9">
        <f t="shared" ca="1" si="13"/>
        <v>76.790000000000006</v>
      </c>
      <c r="BN25" s="9">
        <f t="shared" ca="1" si="13"/>
        <v>100.02379999999999</v>
      </c>
      <c r="BO25" s="9">
        <f t="shared" ca="1" si="13"/>
        <v>100.0213</v>
      </c>
      <c r="BP25" s="9">
        <f t="shared" ca="1" si="13"/>
        <v>100.0188</v>
      </c>
      <c r="BQ25" s="9">
        <f t="shared" ca="1" si="13"/>
        <v>100.0163</v>
      </c>
      <c r="BR25" s="9">
        <f t="shared" ca="1" si="13"/>
        <v>100.0138</v>
      </c>
      <c r="BS25" s="9">
        <f t="shared" ca="1" si="13"/>
        <v>100.01130000000001</v>
      </c>
      <c r="BT25" s="9">
        <f t="shared" ca="1" si="14"/>
        <v>53.695</v>
      </c>
      <c r="BU25" s="9">
        <f t="shared" ca="1" si="14"/>
        <v>53.692500000000003</v>
      </c>
      <c r="BV25" s="9">
        <f t="shared" ca="1" si="14"/>
        <v>53.69</v>
      </c>
      <c r="BW25" s="9">
        <f t="shared" ca="1" si="14"/>
        <v>53.6875</v>
      </c>
      <c r="BX25" s="9">
        <f t="shared" ca="1" si="14"/>
        <v>53.685000000000002</v>
      </c>
      <c r="BY25" s="9">
        <f t="shared" ca="1" si="14"/>
        <v>53.682499999999997</v>
      </c>
    </row>
    <row r="26" spans="1:77">
      <c r="A26">
        <v>24</v>
      </c>
      <c r="B26">
        <f ca="1">INDEX(Models!$S$3:$CK$2387,'led1'!$B$3*2-1,$A26)</f>
        <v>0</v>
      </c>
      <c r="C26">
        <f ca="1">INDEX(Models!$S$3:$CK$2387,'led1'!$B$3*2,$A26)</f>
        <v>0</v>
      </c>
      <c r="D26" t="str">
        <f t="shared" ca="1" si="0"/>
        <v/>
      </c>
      <c r="E26" t="str">
        <f t="shared" ca="1" si="1"/>
        <v/>
      </c>
      <c r="F26">
        <f ca="1">INDEX(Models!$S$3:$CK$2387,'led2'!$B$3*2-1,$A26)</f>
        <v>0</v>
      </c>
      <c r="G26">
        <f ca="1">INDEX(Models!$S$3:$CK$2387,'led2'!$B$3*2,$A26)</f>
        <v>0</v>
      </c>
      <c r="H26" t="str">
        <f t="shared" ca="1" si="2"/>
        <v/>
      </c>
      <c r="I26" t="str">
        <f t="shared" ca="1" si="3"/>
        <v/>
      </c>
      <c r="J26">
        <f ca="1">INDEX(Models!$S$3:$CK$2387,'led3'!$B$3*2-1,$A26)</f>
        <v>0</v>
      </c>
      <c r="K26">
        <f ca="1">INDEX(Models!$S$3:$CK$2387,'led3'!$B$3*2,$A26)</f>
        <v>0</v>
      </c>
      <c r="L26" t="str">
        <f t="shared" ca="1" si="4"/>
        <v/>
      </c>
      <c r="M26" t="str">
        <f t="shared" ca="1" si="5"/>
        <v/>
      </c>
      <c r="X26">
        <v>23</v>
      </c>
      <c r="Y26" s="3">
        <f ca="1">'led1'!F26</f>
        <v>0</v>
      </c>
      <c r="Z26" s="3">
        <f ca="1">'led2'!F26</f>
        <v>0</v>
      </c>
      <c r="AA26" s="3">
        <f ca="1">'led3'!F26</f>
        <v>0</v>
      </c>
      <c r="AB26">
        <f ca="1">IF($AI$3=0,Y26,INDEX('led1'!$K$3:$W$53,X26+1,temp!$AI$3))</f>
        <v>0</v>
      </c>
      <c r="AC26">
        <f ca="1">IF($AI$3=0,Z26,INDEX('led2'!$K$3:$W$53,X26+1,temp!$AI$3))</f>
        <v>0</v>
      </c>
      <c r="AD26">
        <f ca="1">IF($AI$3=0,AA26,INDEX('led3'!$K$3:$W$53,X26+1,temp!$AI$3))</f>
        <v>0</v>
      </c>
      <c r="AE26" t="e">
        <f ca="1">IF($AI$4=0,Y26,INDEX('led1'!$K$3:$W$53,X26+1,temp!$AI$4))</f>
        <v>#VALUE!</v>
      </c>
      <c r="AF26" t="e">
        <f ca="1">IF($AI$4=0,Z26,INDEX('led2'!$K$3:$W$53,X26+1,temp!$AI$4))</f>
        <v>#VALUE!</v>
      </c>
      <c r="AG26" t="e">
        <f ca="1">IF($AI$4=0,AA26,INDEX('led3'!$K$3:$W$53,X26+1,temp!$AI$4))</f>
        <v>#VALUE!</v>
      </c>
      <c r="AH26">
        <v>0</v>
      </c>
      <c r="AI26" s="40" t="s">
        <v>1075</v>
      </c>
      <c r="AN26">
        <v>14</v>
      </c>
      <c r="AO26" s="9">
        <f t="shared" ca="1" si="11"/>
        <v>50.027500000000003</v>
      </c>
      <c r="AP26" s="9">
        <f t="shared" ca="1" si="12"/>
        <v>50.024999999999999</v>
      </c>
      <c r="AQ26" s="9">
        <f t="shared" ca="1" si="12"/>
        <v>50.022500000000001</v>
      </c>
      <c r="AR26" s="9">
        <f t="shared" ca="1" si="12"/>
        <v>50.02</v>
      </c>
      <c r="AS26" s="9">
        <f t="shared" ca="1" si="12"/>
        <v>50.017499999999998</v>
      </c>
      <c r="AT26" s="9">
        <f t="shared" ca="1" si="12"/>
        <v>50.015000000000001</v>
      </c>
      <c r="AU26" s="9">
        <f t="shared" ca="1" si="12"/>
        <v>50.012500000000003</v>
      </c>
      <c r="AV26" s="9">
        <f t="shared" ca="1" si="12"/>
        <v>50.0625</v>
      </c>
      <c r="AW26" s="9">
        <f t="shared" ca="1" si="12"/>
        <v>50.06</v>
      </c>
      <c r="AX26" s="9">
        <f t="shared" ca="1" si="12"/>
        <v>50.057499999999997</v>
      </c>
      <c r="AY26" s="9">
        <f t="shared" ca="1" si="12"/>
        <v>50.055</v>
      </c>
      <c r="AZ26" s="9">
        <f t="shared" ca="1" si="12"/>
        <v>50.052500000000002</v>
      </c>
      <c r="BA26" s="9">
        <f t="shared" ca="1" si="12"/>
        <v>50.05</v>
      </c>
      <c r="BB26" s="9">
        <f t="shared" ca="1" si="12"/>
        <v>50.097499999999997</v>
      </c>
      <c r="BC26" s="9">
        <f t="shared" ca="1" si="12"/>
        <v>50.094999999999999</v>
      </c>
      <c r="BD26" s="9">
        <f t="shared" ca="1" si="12"/>
        <v>50.092500000000001</v>
      </c>
      <c r="BE26" s="9">
        <f t="shared" ca="1" si="12"/>
        <v>50.09</v>
      </c>
      <c r="BF26" s="9">
        <f t="shared" ca="1" si="13"/>
        <v>50.087499999999999</v>
      </c>
      <c r="BG26" s="9">
        <f t="shared" ca="1" si="13"/>
        <v>50.085000000000001</v>
      </c>
      <c r="BH26" s="9">
        <f t="shared" ca="1" si="13"/>
        <v>75.017499999999998</v>
      </c>
      <c r="BI26" s="9">
        <f t="shared" ca="1" si="13"/>
        <v>75.015000000000001</v>
      </c>
      <c r="BJ26" s="9">
        <f t="shared" ca="1" si="13"/>
        <v>75.012500000000003</v>
      </c>
      <c r="BK26" s="9">
        <f t="shared" ca="1" si="13"/>
        <v>75.010000000000005</v>
      </c>
      <c r="BL26" s="9">
        <f t="shared" ca="1" si="13"/>
        <v>75.007499999999993</v>
      </c>
      <c r="BM26" s="9">
        <f t="shared" ca="1" si="13"/>
        <v>75.004999999999995</v>
      </c>
      <c r="BN26" s="9">
        <f t="shared" ca="1" si="13"/>
        <v>100.02500000000001</v>
      </c>
      <c r="BO26" s="9">
        <f t="shared" ca="1" si="13"/>
        <v>100.02249999999999</v>
      </c>
      <c r="BP26" s="9">
        <f t="shared" ca="1" si="13"/>
        <v>100.02</v>
      </c>
      <c r="BQ26" s="9">
        <f t="shared" ca="1" si="13"/>
        <v>100.0175</v>
      </c>
      <c r="BR26" s="9">
        <f t="shared" ca="1" si="13"/>
        <v>100.015</v>
      </c>
      <c r="BS26" s="9">
        <f t="shared" ca="1" si="13"/>
        <v>100.0125</v>
      </c>
      <c r="BT26" s="9">
        <f t="shared" ca="1" si="14"/>
        <v>50.1325</v>
      </c>
      <c r="BU26" s="9">
        <f t="shared" ca="1" si="14"/>
        <v>50.13</v>
      </c>
      <c r="BV26" s="9">
        <f t="shared" ca="1" si="14"/>
        <v>50.127499999999998</v>
      </c>
      <c r="BW26" s="9">
        <f t="shared" ca="1" si="14"/>
        <v>50.125</v>
      </c>
      <c r="BX26" s="9">
        <f t="shared" ca="1" si="14"/>
        <v>50.122500000000002</v>
      </c>
      <c r="BY26" s="9">
        <f t="shared" ca="1" si="14"/>
        <v>50.12</v>
      </c>
    </row>
    <row r="27" spans="1:77">
      <c r="A27">
        <v>25</v>
      </c>
      <c r="B27">
        <f ca="1">INDEX(Models!$S$3:$CK$2387,'led1'!$B$3*2-1,$A27)</f>
        <v>0</v>
      </c>
      <c r="C27">
        <f ca="1">INDEX(Models!$S$3:$CK$2387,'led1'!$B$3*2,$A27)</f>
        <v>0</v>
      </c>
      <c r="D27" t="str">
        <f t="shared" ca="1" si="0"/>
        <v/>
      </c>
      <c r="E27" t="str">
        <f t="shared" ca="1" si="1"/>
        <v/>
      </c>
      <c r="F27">
        <f ca="1">INDEX(Models!$S$3:$CK$2387,'led2'!$B$3*2-1,$A27)</f>
        <v>0</v>
      </c>
      <c r="G27">
        <f ca="1">INDEX(Models!$S$3:$CK$2387,'led2'!$B$3*2,$A27)</f>
        <v>0</v>
      </c>
      <c r="H27" t="str">
        <f t="shared" ca="1" si="2"/>
        <v/>
      </c>
      <c r="I27" t="str">
        <f t="shared" ca="1" si="3"/>
        <v/>
      </c>
      <c r="J27">
        <f ca="1">INDEX(Models!$S$3:$CK$2387,'led3'!$B$3*2-1,$A27)</f>
        <v>0</v>
      </c>
      <c r="K27">
        <f ca="1">INDEX(Models!$S$3:$CK$2387,'led3'!$B$3*2,$A27)</f>
        <v>0</v>
      </c>
      <c r="L27" t="str">
        <f t="shared" ca="1" si="4"/>
        <v/>
      </c>
      <c r="M27" t="str">
        <f t="shared" ca="1" si="5"/>
        <v/>
      </c>
      <c r="X27">
        <v>24</v>
      </c>
      <c r="Y27" s="3">
        <f ca="1">'led1'!F27</f>
        <v>0</v>
      </c>
      <c r="Z27" s="3">
        <f ca="1">'led2'!F27</f>
        <v>0</v>
      </c>
      <c r="AA27" s="3">
        <f ca="1">'led3'!F27</f>
        <v>0</v>
      </c>
      <c r="AB27">
        <f ca="1">IF($AI$3=0,Y27,INDEX('led1'!$K$3:$W$53,X27+1,temp!$AI$3))</f>
        <v>0</v>
      </c>
      <c r="AC27">
        <f ca="1">IF($AI$3=0,Z27,INDEX('led2'!$K$3:$W$53,X27+1,temp!$AI$3))</f>
        <v>0</v>
      </c>
      <c r="AD27">
        <f ca="1">IF($AI$3=0,AA27,INDEX('led3'!$K$3:$W$53,X27+1,temp!$AI$3))</f>
        <v>0</v>
      </c>
      <c r="AE27" t="e">
        <f ca="1">IF($AI$4=0,Y27,INDEX('led1'!$K$3:$W$53,X27+1,temp!$AI$4))</f>
        <v>#VALUE!</v>
      </c>
      <c r="AF27" t="e">
        <f ca="1">IF($AI$4=0,Z27,INDEX('led2'!$K$3:$W$53,X27+1,temp!$AI$4))</f>
        <v>#VALUE!</v>
      </c>
      <c r="AG27" t="e">
        <f ca="1">IF($AI$4=0,AA27,INDEX('led3'!$K$3:$W$53,X27+1,temp!$AI$4))</f>
        <v>#VALUE!</v>
      </c>
      <c r="AN27" s="40">
        <v>15</v>
      </c>
      <c r="AO27" s="9">
        <f t="shared" ca="1" si="11"/>
        <v>46.457500000000003</v>
      </c>
      <c r="AP27" s="9">
        <f t="shared" ca="1" si="12"/>
        <v>46.454999999999998</v>
      </c>
      <c r="AQ27" s="9">
        <f t="shared" ca="1" si="12"/>
        <v>46.452500000000001</v>
      </c>
      <c r="AR27" s="9">
        <f t="shared" ca="1" si="12"/>
        <v>46.45</v>
      </c>
      <c r="AS27" s="9">
        <f t="shared" ca="1" si="12"/>
        <v>46.447499999999998</v>
      </c>
      <c r="AT27" s="9">
        <f t="shared" ca="1" si="12"/>
        <v>46.445</v>
      </c>
      <c r="AU27" s="9">
        <f t="shared" ca="1" si="12"/>
        <v>46.442500000000003</v>
      </c>
      <c r="AV27" s="9">
        <f t="shared" ca="1" si="12"/>
        <v>46.494999999999997</v>
      </c>
      <c r="AW27" s="9">
        <f t="shared" ca="1" si="12"/>
        <v>46.4925</v>
      </c>
      <c r="AX27" s="9">
        <f t="shared" ca="1" si="12"/>
        <v>46.49</v>
      </c>
      <c r="AY27" s="9">
        <f t="shared" ca="1" si="12"/>
        <v>46.487499999999997</v>
      </c>
      <c r="AZ27" s="9">
        <f t="shared" ca="1" si="12"/>
        <v>46.484999999999999</v>
      </c>
      <c r="BA27" s="9">
        <f t="shared" ca="1" si="12"/>
        <v>46.482500000000002</v>
      </c>
      <c r="BB27" s="9">
        <f t="shared" ca="1" si="12"/>
        <v>46.532499999999999</v>
      </c>
      <c r="BC27" s="9">
        <f t="shared" ca="1" si="12"/>
        <v>46.53</v>
      </c>
      <c r="BD27" s="9">
        <f t="shared" ca="1" si="12"/>
        <v>46.527500000000003</v>
      </c>
      <c r="BE27" s="9">
        <f t="shared" ref="BE27:BT40" ca="1" si="15">ROUND(BE$10+BE$11*$AN27,4)</f>
        <v>46.524999999999999</v>
      </c>
      <c r="BF27" s="9">
        <f t="shared" ca="1" si="13"/>
        <v>46.522500000000001</v>
      </c>
      <c r="BG27" s="9">
        <f t="shared" ca="1" si="13"/>
        <v>46.52</v>
      </c>
      <c r="BH27" s="9">
        <f t="shared" ca="1" si="13"/>
        <v>73.232500000000002</v>
      </c>
      <c r="BI27" s="9">
        <f t="shared" ca="1" si="13"/>
        <v>73.23</v>
      </c>
      <c r="BJ27" s="9">
        <f t="shared" ca="1" si="13"/>
        <v>73.227500000000006</v>
      </c>
      <c r="BK27" s="9">
        <f t="shared" ca="1" si="13"/>
        <v>73.224999999999994</v>
      </c>
      <c r="BL27" s="9">
        <f t="shared" ca="1" si="13"/>
        <v>73.222499999999997</v>
      </c>
      <c r="BM27" s="9">
        <f t="shared" ca="1" si="13"/>
        <v>73.22</v>
      </c>
      <c r="BN27" s="9">
        <f t="shared" ca="1" si="13"/>
        <v>100.02630000000001</v>
      </c>
      <c r="BO27" s="9">
        <f t="shared" ca="1" si="13"/>
        <v>100.02379999999999</v>
      </c>
      <c r="BP27" s="9">
        <f t="shared" ca="1" si="13"/>
        <v>100.0213</v>
      </c>
      <c r="BQ27" s="9">
        <f t="shared" ca="1" si="13"/>
        <v>100.0188</v>
      </c>
      <c r="BR27" s="9">
        <f t="shared" ca="1" si="13"/>
        <v>100.0163</v>
      </c>
      <c r="BS27" s="9">
        <f t="shared" ca="1" si="13"/>
        <v>100.0138</v>
      </c>
      <c r="BT27" s="9">
        <f t="shared" ca="1" si="14"/>
        <v>46.57</v>
      </c>
      <c r="BU27" s="9">
        <f t="shared" ca="1" si="14"/>
        <v>46.567500000000003</v>
      </c>
      <c r="BV27" s="9">
        <f t="shared" ca="1" si="14"/>
        <v>46.564999999999998</v>
      </c>
      <c r="BW27" s="9">
        <f t="shared" ca="1" si="14"/>
        <v>46.5625</v>
      </c>
      <c r="BX27" s="9">
        <f t="shared" ca="1" si="14"/>
        <v>46.56</v>
      </c>
      <c r="BY27" s="9">
        <f t="shared" ca="1" si="14"/>
        <v>46.557499999999997</v>
      </c>
    </row>
    <row r="28" spans="1:77">
      <c r="A28">
        <v>26</v>
      </c>
      <c r="B28">
        <f ca="1">INDEX(Models!$S$3:$CK$2387,'led1'!$B$3*2-1,$A28)</f>
        <v>0</v>
      </c>
      <c r="C28">
        <f ca="1">INDEX(Models!$S$3:$CK$2387,'led1'!$B$3*2,$A28)</f>
        <v>0</v>
      </c>
      <c r="D28" t="str">
        <f t="shared" ca="1" si="0"/>
        <v/>
      </c>
      <c r="E28" t="str">
        <f t="shared" ref="E28:E33" ca="1" si="16">IF(C28=0,"",C28)</f>
        <v/>
      </c>
      <c r="F28">
        <f ca="1">INDEX(Models!$S$3:$CK$2387,'led2'!$B$3*2-1,$A28)</f>
        <v>0</v>
      </c>
      <c r="G28">
        <f ca="1">INDEX(Models!$S$3:$CK$2387,'led2'!$B$3*2,$A28)</f>
        <v>0</v>
      </c>
      <c r="H28" t="str">
        <f t="shared" ca="1" si="2"/>
        <v/>
      </c>
      <c r="I28" t="str">
        <f t="shared" ca="1" si="3"/>
        <v/>
      </c>
      <c r="J28">
        <f ca="1">INDEX(Models!$S$3:$CK$2387,'led3'!$B$3*2-1,$A28)</f>
        <v>0</v>
      </c>
      <c r="K28">
        <f ca="1">INDEX(Models!$S$3:$CK$2387,'led3'!$B$3*2,$A28)</f>
        <v>0</v>
      </c>
      <c r="L28" t="str">
        <f t="shared" ca="1" si="4"/>
        <v/>
      </c>
      <c r="M28" t="str">
        <f t="shared" ca="1" si="5"/>
        <v/>
      </c>
      <c r="X28">
        <v>25</v>
      </c>
      <c r="Y28" s="3">
        <f ca="1">'led1'!F28</f>
        <v>0</v>
      </c>
      <c r="Z28" s="3">
        <f ca="1">'led2'!F28</f>
        <v>0</v>
      </c>
      <c r="AA28" s="3">
        <f ca="1">'led3'!F28</f>
        <v>0</v>
      </c>
      <c r="AB28">
        <f ca="1">IF($AI$3=0,Y28,INDEX('led1'!$K$3:$W$53,X28+1,temp!$AI$3))</f>
        <v>0</v>
      </c>
      <c r="AC28">
        <f ca="1">IF($AI$3=0,Z28,INDEX('led2'!$K$3:$W$53,X28+1,temp!$AI$3))</f>
        <v>0</v>
      </c>
      <c r="AD28">
        <f ca="1">IF($AI$3=0,AA28,INDEX('led3'!$K$3:$W$53,X28+1,temp!$AI$3))</f>
        <v>0</v>
      </c>
      <c r="AE28" t="e">
        <f ca="1">IF($AI$4=0,Y28,INDEX('led1'!$K$3:$W$53,X28+1,temp!$AI$4))</f>
        <v>#VALUE!</v>
      </c>
      <c r="AF28" t="e">
        <f ca="1">IF($AI$4=0,Z28,INDEX('led2'!$K$3:$W$53,X28+1,temp!$AI$4))</f>
        <v>#VALUE!</v>
      </c>
      <c r="AG28" t="e">
        <f ca="1">IF($AI$4=0,AA28,INDEX('led3'!$K$3:$W$53,X28+1,temp!$AI$4))</f>
        <v>#VALUE!</v>
      </c>
      <c r="AN28">
        <v>16</v>
      </c>
      <c r="AO28" s="9">
        <f t="shared" ca="1" si="11"/>
        <v>42.887500000000003</v>
      </c>
      <c r="AP28" s="9">
        <f t="shared" ref="AP28:BD28" ca="1" si="17">ROUND(AP$10+AP$11*$AN28,4)</f>
        <v>42.884999999999998</v>
      </c>
      <c r="AQ28" s="9">
        <f t="shared" ca="1" si="17"/>
        <v>42.8825</v>
      </c>
      <c r="AR28" s="9">
        <f t="shared" ca="1" si="17"/>
        <v>42.88</v>
      </c>
      <c r="AS28" s="9">
        <f t="shared" ca="1" si="17"/>
        <v>42.877499999999998</v>
      </c>
      <c r="AT28" s="9">
        <f t="shared" ca="1" si="17"/>
        <v>42.875</v>
      </c>
      <c r="AU28" s="9">
        <f t="shared" ca="1" si="17"/>
        <v>42.872500000000002</v>
      </c>
      <c r="AV28" s="9">
        <f t="shared" ca="1" si="17"/>
        <v>42.927500000000002</v>
      </c>
      <c r="AW28" s="9">
        <f t="shared" ca="1" si="17"/>
        <v>42.924999999999997</v>
      </c>
      <c r="AX28" s="9">
        <f t="shared" ca="1" si="17"/>
        <v>42.922499999999999</v>
      </c>
      <c r="AY28" s="9">
        <f t="shared" ca="1" si="17"/>
        <v>42.92</v>
      </c>
      <c r="AZ28" s="9">
        <f t="shared" ca="1" si="17"/>
        <v>42.917499999999997</v>
      </c>
      <c r="BA28" s="9">
        <f t="shared" ca="1" si="17"/>
        <v>42.914999999999999</v>
      </c>
      <c r="BB28" s="9">
        <f t="shared" ca="1" si="17"/>
        <v>42.967500000000001</v>
      </c>
      <c r="BC28" s="9">
        <f t="shared" ca="1" si="17"/>
        <v>42.965000000000003</v>
      </c>
      <c r="BD28" s="9">
        <f t="shared" ca="1" si="17"/>
        <v>42.962499999999999</v>
      </c>
      <c r="BE28" s="9">
        <f t="shared" ca="1" si="15"/>
        <v>42.96</v>
      </c>
      <c r="BF28" s="9">
        <f t="shared" ca="1" si="15"/>
        <v>42.957500000000003</v>
      </c>
      <c r="BG28" s="9">
        <f t="shared" ca="1" si="15"/>
        <v>42.954999999999998</v>
      </c>
      <c r="BH28" s="9">
        <f t="shared" ca="1" si="15"/>
        <v>71.447500000000005</v>
      </c>
      <c r="BI28" s="9">
        <f t="shared" ca="1" si="15"/>
        <v>71.444999999999993</v>
      </c>
      <c r="BJ28" s="9">
        <f t="shared" ca="1" si="15"/>
        <v>71.442499999999995</v>
      </c>
      <c r="BK28" s="9">
        <f t="shared" ca="1" si="15"/>
        <v>71.44</v>
      </c>
      <c r="BL28" s="9">
        <f t="shared" ca="1" si="15"/>
        <v>71.4375</v>
      </c>
      <c r="BM28" s="9">
        <f t="shared" ca="1" si="15"/>
        <v>71.435000000000002</v>
      </c>
      <c r="BN28" s="9">
        <f t="shared" ca="1" si="15"/>
        <v>100.0275</v>
      </c>
      <c r="BO28" s="9">
        <f t="shared" ca="1" si="15"/>
        <v>100.02500000000001</v>
      </c>
      <c r="BP28" s="9">
        <f t="shared" ca="1" si="15"/>
        <v>100.02249999999999</v>
      </c>
      <c r="BQ28" s="9">
        <f t="shared" ca="1" si="15"/>
        <v>100.02</v>
      </c>
      <c r="BR28" s="9">
        <f t="shared" ca="1" si="15"/>
        <v>100.0175</v>
      </c>
      <c r="BS28" s="9">
        <f t="shared" ca="1" si="15"/>
        <v>100.015</v>
      </c>
      <c r="BT28" s="9">
        <f t="shared" ca="1" si="15"/>
        <v>43.0075</v>
      </c>
      <c r="BU28" s="9">
        <f t="shared" ref="BT28:BY40" ca="1" si="18">ROUND(BU$10+BU$11*$AN28,4)</f>
        <v>43.005000000000003</v>
      </c>
      <c r="BV28" s="9">
        <f t="shared" ca="1" si="18"/>
        <v>43.002499999999998</v>
      </c>
      <c r="BW28" s="9">
        <f t="shared" ca="1" si="18"/>
        <v>43</v>
      </c>
      <c r="BX28" s="9">
        <f t="shared" ca="1" si="18"/>
        <v>42.997500000000002</v>
      </c>
      <c r="BY28" s="9">
        <f t="shared" ca="1" si="18"/>
        <v>42.994999999999997</v>
      </c>
    </row>
    <row r="29" spans="1:77">
      <c r="A29">
        <v>27</v>
      </c>
      <c r="B29">
        <f ca="1">INDEX(Models!$S$3:$CK$2387,'led1'!$B$3*2-1,$A29)</f>
        <v>0</v>
      </c>
      <c r="C29">
        <f ca="1">INDEX(Models!$S$3:$CK$2387,'led1'!$B$3*2,$A29)</f>
        <v>0</v>
      </c>
      <c r="D29" t="str">
        <f t="shared" ca="1" si="0"/>
        <v/>
      </c>
      <c r="E29" t="str">
        <f t="shared" ca="1" si="16"/>
        <v/>
      </c>
      <c r="F29">
        <f ca="1">INDEX(Models!$S$3:$CK$2387,'led2'!$B$3*2-1,$A29)</f>
        <v>0</v>
      </c>
      <c r="G29">
        <f ca="1">INDEX(Models!$S$3:$CK$2387,'led2'!$B$3*2,$A29)</f>
        <v>0</v>
      </c>
      <c r="H29" t="str">
        <f t="shared" ca="1" si="2"/>
        <v/>
      </c>
      <c r="I29" t="str">
        <f t="shared" ca="1" si="3"/>
        <v/>
      </c>
      <c r="J29">
        <f ca="1">INDEX(Models!$S$3:$CK$2387,'led3'!$B$3*2-1,$A29)</f>
        <v>0</v>
      </c>
      <c r="K29">
        <f ca="1">INDEX(Models!$S$3:$CK$2387,'led3'!$B$3*2,$A29)</f>
        <v>0</v>
      </c>
      <c r="L29" t="str">
        <f t="shared" ca="1" si="4"/>
        <v/>
      </c>
      <c r="M29" t="str">
        <f t="shared" ca="1" si="5"/>
        <v/>
      </c>
      <c r="X29">
        <v>26</v>
      </c>
      <c r="Y29" s="3">
        <f ca="1">'led1'!F29</f>
        <v>0</v>
      </c>
      <c r="Z29" s="3">
        <f ca="1">'led2'!F29</f>
        <v>0</v>
      </c>
      <c r="AA29" s="3">
        <f ca="1">'led3'!F29</f>
        <v>0</v>
      </c>
      <c r="AB29">
        <f ca="1">IF($AI$3=0,Y29,INDEX('led1'!$K$3:$W$53,X29+1,temp!$AI$3))</f>
        <v>0</v>
      </c>
      <c r="AC29">
        <f ca="1">IF($AI$3=0,Z29,INDEX('led2'!$K$3:$W$53,X29+1,temp!$AI$3))</f>
        <v>0</v>
      </c>
      <c r="AD29">
        <f ca="1">IF($AI$3=0,AA29,INDEX('led3'!$K$3:$W$53,X29+1,temp!$AI$3))</f>
        <v>0</v>
      </c>
      <c r="AE29" t="e">
        <f ca="1">IF($AI$4=0,Y29,INDEX('led1'!$K$3:$W$53,X29+1,temp!$AI$4))</f>
        <v>#VALUE!</v>
      </c>
      <c r="AF29" t="e">
        <f ca="1">IF($AI$4=0,Z29,INDEX('led2'!$K$3:$W$53,X29+1,temp!$AI$4))</f>
        <v>#VALUE!</v>
      </c>
      <c r="AG29" t="e">
        <f ca="1">IF($AI$4=0,AA29,INDEX('led3'!$K$3:$W$53,X29+1,temp!$AI$4))</f>
        <v>#VALUE!</v>
      </c>
      <c r="AN29" s="40">
        <v>17</v>
      </c>
      <c r="AO29" s="9">
        <f t="shared" ref="AO29:BD40" ca="1" si="19">ROUND(AO$10+AO$11*$AN29,4)</f>
        <v>39.317500000000003</v>
      </c>
      <c r="AP29" s="9">
        <f t="shared" ca="1" si="19"/>
        <v>39.314999999999998</v>
      </c>
      <c r="AQ29" s="9">
        <f t="shared" ca="1" si="19"/>
        <v>39.3125</v>
      </c>
      <c r="AR29" s="9">
        <f t="shared" ca="1" si="19"/>
        <v>39.31</v>
      </c>
      <c r="AS29" s="9">
        <f t="shared" ca="1" si="19"/>
        <v>39.307499999999997</v>
      </c>
      <c r="AT29" s="9">
        <f t="shared" ca="1" si="19"/>
        <v>39.305</v>
      </c>
      <c r="AU29" s="9">
        <f t="shared" ca="1" si="19"/>
        <v>39.302500000000002</v>
      </c>
      <c r="AV29" s="9">
        <f t="shared" ca="1" si="19"/>
        <v>39.36</v>
      </c>
      <c r="AW29" s="9">
        <f t="shared" ca="1" si="19"/>
        <v>39.357500000000002</v>
      </c>
      <c r="AX29" s="9">
        <f t="shared" ca="1" si="19"/>
        <v>39.354999999999997</v>
      </c>
      <c r="AY29" s="9">
        <f t="shared" ca="1" si="19"/>
        <v>39.352499999999999</v>
      </c>
      <c r="AZ29" s="9">
        <f t="shared" ca="1" si="19"/>
        <v>39.35</v>
      </c>
      <c r="BA29" s="9">
        <f t="shared" ca="1" si="19"/>
        <v>39.347499999999997</v>
      </c>
      <c r="BB29" s="9">
        <f t="shared" ca="1" si="19"/>
        <v>39.402500000000003</v>
      </c>
      <c r="BC29" s="9">
        <f t="shared" ca="1" si="19"/>
        <v>39.4</v>
      </c>
      <c r="BD29" s="9">
        <f t="shared" ca="1" si="19"/>
        <v>39.397500000000001</v>
      </c>
      <c r="BE29" s="9">
        <f t="shared" ca="1" si="15"/>
        <v>39.395000000000003</v>
      </c>
      <c r="BF29" s="9">
        <f t="shared" ca="1" si="15"/>
        <v>39.392499999999998</v>
      </c>
      <c r="BG29" s="9">
        <f t="shared" ca="1" si="15"/>
        <v>39.39</v>
      </c>
      <c r="BH29" s="9">
        <f t="shared" ca="1" si="15"/>
        <v>69.662499999999994</v>
      </c>
      <c r="BI29" s="9">
        <f t="shared" ca="1" si="15"/>
        <v>69.66</v>
      </c>
      <c r="BJ29" s="9">
        <f t="shared" ca="1" si="15"/>
        <v>69.657499999999999</v>
      </c>
      <c r="BK29" s="9">
        <f t="shared" ca="1" si="15"/>
        <v>69.655000000000001</v>
      </c>
      <c r="BL29" s="9">
        <f t="shared" ca="1" si="15"/>
        <v>69.652500000000003</v>
      </c>
      <c r="BM29" s="9">
        <f t="shared" ca="1" si="15"/>
        <v>69.650000000000006</v>
      </c>
      <c r="BN29" s="9">
        <f t="shared" ca="1" si="15"/>
        <v>100.0288</v>
      </c>
      <c r="BO29" s="9">
        <f t="shared" ca="1" si="15"/>
        <v>100.02630000000001</v>
      </c>
      <c r="BP29" s="9">
        <f t="shared" ca="1" si="15"/>
        <v>100.02379999999999</v>
      </c>
      <c r="BQ29" s="9">
        <f t="shared" ca="1" si="15"/>
        <v>100.0213</v>
      </c>
      <c r="BR29" s="9">
        <f t="shared" ca="1" si="15"/>
        <v>100.0188</v>
      </c>
      <c r="BS29" s="9">
        <f t="shared" ca="1" si="15"/>
        <v>100.0163</v>
      </c>
      <c r="BT29" s="9">
        <f t="shared" ca="1" si="18"/>
        <v>39.445</v>
      </c>
      <c r="BU29" s="9">
        <f t="shared" ca="1" si="18"/>
        <v>39.442500000000003</v>
      </c>
      <c r="BV29" s="9">
        <f t="shared" ca="1" si="18"/>
        <v>39.44</v>
      </c>
      <c r="BW29" s="9">
        <f t="shared" ca="1" si="18"/>
        <v>39.4375</v>
      </c>
      <c r="BX29" s="9">
        <f t="shared" ca="1" si="18"/>
        <v>39.435000000000002</v>
      </c>
      <c r="BY29" s="9">
        <f t="shared" ca="1" si="18"/>
        <v>39.432499999999997</v>
      </c>
    </row>
    <row r="30" spans="1:77">
      <c r="A30">
        <v>28</v>
      </c>
      <c r="B30">
        <f ca="1">INDEX(Models!$S$3:$CK$2387,'led1'!$B$3*2-1,$A30)</f>
        <v>0</v>
      </c>
      <c r="C30">
        <f ca="1">INDEX(Models!$S$3:$CK$2387,'led1'!$B$3*2,$A30)</f>
        <v>0</v>
      </c>
      <c r="D30" t="str">
        <f t="shared" ca="1" si="0"/>
        <v/>
      </c>
      <c r="E30" t="str">
        <f t="shared" ca="1" si="16"/>
        <v/>
      </c>
      <c r="F30">
        <f ca="1">INDEX(Models!$S$3:$CK$2387,'led2'!$B$3*2-1,$A30)</f>
        <v>0</v>
      </c>
      <c r="G30">
        <f ca="1">INDEX(Models!$S$3:$CK$2387,'led2'!$B$3*2,$A30)</f>
        <v>0</v>
      </c>
      <c r="H30" t="str">
        <f t="shared" ca="1" si="2"/>
        <v/>
      </c>
      <c r="I30" t="str">
        <f t="shared" ca="1" si="3"/>
        <v/>
      </c>
      <c r="J30">
        <f ca="1">INDEX(Models!$S$3:$CK$2387,'led3'!$B$3*2-1,$A30)</f>
        <v>0</v>
      </c>
      <c r="K30">
        <f ca="1">INDEX(Models!$S$3:$CK$2387,'led3'!$B$3*2,$A30)</f>
        <v>0</v>
      </c>
      <c r="L30" t="str">
        <f t="shared" ca="1" si="4"/>
        <v/>
      </c>
      <c r="M30" t="str">
        <f t="shared" ca="1" si="5"/>
        <v/>
      </c>
      <c r="X30">
        <v>27</v>
      </c>
      <c r="Y30" s="3">
        <f ca="1">'led1'!F30</f>
        <v>0</v>
      </c>
      <c r="Z30" s="3">
        <f ca="1">'led2'!F30</f>
        <v>0</v>
      </c>
      <c r="AA30" s="3">
        <f ca="1">'led3'!F30</f>
        <v>0</v>
      </c>
      <c r="AB30">
        <f ca="1">IF($AI$3=0,Y30,INDEX('led1'!$K$3:$W$53,X30+1,temp!$AI$3))</f>
        <v>0</v>
      </c>
      <c r="AC30">
        <f ca="1">IF($AI$3=0,Z30,INDEX('led2'!$K$3:$W$53,X30+1,temp!$AI$3))</f>
        <v>0</v>
      </c>
      <c r="AD30">
        <f ca="1">IF($AI$3=0,AA30,INDEX('led3'!$K$3:$W$53,X30+1,temp!$AI$3))</f>
        <v>0</v>
      </c>
      <c r="AE30" t="e">
        <f ca="1">IF($AI$4=0,Y30,INDEX('led1'!$K$3:$W$53,X30+1,temp!$AI$4))</f>
        <v>#VALUE!</v>
      </c>
      <c r="AF30" t="e">
        <f ca="1">IF($AI$4=0,Z30,INDEX('led2'!$K$3:$W$53,X30+1,temp!$AI$4))</f>
        <v>#VALUE!</v>
      </c>
      <c r="AG30" t="e">
        <f ca="1">IF($AI$4=0,AA30,INDEX('led3'!$K$3:$W$53,X30+1,temp!$AI$4))</f>
        <v>#VALUE!</v>
      </c>
      <c r="AN30">
        <v>18</v>
      </c>
      <c r="AO30" s="9">
        <f t="shared" ca="1" si="19"/>
        <v>35.747500000000002</v>
      </c>
      <c r="AP30" s="9">
        <f t="shared" ca="1" si="19"/>
        <v>35.744999999999997</v>
      </c>
      <c r="AQ30" s="9">
        <f t="shared" ca="1" si="19"/>
        <v>35.7425</v>
      </c>
      <c r="AR30" s="9">
        <f t="shared" ca="1" si="19"/>
        <v>35.74</v>
      </c>
      <c r="AS30" s="9">
        <f t="shared" ca="1" si="19"/>
        <v>35.737499999999997</v>
      </c>
      <c r="AT30" s="9">
        <f t="shared" ca="1" si="19"/>
        <v>35.734999999999999</v>
      </c>
      <c r="AU30" s="9">
        <f t="shared" ca="1" si="19"/>
        <v>35.732500000000002</v>
      </c>
      <c r="AV30" s="9">
        <f t="shared" ca="1" si="19"/>
        <v>35.792499999999997</v>
      </c>
      <c r="AW30" s="9">
        <f t="shared" ca="1" si="19"/>
        <v>35.79</v>
      </c>
      <c r="AX30" s="9">
        <f t="shared" ca="1" si="19"/>
        <v>35.787500000000001</v>
      </c>
      <c r="AY30" s="9">
        <f t="shared" ca="1" si="19"/>
        <v>35.784999999999997</v>
      </c>
      <c r="AZ30" s="9">
        <f t="shared" ca="1" si="19"/>
        <v>35.782499999999999</v>
      </c>
      <c r="BA30" s="9">
        <f t="shared" ca="1" si="19"/>
        <v>35.78</v>
      </c>
      <c r="BB30" s="9">
        <f t="shared" ca="1" si="19"/>
        <v>35.837499999999999</v>
      </c>
      <c r="BC30" s="9">
        <f t="shared" ca="1" si="19"/>
        <v>35.835000000000001</v>
      </c>
      <c r="BD30" s="9">
        <f t="shared" ca="1" si="19"/>
        <v>35.832500000000003</v>
      </c>
      <c r="BE30" s="9">
        <f t="shared" ca="1" si="15"/>
        <v>35.83</v>
      </c>
      <c r="BF30" s="9">
        <f t="shared" ca="1" si="15"/>
        <v>35.827500000000001</v>
      </c>
      <c r="BG30" s="9">
        <f t="shared" ca="1" si="15"/>
        <v>35.825000000000003</v>
      </c>
      <c r="BH30" s="9">
        <f t="shared" ca="1" si="15"/>
        <v>67.877499999999998</v>
      </c>
      <c r="BI30" s="9">
        <f t="shared" ca="1" si="15"/>
        <v>67.875</v>
      </c>
      <c r="BJ30" s="9">
        <f t="shared" ca="1" si="15"/>
        <v>67.872500000000002</v>
      </c>
      <c r="BK30" s="9">
        <f t="shared" ca="1" si="15"/>
        <v>67.87</v>
      </c>
      <c r="BL30" s="9">
        <f t="shared" ca="1" si="15"/>
        <v>67.867500000000007</v>
      </c>
      <c r="BM30" s="9">
        <f t="shared" ca="1" si="15"/>
        <v>67.864999999999995</v>
      </c>
      <c r="BN30" s="9">
        <f t="shared" ca="1" si="15"/>
        <v>100.03</v>
      </c>
      <c r="BO30" s="9">
        <f t="shared" ca="1" si="15"/>
        <v>100.0275</v>
      </c>
      <c r="BP30" s="9">
        <f t="shared" ca="1" si="15"/>
        <v>100.02500000000001</v>
      </c>
      <c r="BQ30" s="9">
        <f t="shared" ca="1" si="15"/>
        <v>100.02249999999999</v>
      </c>
      <c r="BR30" s="9">
        <f t="shared" ca="1" si="15"/>
        <v>100.02</v>
      </c>
      <c r="BS30" s="9">
        <f t="shared" ca="1" si="15"/>
        <v>100.0175</v>
      </c>
      <c r="BT30" s="9">
        <f t="shared" ca="1" si="18"/>
        <v>35.8825</v>
      </c>
      <c r="BU30" s="9">
        <f t="shared" ca="1" si="18"/>
        <v>35.880000000000003</v>
      </c>
      <c r="BV30" s="9">
        <f t="shared" ca="1" si="18"/>
        <v>35.877499999999998</v>
      </c>
      <c r="BW30" s="9">
        <f t="shared" ca="1" si="18"/>
        <v>35.875</v>
      </c>
      <c r="BX30" s="9">
        <f t="shared" ca="1" si="18"/>
        <v>35.872500000000002</v>
      </c>
      <c r="BY30" s="9">
        <f t="shared" ca="1" si="18"/>
        <v>35.869999999999997</v>
      </c>
    </row>
    <row r="31" spans="1:77">
      <c r="A31">
        <v>29</v>
      </c>
      <c r="B31">
        <f ca="1">INDEX(Models!$S$3:$CK$2387,'led1'!$B$3*2-1,$A31)</f>
        <v>0</v>
      </c>
      <c r="C31">
        <f ca="1">INDEX(Models!$S$3:$CK$2387,'led1'!$B$3*2,$A31)</f>
        <v>0</v>
      </c>
      <c r="D31" t="str">
        <f t="shared" ca="1" si="0"/>
        <v/>
      </c>
      <c r="E31" t="str">
        <f t="shared" ca="1" si="16"/>
        <v/>
      </c>
      <c r="F31">
        <f ca="1">INDEX(Models!$S$3:$CK$2387,'led2'!$B$3*2-1,$A31)</f>
        <v>0</v>
      </c>
      <c r="G31">
        <f ca="1">INDEX(Models!$S$3:$CK$2387,'led2'!$B$3*2,$A31)</f>
        <v>0</v>
      </c>
      <c r="H31" t="str">
        <f t="shared" ca="1" si="2"/>
        <v/>
      </c>
      <c r="I31" t="str">
        <f t="shared" ca="1" si="3"/>
        <v/>
      </c>
      <c r="J31">
        <f ca="1">INDEX(Models!$S$3:$CK$2387,'led3'!$B$3*2-1,$A31)</f>
        <v>0</v>
      </c>
      <c r="K31">
        <f ca="1">INDEX(Models!$S$3:$CK$2387,'led3'!$B$3*2,$A31)</f>
        <v>0</v>
      </c>
      <c r="L31" t="str">
        <f t="shared" ca="1" si="4"/>
        <v/>
      </c>
      <c r="M31" t="str">
        <f t="shared" ca="1" si="5"/>
        <v/>
      </c>
      <c r="X31">
        <v>28</v>
      </c>
      <c r="Y31" s="3">
        <f ca="1">'led1'!F31</f>
        <v>0</v>
      </c>
      <c r="Z31" s="3">
        <f ca="1">'led2'!F31</f>
        <v>0</v>
      </c>
      <c r="AA31" s="3">
        <f ca="1">'led3'!F31</f>
        <v>0</v>
      </c>
      <c r="AB31">
        <f ca="1">IF($AI$3=0,Y31,INDEX('led1'!$K$3:$W$53,X31+1,temp!$AI$3))</f>
        <v>0</v>
      </c>
      <c r="AC31">
        <f ca="1">IF($AI$3=0,Z31,INDEX('led2'!$K$3:$W$53,X31+1,temp!$AI$3))</f>
        <v>0</v>
      </c>
      <c r="AD31">
        <f ca="1">IF($AI$3=0,AA31,INDEX('led3'!$K$3:$W$53,X31+1,temp!$AI$3))</f>
        <v>0</v>
      </c>
      <c r="AE31" t="e">
        <f ca="1">IF($AI$4=0,Y31,INDEX('led1'!$K$3:$W$53,X31+1,temp!$AI$4))</f>
        <v>#VALUE!</v>
      </c>
      <c r="AF31" t="e">
        <f ca="1">IF($AI$4=0,Z31,INDEX('led2'!$K$3:$W$53,X31+1,temp!$AI$4))</f>
        <v>#VALUE!</v>
      </c>
      <c r="AG31" t="e">
        <f ca="1">IF($AI$4=0,AA31,INDEX('led3'!$K$3:$W$53,X31+1,temp!$AI$4))</f>
        <v>#VALUE!</v>
      </c>
      <c r="AN31" s="40">
        <v>19</v>
      </c>
      <c r="AO31" s="9">
        <f t="shared" ca="1" si="19"/>
        <v>32.177500000000002</v>
      </c>
      <c r="AP31" s="9">
        <f t="shared" ca="1" si="19"/>
        <v>32.174999999999997</v>
      </c>
      <c r="AQ31" s="9">
        <f t="shared" ca="1" si="19"/>
        <v>32.172499999999999</v>
      </c>
      <c r="AR31" s="9">
        <f t="shared" ca="1" si="19"/>
        <v>32.17</v>
      </c>
      <c r="AS31" s="9">
        <f t="shared" ca="1" si="19"/>
        <v>32.167499999999997</v>
      </c>
      <c r="AT31" s="9">
        <f t="shared" ca="1" si="19"/>
        <v>32.164999999999999</v>
      </c>
      <c r="AU31" s="9">
        <f t="shared" ca="1" si="19"/>
        <v>32.162500000000001</v>
      </c>
      <c r="AV31" s="9">
        <f t="shared" ca="1" si="19"/>
        <v>32.225000000000001</v>
      </c>
      <c r="AW31" s="9">
        <f t="shared" ca="1" si="19"/>
        <v>32.222499999999997</v>
      </c>
      <c r="AX31" s="9">
        <f t="shared" ca="1" si="19"/>
        <v>32.22</v>
      </c>
      <c r="AY31" s="9">
        <f t="shared" ca="1" si="19"/>
        <v>32.217500000000001</v>
      </c>
      <c r="AZ31" s="9">
        <f t="shared" ca="1" si="19"/>
        <v>32.215000000000003</v>
      </c>
      <c r="BA31" s="9">
        <f t="shared" ca="1" si="19"/>
        <v>32.212499999999999</v>
      </c>
      <c r="BB31" s="9">
        <f t="shared" ca="1" si="19"/>
        <v>32.272500000000001</v>
      </c>
      <c r="BC31" s="9">
        <f t="shared" ca="1" si="19"/>
        <v>32.270000000000003</v>
      </c>
      <c r="BD31" s="9">
        <f t="shared" ca="1" si="19"/>
        <v>32.267499999999998</v>
      </c>
      <c r="BE31" s="9">
        <f t="shared" ca="1" si="15"/>
        <v>32.265000000000001</v>
      </c>
      <c r="BF31" s="9">
        <f t="shared" ca="1" si="15"/>
        <v>32.262500000000003</v>
      </c>
      <c r="BG31" s="9">
        <f t="shared" ca="1" si="15"/>
        <v>32.26</v>
      </c>
      <c r="BH31" s="9">
        <f t="shared" ca="1" si="15"/>
        <v>66.092500000000001</v>
      </c>
      <c r="BI31" s="9">
        <f t="shared" ca="1" si="15"/>
        <v>66.09</v>
      </c>
      <c r="BJ31" s="9">
        <f t="shared" ca="1" si="15"/>
        <v>66.087500000000006</v>
      </c>
      <c r="BK31" s="9">
        <f t="shared" ca="1" si="15"/>
        <v>66.084999999999994</v>
      </c>
      <c r="BL31" s="9">
        <f t="shared" ca="1" si="15"/>
        <v>66.082499999999996</v>
      </c>
      <c r="BM31" s="9">
        <f t="shared" ca="1" si="15"/>
        <v>66.08</v>
      </c>
      <c r="BN31" s="9">
        <f t="shared" ca="1" si="15"/>
        <v>100.0313</v>
      </c>
      <c r="BO31" s="9">
        <f t="shared" ca="1" si="15"/>
        <v>100.0288</v>
      </c>
      <c r="BP31" s="9">
        <f t="shared" ca="1" si="15"/>
        <v>100.02630000000001</v>
      </c>
      <c r="BQ31" s="9">
        <f t="shared" ca="1" si="15"/>
        <v>100.02379999999999</v>
      </c>
      <c r="BR31" s="9">
        <f t="shared" ca="1" si="15"/>
        <v>100.0213</v>
      </c>
      <c r="BS31" s="9">
        <f t="shared" ca="1" si="15"/>
        <v>100.0188</v>
      </c>
      <c r="BT31" s="9">
        <f t="shared" ca="1" si="18"/>
        <v>32.32</v>
      </c>
      <c r="BU31" s="9">
        <f t="shared" ca="1" si="18"/>
        <v>32.317500000000003</v>
      </c>
      <c r="BV31" s="9">
        <f t="shared" ca="1" si="18"/>
        <v>32.314999999999998</v>
      </c>
      <c r="BW31" s="9">
        <f t="shared" ca="1" si="18"/>
        <v>32.3125</v>
      </c>
      <c r="BX31" s="9">
        <f t="shared" ca="1" si="18"/>
        <v>32.31</v>
      </c>
      <c r="BY31" s="9">
        <f t="shared" ca="1" si="18"/>
        <v>32.307499999999997</v>
      </c>
    </row>
    <row r="32" spans="1:77">
      <c r="A32">
        <v>30</v>
      </c>
      <c r="B32">
        <f ca="1">INDEX(Models!$S$3:$CK$2387,'led1'!$B$3*2-1,$A32)</f>
        <v>0</v>
      </c>
      <c r="C32">
        <f ca="1">INDEX(Models!$S$3:$CK$2387,'led1'!$B$3*2,$A32)</f>
        <v>0</v>
      </c>
      <c r="D32" t="str">
        <f t="shared" ca="1" si="0"/>
        <v/>
      </c>
      <c r="E32" t="str">
        <f t="shared" ca="1" si="16"/>
        <v/>
      </c>
      <c r="F32">
        <f ca="1">INDEX(Models!$S$3:$CK$2387,'led2'!$B$3*2-1,$A32)</f>
        <v>0</v>
      </c>
      <c r="G32">
        <f ca="1">INDEX(Models!$S$3:$CK$2387,'led2'!$B$3*2,$A32)</f>
        <v>0</v>
      </c>
      <c r="H32" t="str">
        <f t="shared" ca="1" si="2"/>
        <v/>
      </c>
      <c r="I32" t="str">
        <f t="shared" ca="1" si="3"/>
        <v/>
      </c>
      <c r="J32">
        <f ca="1">INDEX(Models!$S$3:$CK$2387,'led3'!$B$3*2-1,$A32)</f>
        <v>0</v>
      </c>
      <c r="K32">
        <f ca="1">INDEX(Models!$S$3:$CK$2387,'led3'!$B$3*2,$A32)</f>
        <v>0</v>
      </c>
      <c r="L32" t="str">
        <f t="shared" ca="1" si="4"/>
        <v/>
      </c>
      <c r="M32" t="str">
        <f t="shared" ca="1" si="5"/>
        <v/>
      </c>
      <c r="X32">
        <v>29</v>
      </c>
      <c r="Y32" s="3">
        <f ca="1">'led1'!F32</f>
        <v>0</v>
      </c>
      <c r="Z32" s="3">
        <f ca="1">'led2'!F32</f>
        <v>0</v>
      </c>
      <c r="AA32" s="3">
        <f ca="1">'led3'!F32</f>
        <v>0</v>
      </c>
      <c r="AB32">
        <f ca="1">IF($AI$3=0,Y32,INDEX('led1'!$K$3:$W$53,X32+1,temp!$AI$3))</f>
        <v>0</v>
      </c>
      <c r="AC32">
        <f ca="1">IF($AI$3=0,Z32,INDEX('led2'!$K$3:$W$53,X32+1,temp!$AI$3))</f>
        <v>0</v>
      </c>
      <c r="AD32">
        <f ca="1">IF($AI$3=0,AA32,INDEX('led3'!$K$3:$W$53,X32+1,temp!$AI$3))</f>
        <v>0</v>
      </c>
      <c r="AE32" t="e">
        <f ca="1">IF($AI$4=0,Y32,INDEX('led1'!$K$3:$W$53,X32+1,temp!$AI$4))</f>
        <v>#VALUE!</v>
      </c>
      <c r="AF32" t="e">
        <f ca="1">IF($AI$4=0,Z32,INDEX('led2'!$K$3:$W$53,X32+1,temp!$AI$4))</f>
        <v>#VALUE!</v>
      </c>
      <c r="AG32" t="e">
        <f ca="1">IF($AI$4=0,AA32,INDEX('led3'!$K$3:$W$53,X32+1,temp!$AI$4))</f>
        <v>#VALUE!</v>
      </c>
      <c r="AN32">
        <v>20</v>
      </c>
      <c r="AO32" s="9">
        <f t="shared" ca="1" si="19"/>
        <v>28.607500000000002</v>
      </c>
      <c r="AP32" s="9">
        <f t="shared" ca="1" si="19"/>
        <v>28.605</v>
      </c>
      <c r="AQ32" s="9">
        <f t="shared" ca="1" si="19"/>
        <v>28.602499999999999</v>
      </c>
      <c r="AR32" s="9">
        <f t="shared" ca="1" si="19"/>
        <v>28.6</v>
      </c>
      <c r="AS32" s="9">
        <f t="shared" ca="1" si="19"/>
        <v>28.5975</v>
      </c>
      <c r="AT32" s="9">
        <f t="shared" ca="1" si="19"/>
        <v>28.594999999999999</v>
      </c>
      <c r="AU32" s="9">
        <f t="shared" ca="1" si="19"/>
        <v>28.592500000000001</v>
      </c>
      <c r="AV32" s="9">
        <f t="shared" ca="1" si="19"/>
        <v>28.657499999999999</v>
      </c>
      <c r="AW32" s="9">
        <f t="shared" ca="1" si="19"/>
        <v>28.655000000000001</v>
      </c>
      <c r="AX32" s="9">
        <f t="shared" ca="1" si="19"/>
        <v>28.6525</v>
      </c>
      <c r="AY32" s="9">
        <f t="shared" ca="1" si="19"/>
        <v>28.65</v>
      </c>
      <c r="AZ32" s="9">
        <f t="shared" ca="1" si="19"/>
        <v>28.647500000000001</v>
      </c>
      <c r="BA32" s="9">
        <f t="shared" ca="1" si="19"/>
        <v>28.645</v>
      </c>
      <c r="BB32" s="9">
        <f t="shared" ca="1" si="19"/>
        <v>28.7075</v>
      </c>
      <c r="BC32" s="9">
        <f t="shared" ca="1" si="19"/>
        <v>28.704999999999998</v>
      </c>
      <c r="BD32" s="9">
        <f t="shared" ca="1" si="19"/>
        <v>28.702500000000001</v>
      </c>
      <c r="BE32" s="9">
        <f t="shared" ca="1" si="15"/>
        <v>28.7</v>
      </c>
      <c r="BF32" s="9">
        <f t="shared" ca="1" si="15"/>
        <v>28.697500000000002</v>
      </c>
      <c r="BG32" s="9">
        <f t="shared" ca="1" si="15"/>
        <v>28.695</v>
      </c>
      <c r="BH32" s="9">
        <f t="shared" ca="1" si="15"/>
        <v>64.307500000000005</v>
      </c>
      <c r="BI32" s="9">
        <f t="shared" ca="1" si="15"/>
        <v>64.305000000000007</v>
      </c>
      <c r="BJ32" s="9">
        <f t="shared" ca="1" si="15"/>
        <v>64.302499999999995</v>
      </c>
      <c r="BK32" s="9">
        <f t="shared" ca="1" si="15"/>
        <v>64.3</v>
      </c>
      <c r="BL32" s="9">
        <f t="shared" ca="1" si="15"/>
        <v>64.297499999999999</v>
      </c>
      <c r="BM32" s="9">
        <f t="shared" ca="1" si="15"/>
        <v>64.295000000000002</v>
      </c>
      <c r="BN32" s="9">
        <f t="shared" ca="1" si="15"/>
        <v>100.0325</v>
      </c>
      <c r="BO32" s="9">
        <f t="shared" ca="1" si="15"/>
        <v>100.03</v>
      </c>
      <c r="BP32" s="9">
        <f t="shared" ca="1" si="15"/>
        <v>100.0275</v>
      </c>
      <c r="BQ32" s="9">
        <f t="shared" ca="1" si="15"/>
        <v>100.02500000000001</v>
      </c>
      <c r="BR32" s="9">
        <f t="shared" ca="1" si="15"/>
        <v>100.02249999999999</v>
      </c>
      <c r="BS32" s="9">
        <f t="shared" ca="1" si="15"/>
        <v>100.02</v>
      </c>
      <c r="BT32" s="9">
        <f t="shared" ca="1" si="18"/>
        <v>28.7575</v>
      </c>
      <c r="BU32" s="9">
        <f t="shared" ca="1" si="18"/>
        <v>28.754999999999999</v>
      </c>
      <c r="BV32" s="9">
        <f t="shared" ca="1" si="18"/>
        <v>28.752500000000001</v>
      </c>
      <c r="BW32" s="9">
        <f t="shared" ca="1" si="18"/>
        <v>28.75</v>
      </c>
      <c r="BX32" s="9">
        <f t="shared" ca="1" si="18"/>
        <v>28.747499999999999</v>
      </c>
      <c r="BY32" s="9">
        <f t="shared" ca="1" si="18"/>
        <v>28.745000000000001</v>
      </c>
    </row>
    <row r="33" spans="1:77">
      <c r="A33">
        <v>31</v>
      </c>
      <c r="B33">
        <f ca="1">INDEX(Models!$S$3:$CK$2387,'led1'!$B$3*2-1,$A33)</f>
        <v>0</v>
      </c>
      <c r="C33">
        <f ca="1">INDEX(Models!$S$3:$CK$2387,'led1'!$B$3*2,$A33)</f>
        <v>0</v>
      </c>
      <c r="D33" t="str">
        <f t="shared" ca="1" si="0"/>
        <v/>
      </c>
      <c r="E33" t="str">
        <f t="shared" ca="1" si="16"/>
        <v/>
      </c>
      <c r="F33">
        <f ca="1">INDEX(Models!$S$3:$CK$2387,'led2'!$B$3*2-1,$A33)</f>
        <v>0</v>
      </c>
      <c r="G33">
        <f ca="1">INDEX(Models!$S$3:$CK$2387,'led2'!$B$3*2,$A33)</f>
        <v>0</v>
      </c>
      <c r="H33" t="str">
        <f t="shared" ca="1" si="2"/>
        <v/>
      </c>
      <c r="I33" t="str">
        <f t="shared" ca="1" si="3"/>
        <v/>
      </c>
      <c r="J33">
        <f ca="1">INDEX(Models!$S$3:$CK$2387,'led3'!$B$3*2-1,$A33)</f>
        <v>0</v>
      </c>
      <c r="K33">
        <f ca="1">INDEX(Models!$S$3:$CK$2387,'led3'!$B$3*2,$A33)</f>
        <v>0</v>
      </c>
      <c r="L33" t="str">
        <f t="shared" ca="1" si="4"/>
        <v/>
      </c>
      <c r="M33" t="str">
        <f t="shared" ca="1" si="5"/>
        <v/>
      </c>
      <c r="X33">
        <v>30</v>
      </c>
      <c r="Y33" s="3">
        <f ca="1">'led1'!F33</f>
        <v>0</v>
      </c>
      <c r="Z33" s="3">
        <f ca="1">'led2'!F33</f>
        <v>0</v>
      </c>
      <c r="AA33" s="3">
        <f ca="1">'led3'!F33</f>
        <v>0</v>
      </c>
      <c r="AB33">
        <f ca="1">IF($AI$3=0,Y33,INDEX('led1'!$K$3:$W$53,X33+1,temp!$AI$3))</f>
        <v>0</v>
      </c>
      <c r="AC33">
        <f ca="1">IF($AI$3=0,Z33,INDEX('led2'!$K$3:$W$53,X33+1,temp!$AI$3))</f>
        <v>0</v>
      </c>
      <c r="AD33">
        <f ca="1">IF($AI$3=0,AA33,INDEX('led3'!$K$3:$W$53,X33+1,temp!$AI$3))</f>
        <v>0</v>
      </c>
      <c r="AE33" t="e">
        <f ca="1">IF($AI$4=0,Y33,INDEX('led1'!$K$3:$W$53,X33+1,temp!$AI$4))</f>
        <v>#VALUE!</v>
      </c>
      <c r="AF33" t="e">
        <f ca="1">IF($AI$4=0,Z33,INDEX('led2'!$K$3:$W$53,X33+1,temp!$AI$4))</f>
        <v>#VALUE!</v>
      </c>
      <c r="AG33" t="e">
        <f ca="1">IF($AI$4=0,AA33,INDEX('led3'!$K$3:$W$53,X33+1,temp!$AI$4))</f>
        <v>#VALUE!</v>
      </c>
      <c r="AN33" s="40">
        <v>21</v>
      </c>
      <c r="AO33" s="9">
        <f t="shared" ca="1" si="19"/>
        <v>25.037500000000001</v>
      </c>
      <c r="AP33" s="9">
        <f t="shared" ca="1" si="19"/>
        <v>25.035</v>
      </c>
      <c r="AQ33" s="9">
        <f t="shared" ca="1" si="19"/>
        <v>25.032499999999999</v>
      </c>
      <c r="AR33" s="9">
        <f t="shared" ca="1" si="19"/>
        <v>25.03</v>
      </c>
      <c r="AS33" s="9">
        <f t="shared" ca="1" si="19"/>
        <v>25.0275</v>
      </c>
      <c r="AT33" s="9">
        <f t="shared" ca="1" si="19"/>
        <v>25.024999999999999</v>
      </c>
      <c r="AU33" s="9">
        <f t="shared" ca="1" si="19"/>
        <v>25.022500000000001</v>
      </c>
      <c r="AV33" s="9">
        <f t="shared" ca="1" si="19"/>
        <v>25.09</v>
      </c>
      <c r="AW33" s="9">
        <f t="shared" ca="1" si="19"/>
        <v>25.087499999999999</v>
      </c>
      <c r="AX33" s="9">
        <f t="shared" ca="1" si="19"/>
        <v>25.085000000000001</v>
      </c>
      <c r="AY33" s="9">
        <f t="shared" ca="1" si="19"/>
        <v>25.0825</v>
      </c>
      <c r="AZ33" s="9">
        <f t="shared" ca="1" si="19"/>
        <v>25.08</v>
      </c>
      <c r="BA33" s="9">
        <f t="shared" ca="1" si="19"/>
        <v>25.077500000000001</v>
      </c>
      <c r="BB33" s="9">
        <f t="shared" ca="1" si="19"/>
        <v>25.142499999999998</v>
      </c>
      <c r="BC33" s="9">
        <f t="shared" ca="1" si="19"/>
        <v>25.14</v>
      </c>
      <c r="BD33" s="9">
        <f t="shared" ca="1" si="19"/>
        <v>25.137499999999999</v>
      </c>
      <c r="BE33" s="9">
        <f t="shared" ca="1" si="15"/>
        <v>25.135000000000002</v>
      </c>
      <c r="BF33" s="9">
        <f t="shared" ca="1" si="15"/>
        <v>25.1325</v>
      </c>
      <c r="BG33" s="9">
        <f t="shared" ca="1" si="15"/>
        <v>25.13</v>
      </c>
      <c r="BH33" s="9">
        <f t="shared" ca="1" si="15"/>
        <v>62.522500000000001</v>
      </c>
      <c r="BI33" s="9">
        <f t="shared" ca="1" si="15"/>
        <v>62.52</v>
      </c>
      <c r="BJ33" s="9">
        <f t="shared" ca="1" si="15"/>
        <v>62.517499999999998</v>
      </c>
      <c r="BK33" s="9">
        <f t="shared" ca="1" si="15"/>
        <v>62.515000000000001</v>
      </c>
      <c r="BL33" s="9">
        <f t="shared" ca="1" si="15"/>
        <v>62.512500000000003</v>
      </c>
      <c r="BM33" s="9">
        <f t="shared" ca="1" si="15"/>
        <v>62.51</v>
      </c>
      <c r="BN33" s="9">
        <f t="shared" ca="1" si="15"/>
        <v>100.0338</v>
      </c>
      <c r="BO33" s="9">
        <f t="shared" ca="1" si="15"/>
        <v>100.0313</v>
      </c>
      <c r="BP33" s="9">
        <f t="shared" ca="1" si="15"/>
        <v>100.0288</v>
      </c>
      <c r="BQ33" s="9">
        <f t="shared" ca="1" si="15"/>
        <v>100.02630000000001</v>
      </c>
      <c r="BR33" s="9">
        <f t="shared" ca="1" si="15"/>
        <v>100.02379999999999</v>
      </c>
      <c r="BS33" s="9">
        <f t="shared" ca="1" si="15"/>
        <v>100.0213</v>
      </c>
      <c r="BT33" s="9">
        <f t="shared" ca="1" si="18"/>
        <v>25.195</v>
      </c>
      <c r="BU33" s="9">
        <f t="shared" ca="1" si="18"/>
        <v>25.192499999999999</v>
      </c>
      <c r="BV33" s="9">
        <f t="shared" ca="1" si="18"/>
        <v>25.19</v>
      </c>
      <c r="BW33" s="9">
        <f t="shared" ca="1" si="18"/>
        <v>25.1875</v>
      </c>
      <c r="BX33" s="9">
        <f t="shared" ca="1" si="18"/>
        <v>25.184999999999999</v>
      </c>
      <c r="BY33" s="9">
        <f t="shared" ca="1" si="18"/>
        <v>25.182500000000001</v>
      </c>
    </row>
    <row r="34" spans="1:77">
      <c r="A34">
        <v>32</v>
      </c>
      <c r="B34">
        <f ca="1">INDEX(Models!$S$3:$CK$2387,'led1'!$B$3*2-1,$A34)</f>
        <v>0</v>
      </c>
      <c r="C34">
        <f ca="1">INDEX(Models!$S$3:$CK$2387,'led1'!$B$3*2,$A34)</f>
        <v>0</v>
      </c>
      <c r="D34" t="str">
        <f t="shared" ca="1" si="0"/>
        <v/>
      </c>
      <c r="E34" t="str">
        <f t="shared" ref="E34:E47" ca="1" si="20">IF(C34=0,"",C34)</f>
        <v/>
      </c>
      <c r="F34">
        <f ca="1">INDEX(Models!$S$3:$CK$2387,'led2'!$B$3*2-1,$A34)</f>
        <v>0</v>
      </c>
      <c r="G34">
        <f ca="1">INDEX(Models!$S$3:$CK$2387,'led2'!$B$3*2,$A34)</f>
        <v>0</v>
      </c>
      <c r="H34" t="str">
        <f t="shared" ca="1" si="2"/>
        <v/>
      </c>
      <c r="I34" t="str">
        <f t="shared" ca="1" si="3"/>
        <v/>
      </c>
      <c r="J34">
        <f ca="1">INDEX(Models!$S$3:$CK$2387,'led3'!$B$3*2-1,$A34)</f>
        <v>0</v>
      </c>
      <c r="K34">
        <f ca="1">INDEX(Models!$S$3:$CK$2387,'led3'!$B$3*2,$A34)</f>
        <v>0</v>
      </c>
      <c r="L34" t="str">
        <f t="shared" ca="1" si="4"/>
        <v/>
      </c>
      <c r="M34" t="str">
        <f t="shared" ca="1" si="5"/>
        <v/>
      </c>
      <c r="X34">
        <v>31</v>
      </c>
      <c r="Y34" s="3">
        <f ca="1">'led1'!F34</f>
        <v>0</v>
      </c>
      <c r="Z34" s="3">
        <f ca="1">'led2'!F34</f>
        <v>0</v>
      </c>
      <c r="AA34" s="3">
        <f ca="1">'led3'!F34</f>
        <v>0</v>
      </c>
      <c r="AB34">
        <f ca="1">IF($AI$3=0,Y34,INDEX('led1'!$K$3:$W$53,X34+1,temp!$AI$3))</f>
        <v>0</v>
      </c>
      <c r="AC34">
        <f ca="1">IF($AI$3=0,Z34,INDEX('led2'!$K$3:$W$53,X34+1,temp!$AI$3))</f>
        <v>0</v>
      </c>
      <c r="AD34">
        <f ca="1">IF($AI$3=0,AA34,INDEX('led3'!$K$3:$W$53,X34+1,temp!$AI$3))</f>
        <v>0</v>
      </c>
      <c r="AE34" t="e">
        <f ca="1">IF($AI$4=0,Y34,INDEX('led1'!$K$3:$W$53,X34+1,temp!$AI$4))</f>
        <v>#VALUE!</v>
      </c>
      <c r="AF34" t="e">
        <f ca="1">IF($AI$4=0,Z34,INDEX('led2'!$K$3:$W$53,X34+1,temp!$AI$4))</f>
        <v>#VALUE!</v>
      </c>
      <c r="AG34" t="e">
        <f ca="1">IF($AI$4=0,AA34,INDEX('led3'!$K$3:$W$53,X34+1,temp!$AI$4))</f>
        <v>#VALUE!</v>
      </c>
      <c r="AN34">
        <v>22</v>
      </c>
      <c r="AO34" s="9">
        <f t="shared" ca="1" si="19"/>
        <v>21.467500000000001</v>
      </c>
      <c r="AP34" s="9">
        <f t="shared" ca="1" si="19"/>
        <v>21.465</v>
      </c>
      <c r="AQ34" s="9">
        <f t="shared" ca="1" si="19"/>
        <v>21.462499999999999</v>
      </c>
      <c r="AR34" s="9">
        <f t="shared" ca="1" si="19"/>
        <v>21.46</v>
      </c>
      <c r="AS34" s="9">
        <f t="shared" ca="1" si="19"/>
        <v>21.4575</v>
      </c>
      <c r="AT34" s="9">
        <f t="shared" ca="1" si="19"/>
        <v>21.454999999999998</v>
      </c>
      <c r="AU34" s="9">
        <f t="shared" ca="1" si="19"/>
        <v>21.452500000000001</v>
      </c>
      <c r="AV34" s="9">
        <f t="shared" ca="1" si="19"/>
        <v>21.522500000000001</v>
      </c>
      <c r="AW34" s="9">
        <f t="shared" ca="1" si="19"/>
        <v>21.52</v>
      </c>
      <c r="AX34" s="9">
        <f t="shared" ca="1" si="19"/>
        <v>21.517499999999998</v>
      </c>
      <c r="AY34" s="9">
        <f t="shared" ca="1" si="19"/>
        <v>21.515000000000001</v>
      </c>
      <c r="AZ34" s="9">
        <f t="shared" ca="1" si="19"/>
        <v>21.512499999999999</v>
      </c>
      <c r="BA34" s="9">
        <f t="shared" ca="1" si="19"/>
        <v>21.51</v>
      </c>
      <c r="BB34" s="9">
        <f t="shared" ca="1" si="19"/>
        <v>21.577500000000001</v>
      </c>
      <c r="BC34" s="9">
        <f t="shared" ca="1" si="19"/>
        <v>21.574999999999999</v>
      </c>
      <c r="BD34" s="9">
        <f t="shared" ca="1" si="19"/>
        <v>21.572500000000002</v>
      </c>
      <c r="BE34" s="9">
        <f t="shared" ca="1" si="15"/>
        <v>21.57</v>
      </c>
      <c r="BF34" s="9">
        <f t="shared" ca="1" si="15"/>
        <v>21.567499999999999</v>
      </c>
      <c r="BG34" s="9">
        <f t="shared" ca="1" si="15"/>
        <v>21.565000000000001</v>
      </c>
      <c r="BH34" s="9">
        <f t="shared" ca="1" si="15"/>
        <v>60.737499999999997</v>
      </c>
      <c r="BI34" s="9">
        <f t="shared" ca="1" si="15"/>
        <v>60.734999999999999</v>
      </c>
      <c r="BJ34" s="9">
        <f t="shared" ca="1" si="15"/>
        <v>60.732500000000002</v>
      </c>
      <c r="BK34" s="9">
        <f t="shared" ca="1" si="15"/>
        <v>60.73</v>
      </c>
      <c r="BL34" s="9">
        <f t="shared" ca="1" si="15"/>
        <v>60.727499999999999</v>
      </c>
      <c r="BM34" s="9">
        <f t="shared" ca="1" si="15"/>
        <v>60.725000000000001</v>
      </c>
      <c r="BN34" s="9">
        <f t="shared" ca="1" si="15"/>
        <v>100.035</v>
      </c>
      <c r="BO34" s="9">
        <f t="shared" ca="1" si="15"/>
        <v>100.0325</v>
      </c>
      <c r="BP34" s="9">
        <f t="shared" ca="1" si="15"/>
        <v>100.03</v>
      </c>
      <c r="BQ34" s="9">
        <f t="shared" ca="1" si="15"/>
        <v>100.0275</v>
      </c>
      <c r="BR34" s="9">
        <f t="shared" ca="1" si="15"/>
        <v>100.02500000000001</v>
      </c>
      <c r="BS34" s="9">
        <f t="shared" ca="1" si="15"/>
        <v>100.02249999999999</v>
      </c>
      <c r="BT34" s="9">
        <f t="shared" ca="1" si="18"/>
        <v>21.6325</v>
      </c>
      <c r="BU34" s="9">
        <f t="shared" ca="1" si="18"/>
        <v>21.63</v>
      </c>
      <c r="BV34" s="9">
        <f t="shared" ca="1" si="18"/>
        <v>21.627500000000001</v>
      </c>
      <c r="BW34" s="9">
        <f t="shared" ca="1" si="18"/>
        <v>21.625</v>
      </c>
      <c r="BX34" s="9">
        <f t="shared" ca="1" si="18"/>
        <v>21.622499999999999</v>
      </c>
      <c r="BY34" s="9">
        <f t="shared" ca="1" si="18"/>
        <v>21.62</v>
      </c>
    </row>
    <row r="35" spans="1:77">
      <c r="A35">
        <v>33</v>
      </c>
      <c r="B35">
        <f ca="1">INDEX(Models!$S$3:$CK$2387,'led1'!$B$3*2-1,$A35)</f>
        <v>0</v>
      </c>
      <c r="C35">
        <f ca="1">INDEX(Models!$S$3:$CK$2387,'led1'!$B$3*2,$A35)</f>
        <v>0</v>
      </c>
      <c r="D35" t="str">
        <f t="shared" ca="1" si="0"/>
        <v/>
      </c>
      <c r="E35" t="str">
        <f t="shared" ca="1" si="20"/>
        <v/>
      </c>
      <c r="F35">
        <f ca="1">INDEX(Models!$S$3:$CK$2387,'led2'!$B$3*2-1,$A35)</f>
        <v>0</v>
      </c>
      <c r="G35">
        <f ca="1">INDEX(Models!$S$3:$CK$2387,'led2'!$B$3*2,$A35)</f>
        <v>0</v>
      </c>
      <c r="H35" t="str">
        <f t="shared" ca="1" si="2"/>
        <v/>
      </c>
      <c r="I35" t="str">
        <f t="shared" ca="1" si="3"/>
        <v/>
      </c>
      <c r="J35">
        <f ca="1">INDEX(Models!$S$3:$CK$2387,'led3'!$B$3*2-1,$A35)</f>
        <v>0</v>
      </c>
      <c r="K35">
        <f ca="1">INDEX(Models!$S$3:$CK$2387,'led3'!$B$3*2,$A35)</f>
        <v>0</v>
      </c>
      <c r="L35" t="str">
        <f t="shared" ca="1" si="4"/>
        <v/>
      </c>
      <c r="M35" t="str">
        <f t="shared" ca="1" si="5"/>
        <v/>
      </c>
      <c r="X35">
        <v>32</v>
      </c>
      <c r="Y35" s="3">
        <f ca="1">'led1'!F35</f>
        <v>0</v>
      </c>
      <c r="Z35" s="3">
        <f ca="1">'led2'!F35</f>
        <v>0</v>
      </c>
      <c r="AA35" s="3">
        <f ca="1">'led3'!F35</f>
        <v>0</v>
      </c>
      <c r="AB35">
        <f ca="1">IF($AI$3=0,Y35,INDEX('led1'!$K$3:$W$53,X35+1,temp!$AI$3))</f>
        <v>0</v>
      </c>
      <c r="AC35">
        <f ca="1">IF($AI$3=0,Z35,INDEX('led2'!$K$3:$W$53,X35+1,temp!$AI$3))</f>
        <v>0</v>
      </c>
      <c r="AD35">
        <f ca="1">IF($AI$3=0,AA35,INDEX('led3'!$K$3:$W$53,X35+1,temp!$AI$3))</f>
        <v>0</v>
      </c>
      <c r="AE35" t="e">
        <f ca="1">IF($AI$4=0,Y35,INDEX('led1'!$K$3:$W$53,X35+1,temp!$AI$4))</f>
        <v>#VALUE!</v>
      </c>
      <c r="AF35" t="e">
        <f ca="1">IF($AI$4=0,Z35,INDEX('led2'!$K$3:$W$53,X35+1,temp!$AI$4))</f>
        <v>#VALUE!</v>
      </c>
      <c r="AG35" t="e">
        <f ca="1">IF($AI$4=0,AA35,INDEX('led3'!$K$3:$W$53,X35+1,temp!$AI$4))</f>
        <v>#VALUE!</v>
      </c>
      <c r="AN35" s="40">
        <v>23</v>
      </c>
      <c r="AO35" s="9">
        <f t="shared" ca="1" si="19"/>
        <v>17.897500000000001</v>
      </c>
      <c r="AP35" s="9">
        <f t="shared" ca="1" si="19"/>
        <v>17.895</v>
      </c>
      <c r="AQ35" s="9">
        <f t="shared" ca="1" si="19"/>
        <v>17.892499999999998</v>
      </c>
      <c r="AR35" s="9">
        <f t="shared" ca="1" si="19"/>
        <v>17.89</v>
      </c>
      <c r="AS35" s="9">
        <f t="shared" ca="1" si="19"/>
        <v>17.887499999999999</v>
      </c>
      <c r="AT35" s="9">
        <f t="shared" ca="1" si="19"/>
        <v>17.885000000000002</v>
      </c>
      <c r="AU35" s="9">
        <f t="shared" ca="1" si="19"/>
        <v>17.8825</v>
      </c>
      <c r="AV35" s="9">
        <f t="shared" ca="1" si="19"/>
        <v>17.954999999999998</v>
      </c>
      <c r="AW35" s="9">
        <f t="shared" ca="1" si="19"/>
        <v>17.952500000000001</v>
      </c>
      <c r="AX35" s="9">
        <f t="shared" ca="1" si="19"/>
        <v>17.95</v>
      </c>
      <c r="AY35" s="9">
        <f t="shared" ca="1" si="19"/>
        <v>17.947500000000002</v>
      </c>
      <c r="AZ35" s="9">
        <f t="shared" ca="1" si="19"/>
        <v>17.945</v>
      </c>
      <c r="BA35" s="9">
        <f t="shared" ca="1" si="19"/>
        <v>17.942499999999999</v>
      </c>
      <c r="BB35" s="9">
        <f t="shared" ca="1" si="19"/>
        <v>18.012499999999999</v>
      </c>
      <c r="BC35" s="9">
        <f t="shared" ca="1" si="19"/>
        <v>18.010000000000002</v>
      </c>
      <c r="BD35" s="9">
        <f t="shared" ca="1" si="19"/>
        <v>18.0075</v>
      </c>
      <c r="BE35" s="9">
        <f t="shared" ca="1" si="15"/>
        <v>18.004999999999999</v>
      </c>
      <c r="BF35" s="9">
        <f t="shared" ca="1" si="15"/>
        <v>18.002500000000001</v>
      </c>
      <c r="BG35" s="9">
        <f t="shared" ca="1" si="15"/>
        <v>18</v>
      </c>
      <c r="BH35" s="9">
        <f t="shared" ca="1" si="15"/>
        <v>58.952500000000001</v>
      </c>
      <c r="BI35" s="9">
        <f t="shared" ca="1" si="15"/>
        <v>58.95</v>
      </c>
      <c r="BJ35" s="9">
        <f t="shared" ca="1" si="15"/>
        <v>58.947499999999998</v>
      </c>
      <c r="BK35" s="9">
        <f t="shared" ca="1" si="15"/>
        <v>58.945</v>
      </c>
      <c r="BL35" s="9">
        <f t="shared" ca="1" si="15"/>
        <v>58.942500000000003</v>
      </c>
      <c r="BM35" s="9">
        <f t="shared" ca="1" si="15"/>
        <v>58.94</v>
      </c>
      <c r="BN35" s="9">
        <f t="shared" ca="1" si="15"/>
        <v>100.0363</v>
      </c>
      <c r="BO35" s="9">
        <f t="shared" ca="1" si="15"/>
        <v>100.0338</v>
      </c>
      <c r="BP35" s="9">
        <f t="shared" ca="1" si="15"/>
        <v>100.0313</v>
      </c>
      <c r="BQ35" s="9">
        <f t="shared" ca="1" si="15"/>
        <v>100.0288</v>
      </c>
      <c r="BR35" s="9">
        <f t="shared" ca="1" si="15"/>
        <v>100.02630000000001</v>
      </c>
      <c r="BS35" s="9">
        <f t="shared" ca="1" si="15"/>
        <v>100.02379999999999</v>
      </c>
      <c r="BT35" s="9">
        <f t="shared" ca="1" si="18"/>
        <v>18.07</v>
      </c>
      <c r="BU35" s="9">
        <f t="shared" ca="1" si="18"/>
        <v>18.067499999999999</v>
      </c>
      <c r="BV35" s="9">
        <f t="shared" ca="1" si="18"/>
        <v>18.065000000000001</v>
      </c>
      <c r="BW35" s="9">
        <f t="shared" ca="1" si="18"/>
        <v>18.0625</v>
      </c>
      <c r="BX35" s="9">
        <f t="shared" ca="1" si="18"/>
        <v>18.059999999999999</v>
      </c>
      <c r="BY35" s="9">
        <f t="shared" ca="1" si="18"/>
        <v>18.057500000000001</v>
      </c>
    </row>
    <row r="36" spans="1:77">
      <c r="A36">
        <v>34</v>
      </c>
      <c r="B36">
        <f ca="1">INDEX(Models!$S$3:$CK$2387,'led1'!$B$3*2-1,$A36)</f>
        <v>0</v>
      </c>
      <c r="C36">
        <f ca="1">INDEX(Models!$S$3:$CK$2387,'led1'!$B$3*2,$A36)</f>
        <v>0</v>
      </c>
      <c r="D36" t="str">
        <f t="shared" ca="1" si="0"/>
        <v/>
      </c>
      <c r="E36" t="str">
        <f t="shared" ca="1" si="20"/>
        <v/>
      </c>
      <c r="F36">
        <f ca="1">INDEX(Models!$S$3:$CK$2387,'led2'!$B$3*2-1,$A36)</f>
        <v>0</v>
      </c>
      <c r="G36">
        <f ca="1">INDEX(Models!$S$3:$CK$2387,'led2'!$B$3*2,$A36)</f>
        <v>0</v>
      </c>
      <c r="H36" t="str">
        <f t="shared" ca="1" si="2"/>
        <v/>
      </c>
      <c r="I36" t="str">
        <f t="shared" ca="1" si="3"/>
        <v/>
      </c>
      <c r="J36">
        <f ca="1">INDEX(Models!$S$3:$CK$2387,'led3'!$B$3*2-1,$A36)</f>
        <v>0</v>
      </c>
      <c r="K36">
        <f ca="1">INDEX(Models!$S$3:$CK$2387,'led3'!$B$3*2,$A36)</f>
        <v>0</v>
      </c>
      <c r="L36" t="str">
        <f t="shared" ca="1" si="4"/>
        <v/>
      </c>
      <c r="M36" t="str">
        <f t="shared" ca="1" si="5"/>
        <v/>
      </c>
      <c r="X36">
        <v>33</v>
      </c>
      <c r="Y36" s="3">
        <f ca="1">'led1'!F36</f>
        <v>0</v>
      </c>
      <c r="Z36" s="3">
        <f ca="1">'led2'!F36</f>
        <v>0</v>
      </c>
      <c r="AA36" s="3">
        <f ca="1">'led3'!F36</f>
        <v>0</v>
      </c>
      <c r="AB36">
        <f ca="1">IF($AI$3=0,Y36,INDEX('led1'!$K$3:$W$53,X36+1,temp!$AI$3))</f>
        <v>0</v>
      </c>
      <c r="AC36">
        <f ca="1">IF($AI$3=0,Z36,INDEX('led2'!$K$3:$W$53,X36+1,temp!$AI$3))</f>
        <v>0</v>
      </c>
      <c r="AD36">
        <f ca="1">IF($AI$3=0,AA36,INDEX('led3'!$K$3:$W$53,X36+1,temp!$AI$3))</f>
        <v>0</v>
      </c>
      <c r="AE36" t="e">
        <f ca="1">IF($AI$4=0,Y36,INDEX('led1'!$K$3:$W$53,X36+1,temp!$AI$4))</f>
        <v>#VALUE!</v>
      </c>
      <c r="AF36" t="e">
        <f ca="1">IF($AI$4=0,Z36,INDEX('led2'!$K$3:$W$53,X36+1,temp!$AI$4))</f>
        <v>#VALUE!</v>
      </c>
      <c r="AG36" t="e">
        <f ca="1">IF($AI$4=0,AA36,INDEX('led3'!$K$3:$W$53,X36+1,temp!$AI$4))</f>
        <v>#VALUE!</v>
      </c>
      <c r="AN36">
        <v>24</v>
      </c>
      <c r="AO36" s="9">
        <f t="shared" ca="1" si="19"/>
        <v>14.327500000000001</v>
      </c>
      <c r="AP36" s="9">
        <f t="shared" ca="1" si="19"/>
        <v>14.324999999999999</v>
      </c>
      <c r="AQ36" s="9">
        <f t="shared" ca="1" si="19"/>
        <v>14.3225</v>
      </c>
      <c r="AR36" s="9">
        <f t="shared" ca="1" si="19"/>
        <v>14.32</v>
      </c>
      <c r="AS36" s="9">
        <f t="shared" ca="1" si="19"/>
        <v>14.317500000000001</v>
      </c>
      <c r="AT36" s="9">
        <f t="shared" ca="1" si="19"/>
        <v>14.315</v>
      </c>
      <c r="AU36" s="9">
        <f t="shared" ca="1" si="19"/>
        <v>14.3125</v>
      </c>
      <c r="AV36" s="9">
        <f t="shared" ca="1" si="19"/>
        <v>14.387499999999999</v>
      </c>
      <c r="AW36" s="9">
        <f t="shared" ca="1" si="19"/>
        <v>14.385</v>
      </c>
      <c r="AX36" s="9">
        <f t="shared" ca="1" si="19"/>
        <v>14.3825</v>
      </c>
      <c r="AY36" s="9">
        <f t="shared" ca="1" si="19"/>
        <v>14.38</v>
      </c>
      <c r="AZ36" s="9">
        <f t="shared" ca="1" si="19"/>
        <v>14.3775</v>
      </c>
      <c r="BA36" s="9">
        <f t="shared" ca="1" si="19"/>
        <v>14.375</v>
      </c>
      <c r="BB36" s="9">
        <f t="shared" ca="1" si="19"/>
        <v>14.4475</v>
      </c>
      <c r="BC36" s="9">
        <f t="shared" ca="1" si="19"/>
        <v>14.445</v>
      </c>
      <c r="BD36" s="9">
        <f t="shared" ca="1" si="19"/>
        <v>14.442500000000001</v>
      </c>
      <c r="BE36" s="9">
        <f t="shared" ca="1" si="15"/>
        <v>14.44</v>
      </c>
      <c r="BF36" s="9">
        <f t="shared" ca="1" si="15"/>
        <v>14.4375</v>
      </c>
      <c r="BG36" s="9">
        <f t="shared" ca="1" si="15"/>
        <v>14.435</v>
      </c>
      <c r="BH36" s="9">
        <f t="shared" ca="1" si="15"/>
        <v>57.167499999999997</v>
      </c>
      <c r="BI36" s="9">
        <f t="shared" ca="1" si="15"/>
        <v>57.164999999999999</v>
      </c>
      <c r="BJ36" s="9">
        <f t="shared" ca="1" si="15"/>
        <v>57.162500000000001</v>
      </c>
      <c r="BK36" s="9">
        <f t="shared" ca="1" si="15"/>
        <v>57.16</v>
      </c>
      <c r="BL36" s="9">
        <f t="shared" ca="1" si="15"/>
        <v>57.157499999999999</v>
      </c>
      <c r="BM36" s="9">
        <f t="shared" ca="1" si="15"/>
        <v>57.155000000000001</v>
      </c>
      <c r="BN36" s="9">
        <f t="shared" ca="1" si="15"/>
        <v>100.03749999999999</v>
      </c>
      <c r="BO36" s="9">
        <f t="shared" ca="1" si="15"/>
        <v>100.035</v>
      </c>
      <c r="BP36" s="9">
        <f t="shared" ca="1" si="15"/>
        <v>100.0325</v>
      </c>
      <c r="BQ36" s="9">
        <f t="shared" ca="1" si="15"/>
        <v>100.03</v>
      </c>
      <c r="BR36" s="9">
        <f t="shared" ca="1" si="15"/>
        <v>100.0275</v>
      </c>
      <c r="BS36" s="9">
        <f t="shared" ca="1" si="15"/>
        <v>100.02500000000001</v>
      </c>
      <c r="BT36" s="9">
        <f t="shared" ca="1" si="18"/>
        <v>14.5075</v>
      </c>
      <c r="BU36" s="9">
        <f t="shared" ca="1" si="18"/>
        <v>14.505000000000001</v>
      </c>
      <c r="BV36" s="9">
        <f t="shared" ca="1" si="18"/>
        <v>14.5025</v>
      </c>
      <c r="BW36" s="9">
        <f t="shared" ca="1" si="18"/>
        <v>14.5</v>
      </c>
      <c r="BX36" s="9">
        <f t="shared" ca="1" si="18"/>
        <v>14.4975</v>
      </c>
      <c r="BY36" s="9">
        <f t="shared" ca="1" si="18"/>
        <v>14.494999999999999</v>
      </c>
    </row>
    <row r="37" spans="1:77">
      <c r="A37">
        <v>35</v>
      </c>
      <c r="B37">
        <f ca="1">INDEX(Models!$S$3:$CK$2387,'led1'!$B$3*2-1,$A37)</f>
        <v>0</v>
      </c>
      <c r="C37">
        <f ca="1">INDEX(Models!$S$3:$CK$2387,'led1'!$B$3*2,$A37)</f>
        <v>0</v>
      </c>
      <c r="D37" t="str">
        <f t="shared" ca="1" si="0"/>
        <v/>
      </c>
      <c r="E37" t="str">
        <f t="shared" ca="1" si="20"/>
        <v/>
      </c>
      <c r="F37">
        <f ca="1">INDEX(Models!$S$3:$CK$2387,'led2'!$B$3*2-1,$A37)</f>
        <v>0</v>
      </c>
      <c r="G37">
        <f ca="1">INDEX(Models!$S$3:$CK$2387,'led2'!$B$3*2,$A37)</f>
        <v>0</v>
      </c>
      <c r="H37" t="str">
        <f t="shared" ca="1" si="2"/>
        <v/>
      </c>
      <c r="I37" t="str">
        <f t="shared" ca="1" si="3"/>
        <v/>
      </c>
      <c r="J37">
        <f ca="1">INDEX(Models!$S$3:$CK$2387,'led3'!$B$3*2-1,$A37)</f>
        <v>0</v>
      </c>
      <c r="K37">
        <f ca="1">INDEX(Models!$S$3:$CK$2387,'led3'!$B$3*2,$A37)</f>
        <v>0</v>
      </c>
      <c r="L37" t="str">
        <f t="shared" ca="1" si="4"/>
        <v/>
      </c>
      <c r="M37" t="str">
        <f t="shared" ca="1" si="5"/>
        <v/>
      </c>
      <c r="X37">
        <v>34</v>
      </c>
      <c r="Y37" s="3">
        <f ca="1">'led1'!F37</f>
        <v>0</v>
      </c>
      <c r="Z37" s="3">
        <f ca="1">'led2'!F37</f>
        <v>0</v>
      </c>
      <c r="AA37" s="3">
        <f ca="1">'led3'!F37</f>
        <v>0</v>
      </c>
      <c r="AB37">
        <f ca="1">IF($AI$3=0,Y37,INDEX('led1'!$K$3:$W$53,X37+1,temp!$AI$3))</f>
        <v>0</v>
      </c>
      <c r="AC37">
        <f ca="1">IF($AI$3=0,Z37,INDEX('led2'!$K$3:$W$53,X37+1,temp!$AI$3))</f>
        <v>0</v>
      </c>
      <c r="AD37">
        <f ca="1">IF($AI$3=0,AA37,INDEX('led3'!$K$3:$W$53,X37+1,temp!$AI$3))</f>
        <v>0</v>
      </c>
      <c r="AE37" t="e">
        <f ca="1">IF($AI$4=0,Y37,INDEX('led1'!$K$3:$W$53,X37+1,temp!$AI$4))</f>
        <v>#VALUE!</v>
      </c>
      <c r="AF37" t="e">
        <f ca="1">IF($AI$4=0,Z37,INDEX('led2'!$K$3:$W$53,X37+1,temp!$AI$4))</f>
        <v>#VALUE!</v>
      </c>
      <c r="AG37" t="e">
        <f ca="1">IF($AI$4=0,AA37,INDEX('led3'!$K$3:$W$53,X37+1,temp!$AI$4))</f>
        <v>#VALUE!</v>
      </c>
      <c r="AN37" s="40">
        <v>25</v>
      </c>
      <c r="AO37" s="9">
        <f t="shared" ca="1" si="19"/>
        <v>10.7575</v>
      </c>
      <c r="AP37" s="9">
        <f t="shared" ca="1" si="19"/>
        <v>10.755000000000001</v>
      </c>
      <c r="AQ37" s="9">
        <f t="shared" ca="1" si="19"/>
        <v>10.7525</v>
      </c>
      <c r="AR37" s="9">
        <f t="shared" ca="1" si="19"/>
        <v>10.75</v>
      </c>
      <c r="AS37" s="9">
        <f t="shared" ca="1" si="19"/>
        <v>10.7475</v>
      </c>
      <c r="AT37" s="9">
        <f t="shared" ca="1" si="19"/>
        <v>10.744999999999999</v>
      </c>
      <c r="AU37" s="9">
        <f t="shared" ca="1" si="19"/>
        <v>10.7425</v>
      </c>
      <c r="AV37" s="9">
        <f t="shared" ca="1" si="19"/>
        <v>10.82</v>
      </c>
      <c r="AW37" s="9">
        <f t="shared" ca="1" si="19"/>
        <v>10.817500000000001</v>
      </c>
      <c r="AX37" s="9">
        <f t="shared" ca="1" si="19"/>
        <v>10.815</v>
      </c>
      <c r="AY37" s="9">
        <f t="shared" ca="1" si="19"/>
        <v>10.8125</v>
      </c>
      <c r="AZ37" s="9">
        <f t="shared" ca="1" si="19"/>
        <v>10.81</v>
      </c>
      <c r="BA37" s="9">
        <f t="shared" ca="1" si="19"/>
        <v>10.807499999999999</v>
      </c>
      <c r="BB37" s="9">
        <f t="shared" ca="1" si="19"/>
        <v>10.8825</v>
      </c>
      <c r="BC37" s="9">
        <f t="shared" ca="1" si="19"/>
        <v>10.88</v>
      </c>
      <c r="BD37" s="9">
        <f t="shared" ca="1" si="19"/>
        <v>10.8775</v>
      </c>
      <c r="BE37" s="9">
        <f t="shared" ca="1" si="15"/>
        <v>10.875</v>
      </c>
      <c r="BF37" s="9">
        <f t="shared" ca="1" si="15"/>
        <v>10.8725</v>
      </c>
      <c r="BG37" s="9">
        <f t="shared" ca="1" si="15"/>
        <v>10.87</v>
      </c>
      <c r="BH37" s="9">
        <f t="shared" ca="1" si="15"/>
        <v>55.3825</v>
      </c>
      <c r="BI37" s="9">
        <f t="shared" ca="1" si="15"/>
        <v>55.38</v>
      </c>
      <c r="BJ37" s="9">
        <f t="shared" ca="1" si="15"/>
        <v>55.377499999999998</v>
      </c>
      <c r="BK37" s="9">
        <f t="shared" ca="1" si="15"/>
        <v>55.375</v>
      </c>
      <c r="BL37" s="9">
        <f t="shared" ca="1" si="15"/>
        <v>55.372500000000002</v>
      </c>
      <c r="BM37" s="9">
        <f t="shared" ca="1" si="15"/>
        <v>55.37</v>
      </c>
      <c r="BN37" s="9">
        <f t="shared" ca="1" si="15"/>
        <v>100.03879999999999</v>
      </c>
      <c r="BO37" s="9">
        <f t="shared" ca="1" si="15"/>
        <v>100.0363</v>
      </c>
      <c r="BP37" s="9">
        <f t="shared" ca="1" si="15"/>
        <v>100.0338</v>
      </c>
      <c r="BQ37" s="9">
        <f t="shared" ca="1" si="15"/>
        <v>100.0313</v>
      </c>
      <c r="BR37" s="9">
        <f t="shared" ca="1" si="15"/>
        <v>100.0288</v>
      </c>
      <c r="BS37" s="9">
        <f t="shared" ca="1" si="15"/>
        <v>100.02630000000001</v>
      </c>
      <c r="BT37" s="9">
        <f t="shared" ca="1" si="18"/>
        <v>10.945</v>
      </c>
      <c r="BU37" s="9">
        <f t="shared" ca="1" si="18"/>
        <v>10.942500000000001</v>
      </c>
      <c r="BV37" s="9">
        <f t="shared" ca="1" si="18"/>
        <v>10.94</v>
      </c>
      <c r="BW37" s="9">
        <f t="shared" ca="1" si="18"/>
        <v>10.9375</v>
      </c>
      <c r="BX37" s="9">
        <f t="shared" ca="1" si="18"/>
        <v>10.935</v>
      </c>
      <c r="BY37" s="9">
        <f t="shared" ca="1" si="18"/>
        <v>10.932499999999999</v>
      </c>
    </row>
    <row r="38" spans="1:77">
      <c r="A38">
        <v>36</v>
      </c>
      <c r="B38">
        <f ca="1">INDEX(Models!$S$3:$CK$2387,'led1'!$B$3*2-1,$A38)</f>
        <v>0</v>
      </c>
      <c r="C38">
        <f ca="1">INDEX(Models!$S$3:$CK$2387,'led1'!$B$3*2,$A38)</f>
        <v>0</v>
      </c>
      <c r="D38" t="str">
        <f t="shared" ca="1" si="0"/>
        <v/>
      </c>
      <c r="E38" t="str">
        <f t="shared" ca="1" si="20"/>
        <v/>
      </c>
      <c r="F38">
        <f ca="1">INDEX(Models!$S$3:$CK$2387,'led2'!$B$3*2-1,$A38)</f>
        <v>0</v>
      </c>
      <c r="G38">
        <f ca="1">INDEX(Models!$S$3:$CK$2387,'led2'!$B$3*2,$A38)</f>
        <v>0</v>
      </c>
      <c r="H38" t="str">
        <f t="shared" ca="1" si="2"/>
        <v/>
      </c>
      <c r="I38" t="str">
        <f t="shared" ca="1" si="3"/>
        <v/>
      </c>
      <c r="J38">
        <f ca="1">INDEX(Models!$S$3:$CK$2387,'led3'!$B$3*2-1,$A38)</f>
        <v>0</v>
      </c>
      <c r="K38">
        <f ca="1">INDEX(Models!$S$3:$CK$2387,'led3'!$B$3*2,$A38)</f>
        <v>0</v>
      </c>
      <c r="L38" t="str">
        <f t="shared" ca="1" si="4"/>
        <v/>
      </c>
      <c r="M38" t="str">
        <f t="shared" ca="1" si="5"/>
        <v/>
      </c>
      <c r="X38">
        <v>35</v>
      </c>
      <c r="Y38" s="3">
        <f ca="1">'led1'!F38</f>
        <v>0</v>
      </c>
      <c r="Z38" s="3">
        <f ca="1">'led2'!F38</f>
        <v>0</v>
      </c>
      <c r="AA38" s="3">
        <f ca="1">'led3'!F38</f>
        <v>0</v>
      </c>
      <c r="AB38">
        <f ca="1">IF($AI$3=0,Y38,INDEX('led1'!$K$3:$W$53,X38+1,temp!$AI$3))</f>
        <v>0</v>
      </c>
      <c r="AC38">
        <f ca="1">IF($AI$3=0,Z38,INDEX('led2'!$K$3:$W$53,X38+1,temp!$AI$3))</f>
        <v>0</v>
      </c>
      <c r="AD38">
        <f ca="1">IF($AI$3=0,AA38,INDEX('led3'!$K$3:$W$53,X38+1,temp!$AI$3))</f>
        <v>0</v>
      </c>
      <c r="AE38" t="e">
        <f ca="1">IF($AI$4=0,Y38,INDEX('led1'!$K$3:$W$53,X38+1,temp!$AI$4))</f>
        <v>#VALUE!</v>
      </c>
      <c r="AF38" t="e">
        <f ca="1">IF($AI$4=0,Z38,INDEX('led2'!$K$3:$W$53,X38+1,temp!$AI$4))</f>
        <v>#VALUE!</v>
      </c>
      <c r="AG38" t="e">
        <f ca="1">IF($AI$4=0,AA38,INDEX('led3'!$K$3:$W$53,X38+1,temp!$AI$4))</f>
        <v>#VALUE!</v>
      </c>
      <c r="AN38">
        <v>26</v>
      </c>
      <c r="AO38" s="9">
        <f t="shared" ca="1" si="19"/>
        <v>7.1875</v>
      </c>
      <c r="AP38" s="9">
        <f t="shared" ca="1" si="19"/>
        <v>7.1849999999999996</v>
      </c>
      <c r="AQ38" s="9">
        <f t="shared" ca="1" si="19"/>
        <v>7.1825000000000001</v>
      </c>
      <c r="AR38" s="9">
        <f t="shared" ca="1" si="19"/>
        <v>7.18</v>
      </c>
      <c r="AS38" s="9">
        <f t="shared" ca="1" si="19"/>
        <v>7.1775000000000002</v>
      </c>
      <c r="AT38" s="9">
        <f t="shared" ca="1" si="19"/>
        <v>7.1749999999999998</v>
      </c>
      <c r="AU38" s="9">
        <f t="shared" ca="1" si="19"/>
        <v>7.1725000000000003</v>
      </c>
      <c r="AV38" s="9">
        <f t="shared" ca="1" si="19"/>
        <v>7.2525000000000004</v>
      </c>
      <c r="AW38" s="9">
        <f t="shared" ca="1" si="19"/>
        <v>7.25</v>
      </c>
      <c r="AX38" s="9">
        <f t="shared" ca="1" si="19"/>
        <v>7.2474999999999996</v>
      </c>
      <c r="AY38" s="9">
        <f t="shared" ca="1" si="19"/>
        <v>7.2450000000000001</v>
      </c>
      <c r="AZ38" s="9">
        <f t="shared" ca="1" si="19"/>
        <v>7.2424999999999997</v>
      </c>
      <c r="BA38" s="9">
        <f t="shared" ca="1" si="19"/>
        <v>7.24</v>
      </c>
      <c r="BB38" s="9">
        <f t="shared" ca="1" si="19"/>
        <v>7.3174999999999999</v>
      </c>
      <c r="BC38" s="9">
        <f t="shared" ca="1" si="19"/>
        <v>7.3150000000000004</v>
      </c>
      <c r="BD38" s="9">
        <f t="shared" ca="1" si="19"/>
        <v>7.3125</v>
      </c>
      <c r="BE38" s="9">
        <f t="shared" ca="1" si="15"/>
        <v>7.31</v>
      </c>
      <c r="BF38" s="9">
        <f t="shared" ca="1" si="15"/>
        <v>7.3075000000000001</v>
      </c>
      <c r="BG38" s="9">
        <f t="shared" ca="1" si="15"/>
        <v>7.3049999999999997</v>
      </c>
      <c r="BH38" s="9">
        <f t="shared" ca="1" si="15"/>
        <v>53.597499999999997</v>
      </c>
      <c r="BI38" s="9">
        <f t="shared" ca="1" si="15"/>
        <v>53.594999999999999</v>
      </c>
      <c r="BJ38" s="9">
        <f t="shared" ca="1" si="15"/>
        <v>53.592500000000001</v>
      </c>
      <c r="BK38" s="9">
        <f t="shared" ca="1" si="15"/>
        <v>53.59</v>
      </c>
      <c r="BL38" s="9">
        <f t="shared" ca="1" si="15"/>
        <v>53.587499999999999</v>
      </c>
      <c r="BM38" s="9">
        <f t="shared" ca="1" si="15"/>
        <v>53.585000000000001</v>
      </c>
      <c r="BN38" s="9">
        <f t="shared" ca="1" si="15"/>
        <v>100.04</v>
      </c>
      <c r="BO38" s="9">
        <f t="shared" ca="1" si="15"/>
        <v>100.03749999999999</v>
      </c>
      <c r="BP38" s="9">
        <f t="shared" ca="1" si="15"/>
        <v>100.035</v>
      </c>
      <c r="BQ38" s="9">
        <f t="shared" ca="1" si="15"/>
        <v>100.0325</v>
      </c>
      <c r="BR38" s="9">
        <f t="shared" ca="1" si="15"/>
        <v>100.03</v>
      </c>
      <c r="BS38" s="9">
        <f t="shared" ca="1" si="15"/>
        <v>100.0275</v>
      </c>
      <c r="BT38" s="9">
        <f t="shared" ca="1" si="18"/>
        <v>7.3825000000000003</v>
      </c>
      <c r="BU38" s="9">
        <f t="shared" ca="1" si="18"/>
        <v>7.38</v>
      </c>
      <c r="BV38" s="9">
        <f t="shared" ca="1" si="18"/>
        <v>7.3775000000000004</v>
      </c>
      <c r="BW38" s="9">
        <f t="shared" ca="1" si="18"/>
        <v>7.375</v>
      </c>
      <c r="BX38" s="9">
        <f t="shared" ca="1" si="18"/>
        <v>7.3724999999999996</v>
      </c>
      <c r="BY38" s="9">
        <f t="shared" ca="1" si="18"/>
        <v>7.37</v>
      </c>
    </row>
    <row r="39" spans="1:77">
      <c r="A39">
        <v>37</v>
      </c>
      <c r="B39">
        <f ca="1">INDEX(Models!$S$3:$CK$2387,'led1'!$B$3*2-1,$A39)</f>
        <v>0</v>
      </c>
      <c r="C39">
        <f ca="1">INDEX(Models!$S$3:$CK$2387,'led1'!$B$3*2,$A39)</f>
        <v>0</v>
      </c>
      <c r="D39" t="str">
        <f t="shared" ca="1" si="0"/>
        <v/>
      </c>
      <c r="E39" t="str">
        <f t="shared" ca="1" si="20"/>
        <v/>
      </c>
      <c r="F39">
        <f ca="1">INDEX(Models!$S$3:$CK$2387,'led2'!$B$3*2-1,$A39)</f>
        <v>0</v>
      </c>
      <c r="G39">
        <f ca="1">INDEX(Models!$S$3:$CK$2387,'led2'!$B$3*2,$A39)</f>
        <v>0</v>
      </c>
      <c r="H39" t="str">
        <f t="shared" ca="1" si="2"/>
        <v/>
      </c>
      <c r="I39" t="str">
        <f t="shared" ca="1" si="3"/>
        <v/>
      </c>
      <c r="J39">
        <f ca="1">INDEX(Models!$S$3:$CK$2387,'led3'!$B$3*2-1,$A39)</f>
        <v>0</v>
      </c>
      <c r="K39">
        <f ca="1">INDEX(Models!$S$3:$CK$2387,'led3'!$B$3*2,$A39)</f>
        <v>0</v>
      </c>
      <c r="L39" t="str">
        <f t="shared" ca="1" si="4"/>
        <v/>
      </c>
      <c r="M39" t="str">
        <f t="shared" ca="1" si="5"/>
        <v/>
      </c>
      <c r="X39">
        <v>36</v>
      </c>
      <c r="Y39" s="3">
        <f ca="1">'led1'!F39</f>
        <v>0</v>
      </c>
      <c r="Z39" s="3">
        <f ca="1">'led2'!F39</f>
        <v>0</v>
      </c>
      <c r="AA39" s="3">
        <f ca="1">'led3'!F39</f>
        <v>0</v>
      </c>
      <c r="AB39">
        <f ca="1">IF($AI$3=0,Y39,INDEX('led1'!$K$3:$W$53,X39+1,temp!$AI$3))</f>
        <v>0</v>
      </c>
      <c r="AC39">
        <f ca="1">IF($AI$3=0,Z39,INDEX('led2'!$K$3:$W$53,X39+1,temp!$AI$3))</f>
        <v>0</v>
      </c>
      <c r="AD39">
        <f ca="1">IF($AI$3=0,AA39,INDEX('led3'!$K$3:$W$53,X39+1,temp!$AI$3))</f>
        <v>0</v>
      </c>
      <c r="AE39" t="e">
        <f ca="1">IF($AI$4=0,Y39,INDEX('led1'!$K$3:$W$53,X39+1,temp!$AI$4))</f>
        <v>#VALUE!</v>
      </c>
      <c r="AF39" t="e">
        <f ca="1">IF($AI$4=0,Z39,INDEX('led2'!$K$3:$W$53,X39+1,temp!$AI$4))</f>
        <v>#VALUE!</v>
      </c>
      <c r="AG39" t="e">
        <f ca="1">IF($AI$4=0,AA39,INDEX('led3'!$K$3:$W$53,X39+1,temp!$AI$4))</f>
        <v>#VALUE!</v>
      </c>
      <c r="AN39" s="40">
        <v>27</v>
      </c>
      <c r="AO39" s="9">
        <f t="shared" ca="1" si="19"/>
        <v>3.6175000000000002</v>
      </c>
      <c r="AP39" s="9">
        <f t="shared" ca="1" si="19"/>
        <v>3.6150000000000002</v>
      </c>
      <c r="AQ39" s="9">
        <f t="shared" ca="1" si="19"/>
        <v>3.6124999999999998</v>
      </c>
      <c r="AR39" s="9">
        <f t="shared" ca="1" si="19"/>
        <v>3.61</v>
      </c>
      <c r="AS39" s="9">
        <f t="shared" ca="1" si="19"/>
        <v>3.6074999999999999</v>
      </c>
      <c r="AT39" s="9">
        <f t="shared" ca="1" si="19"/>
        <v>3.605</v>
      </c>
      <c r="AU39" s="9">
        <f t="shared" ca="1" si="19"/>
        <v>3.6025</v>
      </c>
      <c r="AV39" s="9">
        <f t="shared" ca="1" si="19"/>
        <v>3.6850000000000001</v>
      </c>
      <c r="AW39" s="9">
        <f t="shared" ca="1" si="19"/>
        <v>3.6825000000000001</v>
      </c>
      <c r="AX39" s="9">
        <f t="shared" ca="1" si="19"/>
        <v>3.68</v>
      </c>
      <c r="AY39" s="9">
        <f t="shared" ca="1" si="19"/>
        <v>3.6775000000000002</v>
      </c>
      <c r="AZ39" s="9">
        <f t="shared" ca="1" si="19"/>
        <v>3.6749999999999998</v>
      </c>
      <c r="BA39" s="9">
        <f t="shared" ca="1" si="19"/>
        <v>3.6724999999999999</v>
      </c>
      <c r="BB39" s="9">
        <f t="shared" ca="1" si="19"/>
        <v>3.7524999999999999</v>
      </c>
      <c r="BC39" s="9">
        <f t="shared" ca="1" si="19"/>
        <v>3.75</v>
      </c>
      <c r="BD39" s="9">
        <f t="shared" ca="1" si="19"/>
        <v>3.7475000000000001</v>
      </c>
      <c r="BE39" s="9">
        <f t="shared" ca="1" si="15"/>
        <v>3.7450000000000001</v>
      </c>
      <c r="BF39" s="9">
        <f t="shared" ca="1" si="15"/>
        <v>3.7425000000000002</v>
      </c>
      <c r="BG39" s="9">
        <f t="shared" ca="1" si="15"/>
        <v>3.74</v>
      </c>
      <c r="BH39" s="9">
        <f t="shared" ca="1" si="15"/>
        <v>51.8125</v>
      </c>
      <c r="BI39" s="9">
        <f t="shared" ca="1" si="15"/>
        <v>51.81</v>
      </c>
      <c r="BJ39" s="9">
        <f t="shared" ca="1" si="15"/>
        <v>51.807499999999997</v>
      </c>
      <c r="BK39" s="9">
        <f t="shared" ca="1" si="15"/>
        <v>51.805</v>
      </c>
      <c r="BL39" s="9">
        <f t="shared" ca="1" si="15"/>
        <v>51.802500000000002</v>
      </c>
      <c r="BM39" s="9">
        <f t="shared" ca="1" si="15"/>
        <v>51.8</v>
      </c>
      <c r="BN39" s="9">
        <f t="shared" ca="1" si="15"/>
        <v>100.04130000000001</v>
      </c>
      <c r="BO39" s="9">
        <f t="shared" ca="1" si="15"/>
        <v>100.03879999999999</v>
      </c>
      <c r="BP39" s="9">
        <f t="shared" ca="1" si="15"/>
        <v>100.0363</v>
      </c>
      <c r="BQ39" s="9">
        <f t="shared" ca="1" si="15"/>
        <v>100.0338</v>
      </c>
      <c r="BR39" s="9">
        <f t="shared" ca="1" si="15"/>
        <v>100.0313</v>
      </c>
      <c r="BS39" s="9">
        <f t="shared" ca="1" si="15"/>
        <v>100.0288</v>
      </c>
      <c r="BT39" s="9">
        <f t="shared" ca="1" si="18"/>
        <v>3.82</v>
      </c>
      <c r="BU39" s="9">
        <f t="shared" ca="1" si="18"/>
        <v>3.8174999999999999</v>
      </c>
      <c r="BV39" s="9">
        <f t="shared" ca="1" si="18"/>
        <v>3.8149999999999999</v>
      </c>
      <c r="BW39" s="9">
        <f t="shared" ca="1" si="18"/>
        <v>3.8125</v>
      </c>
      <c r="BX39" s="9">
        <f t="shared" ca="1" si="18"/>
        <v>3.81</v>
      </c>
      <c r="BY39" s="9">
        <f t="shared" ca="1" si="18"/>
        <v>3.8075000000000001</v>
      </c>
    </row>
    <row r="40" spans="1:77">
      <c r="A40">
        <v>38</v>
      </c>
      <c r="B40">
        <f ca="1">INDEX(Models!$S$3:$CK$2387,'led1'!$B$3*2-1,$A40)</f>
        <v>0</v>
      </c>
      <c r="C40">
        <f ca="1">INDEX(Models!$S$3:$CK$2387,'led1'!$B$3*2,$A40)</f>
        <v>0</v>
      </c>
      <c r="D40" t="str">
        <f t="shared" ca="1" si="0"/>
        <v/>
      </c>
      <c r="E40" t="str">
        <f t="shared" ca="1" si="20"/>
        <v/>
      </c>
      <c r="F40">
        <f ca="1">INDEX(Models!$S$3:$CK$2387,'led2'!$B$3*2-1,$A40)</f>
        <v>0</v>
      </c>
      <c r="G40">
        <f ca="1">INDEX(Models!$S$3:$CK$2387,'led2'!$B$3*2,$A40)</f>
        <v>0</v>
      </c>
      <c r="H40" t="str">
        <f t="shared" ca="1" si="2"/>
        <v/>
      </c>
      <c r="I40" t="str">
        <f t="shared" ca="1" si="3"/>
        <v/>
      </c>
      <c r="J40">
        <f ca="1">INDEX(Models!$S$3:$CK$2387,'led3'!$B$3*2-1,$A40)</f>
        <v>0</v>
      </c>
      <c r="K40">
        <f ca="1">INDEX(Models!$S$3:$CK$2387,'led3'!$B$3*2,$A40)</f>
        <v>0</v>
      </c>
      <c r="L40" t="str">
        <f t="shared" ca="1" si="4"/>
        <v/>
      </c>
      <c r="M40" t="str">
        <f t="shared" ca="1" si="5"/>
        <v/>
      </c>
      <c r="X40">
        <v>37</v>
      </c>
      <c r="Y40" s="3">
        <f ca="1">'led1'!F40</f>
        <v>0</v>
      </c>
      <c r="Z40" s="3">
        <f ca="1">'led2'!F40</f>
        <v>0</v>
      </c>
      <c r="AA40" s="3">
        <f ca="1">'led3'!F40</f>
        <v>0</v>
      </c>
      <c r="AB40">
        <f ca="1">IF($AI$3=0,Y40,INDEX('led1'!$K$3:$W$53,X40+1,temp!$AI$3))</f>
        <v>0</v>
      </c>
      <c r="AC40">
        <f ca="1">IF($AI$3=0,Z40,INDEX('led2'!$K$3:$W$53,X40+1,temp!$AI$3))</f>
        <v>0</v>
      </c>
      <c r="AD40">
        <f ca="1">IF($AI$3=0,AA40,INDEX('led3'!$K$3:$W$53,X40+1,temp!$AI$3))</f>
        <v>0</v>
      </c>
      <c r="AE40" t="e">
        <f ca="1">IF($AI$4=0,Y40,INDEX('led1'!$K$3:$W$53,X40+1,temp!$AI$4))</f>
        <v>#VALUE!</v>
      </c>
      <c r="AF40" t="e">
        <f ca="1">IF($AI$4=0,Z40,INDEX('led2'!$K$3:$W$53,X40+1,temp!$AI$4))</f>
        <v>#VALUE!</v>
      </c>
      <c r="AG40" t="e">
        <f ca="1">IF($AI$4=0,AA40,INDEX('led3'!$K$3:$W$53,X40+1,temp!$AI$4))</f>
        <v>#VALUE!</v>
      </c>
      <c r="AN40">
        <v>28</v>
      </c>
      <c r="AO40" s="9">
        <f t="shared" ca="1" si="19"/>
        <v>4.7500000000000001E-2</v>
      </c>
      <c r="AP40" s="9">
        <f t="shared" ca="1" si="19"/>
        <v>4.4999999999999998E-2</v>
      </c>
      <c r="AQ40" s="9">
        <f t="shared" ca="1" si="19"/>
        <v>4.2500000000000003E-2</v>
      </c>
      <c r="AR40" s="9">
        <f t="shared" ca="1" si="19"/>
        <v>0.04</v>
      </c>
      <c r="AS40" s="9">
        <f t="shared" ca="1" si="19"/>
        <v>3.7499999999999999E-2</v>
      </c>
      <c r="AT40" s="9">
        <f t="shared" ca="1" si="19"/>
        <v>3.5000000000000003E-2</v>
      </c>
      <c r="AU40" s="9">
        <f t="shared" ca="1" si="19"/>
        <v>3.2500000000000001E-2</v>
      </c>
      <c r="AV40" s="9">
        <f t="shared" ca="1" si="19"/>
        <v>0.11749999999999999</v>
      </c>
      <c r="AW40" s="9">
        <f t="shared" ca="1" si="19"/>
        <v>0.115</v>
      </c>
      <c r="AX40" s="9">
        <f t="shared" ca="1" si="19"/>
        <v>0.1125</v>
      </c>
      <c r="AY40" s="9">
        <f t="shared" ca="1" si="19"/>
        <v>0.11</v>
      </c>
      <c r="AZ40" s="9">
        <f t="shared" ca="1" si="19"/>
        <v>0.1075</v>
      </c>
      <c r="BA40" s="9">
        <f t="shared" ca="1" si="19"/>
        <v>0.105</v>
      </c>
      <c r="BB40" s="9">
        <f t="shared" ca="1" si="19"/>
        <v>0.1875</v>
      </c>
      <c r="BC40" s="9">
        <f t="shared" ca="1" si="19"/>
        <v>0.185</v>
      </c>
      <c r="BD40" s="9">
        <f t="shared" ca="1" si="19"/>
        <v>0.1825</v>
      </c>
      <c r="BE40" s="9">
        <f t="shared" ca="1" si="15"/>
        <v>0.18</v>
      </c>
      <c r="BF40" s="9">
        <f t="shared" ca="1" si="15"/>
        <v>0.17749999999999999</v>
      </c>
      <c r="BG40" s="9">
        <f t="shared" ca="1" si="15"/>
        <v>0.17499999999999999</v>
      </c>
      <c r="BH40" s="9">
        <f t="shared" ca="1" si="15"/>
        <v>50.027500000000003</v>
      </c>
      <c r="BI40" s="9">
        <f t="shared" ca="1" si="15"/>
        <v>50.024999999999999</v>
      </c>
      <c r="BJ40" s="9">
        <f t="shared" ca="1" si="15"/>
        <v>50.022500000000001</v>
      </c>
      <c r="BK40" s="9">
        <f t="shared" ca="1" si="15"/>
        <v>50.02</v>
      </c>
      <c r="BL40" s="9">
        <f t="shared" ca="1" si="15"/>
        <v>50.017499999999998</v>
      </c>
      <c r="BM40" s="9">
        <f t="shared" ca="1" si="15"/>
        <v>50.015000000000001</v>
      </c>
      <c r="BN40" s="9">
        <f t="shared" ca="1" si="15"/>
        <v>100.0425</v>
      </c>
      <c r="BO40" s="9">
        <f t="shared" ca="1" si="15"/>
        <v>100.04</v>
      </c>
      <c r="BP40" s="9">
        <f t="shared" ca="1" si="15"/>
        <v>100.03749999999999</v>
      </c>
      <c r="BQ40" s="9">
        <f t="shared" ca="1" si="15"/>
        <v>100.035</v>
      </c>
      <c r="BR40" s="9">
        <f t="shared" ca="1" si="15"/>
        <v>100.0325</v>
      </c>
      <c r="BS40" s="9">
        <f t="shared" ca="1" si="15"/>
        <v>100.03</v>
      </c>
      <c r="BT40" s="9">
        <f t="shared" ca="1" si="18"/>
        <v>0.25750000000000001</v>
      </c>
      <c r="BU40" s="9">
        <f t="shared" ca="1" si="18"/>
        <v>0.255</v>
      </c>
      <c r="BV40" s="9">
        <f t="shared" ca="1" si="18"/>
        <v>0.2525</v>
      </c>
      <c r="BW40" s="9">
        <f t="shared" ca="1" si="18"/>
        <v>0.25</v>
      </c>
      <c r="BX40" s="9">
        <f t="shared" ca="1" si="18"/>
        <v>0.2475</v>
      </c>
      <c r="BY40" s="9">
        <f t="shared" ca="1" si="18"/>
        <v>0.245</v>
      </c>
    </row>
    <row r="41" spans="1:77">
      <c r="A41">
        <v>39</v>
      </c>
      <c r="B41">
        <f ca="1">INDEX(Models!$S$3:$CK$2387,'led1'!$B$3*2-1,$A41)</f>
        <v>0</v>
      </c>
      <c r="C41">
        <f ca="1">INDEX(Models!$S$3:$CK$2387,'led1'!$B$3*2,$A41)</f>
        <v>0</v>
      </c>
      <c r="D41" t="str">
        <f t="shared" ca="1" si="0"/>
        <v/>
      </c>
      <c r="E41" t="str">
        <f t="shared" ca="1" si="20"/>
        <v/>
      </c>
      <c r="F41">
        <f ca="1">INDEX(Models!$S$3:$CK$2387,'led2'!$B$3*2-1,$A41)</f>
        <v>0</v>
      </c>
      <c r="G41">
        <f ca="1">INDEX(Models!$S$3:$CK$2387,'led2'!$B$3*2,$A41)</f>
        <v>0</v>
      </c>
      <c r="H41" t="str">
        <f t="shared" ca="1" si="2"/>
        <v/>
      </c>
      <c r="I41" t="str">
        <f t="shared" ca="1" si="3"/>
        <v/>
      </c>
      <c r="J41">
        <f ca="1">INDEX(Models!$S$3:$CK$2387,'led3'!$B$3*2-1,$A41)</f>
        <v>0</v>
      </c>
      <c r="K41">
        <f ca="1">INDEX(Models!$S$3:$CK$2387,'led3'!$B$3*2,$A41)</f>
        <v>0</v>
      </c>
      <c r="L41" t="str">
        <f t="shared" ca="1" si="4"/>
        <v/>
      </c>
      <c r="M41" t="str">
        <f t="shared" ca="1" si="5"/>
        <v/>
      </c>
      <c r="X41">
        <v>38</v>
      </c>
      <c r="Y41" s="3">
        <f ca="1">'led1'!F41</f>
        <v>0</v>
      </c>
      <c r="Z41" s="3">
        <f ca="1">'led2'!F41</f>
        <v>0</v>
      </c>
      <c r="AA41" s="3">
        <f ca="1">'led3'!F41</f>
        <v>0</v>
      </c>
      <c r="AB41">
        <f ca="1">IF($AI$3=0,Y41,INDEX('led1'!$K$3:$W$53,X41+1,temp!$AI$3))</f>
        <v>0</v>
      </c>
      <c r="AC41">
        <f ca="1">IF($AI$3=0,Z41,INDEX('led2'!$K$3:$W$53,X41+1,temp!$AI$3))</f>
        <v>0</v>
      </c>
      <c r="AD41">
        <f ca="1">IF($AI$3=0,AA41,INDEX('led3'!$K$3:$W$53,X41+1,temp!$AI$3))</f>
        <v>0</v>
      </c>
      <c r="AE41" t="e">
        <f ca="1">IF($AI$4=0,Y41,INDEX('led1'!$K$3:$W$53,X41+1,temp!$AI$4))</f>
        <v>#VALUE!</v>
      </c>
      <c r="AF41" t="e">
        <f ca="1">IF($AI$4=0,Z41,INDEX('led2'!$K$3:$W$53,X41+1,temp!$AI$4))</f>
        <v>#VALUE!</v>
      </c>
      <c r="AG41" t="e">
        <f ca="1">IF($AI$4=0,AA41,INDEX('led3'!$K$3:$W$53,X41+1,temp!$AI$4))</f>
        <v>#VALUE!</v>
      </c>
    </row>
    <row r="42" spans="1:77">
      <c r="A42">
        <v>40</v>
      </c>
      <c r="B42">
        <f ca="1">INDEX(Models!$S$3:$CK$2387,'led1'!$B$3*2-1,$A42)</f>
        <v>0</v>
      </c>
      <c r="C42">
        <f ca="1">INDEX(Models!$S$3:$CK$2387,'led1'!$B$3*2,$A42)</f>
        <v>0</v>
      </c>
      <c r="D42" t="str">
        <f t="shared" ca="1" si="0"/>
        <v/>
      </c>
      <c r="E42" t="str">
        <f t="shared" ca="1" si="20"/>
        <v/>
      </c>
      <c r="F42">
        <f ca="1">INDEX(Models!$S$3:$CK$2387,'led2'!$B$3*2-1,$A42)</f>
        <v>0</v>
      </c>
      <c r="G42">
        <f ca="1">INDEX(Models!$S$3:$CK$2387,'led2'!$B$3*2,$A42)</f>
        <v>0</v>
      </c>
      <c r="H42" t="str">
        <f t="shared" ca="1" si="2"/>
        <v/>
      </c>
      <c r="I42" t="str">
        <f t="shared" ca="1" si="3"/>
        <v/>
      </c>
      <c r="J42">
        <f ca="1">INDEX(Models!$S$3:$CK$2387,'led3'!$B$3*2-1,$A42)</f>
        <v>0</v>
      </c>
      <c r="K42">
        <f ca="1">INDEX(Models!$S$3:$CK$2387,'led3'!$B$3*2,$A42)</f>
        <v>0</v>
      </c>
      <c r="L42" t="str">
        <f t="shared" ca="1" si="4"/>
        <v/>
      </c>
      <c r="M42" t="str">
        <f t="shared" ca="1" si="5"/>
        <v/>
      </c>
      <c r="X42">
        <v>39</v>
      </c>
      <c r="Y42" s="3">
        <f ca="1">'led1'!F42</f>
        <v>0</v>
      </c>
      <c r="Z42" s="3">
        <f ca="1">'led2'!F42</f>
        <v>0</v>
      </c>
      <c r="AA42" s="3">
        <f ca="1">'led3'!F42</f>
        <v>0</v>
      </c>
      <c r="AB42">
        <f ca="1">IF($AI$3=0,Y42,INDEX('led1'!$K$3:$W$53,X42+1,temp!$AI$3))</f>
        <v>0</v>
      </c>
      <c r="AC42">
        <f ca="1">IF($AI$3=0,Z42,INDEX('led2'!$K$3:$W$53,X42+1,temp!$AI$3))</f>
        <v>0</v>
      </c>
      <c r="AD42">
        <f ca="1">IF($AI$3=0,AA42,INDEX('led3'!$K$3:$W$53,X42+1,temp!$AI$3))</f>
        <v>0</v>
      </c>
      <c r="AE42" t="e">
        <f ca="1">IF($AI$4=0,Y42,INDEX('led1'!$K$3:$W$53,X42+1,temp!$AI$4))</f>
        <v>#VALUE!</v>
      </c>
      <c r="AF42" t="e">
        <f ca="1">IF($AI$4=0,Z42,INDEX('led2'!$K$3:$W$53,X42+1,temp!$AI$4))</f>
        <v>#VALUE!</v>
      </c>
      <c r="AG42" t="e">
        <f ca="1">IF($AI$4=0,AA42,INDEX('led3'!$K$3:$W$53,X42+1,temp!$AI$4))</f>
        <v>#VALUE!</v>
      </c>
      <c r="AM42" s="88" t="s">
        <v>1076</v>
      </c>
      <c r="AN42" s="40" t="s">
        <v>1077</v>
      </c>
      <c r="AO42" s="40"/>
      <c r="AP42" s="40"/>
      <c r="AQ42" s="40"/>
      <c r="AR42" s="40"/>
      <c r="AS42" s="40"/>
      <c r="AT42" s="40"/>
      <c r="AU42" s="40"/>
    </row>
    <row r="43" spans="1:77">
      <c r="A43">
        <v>41</v>
      </c>
      <c r="B43">
        <f ca="1">INDEX(Models!$S$3:$CK$2387,'led1'!$B$3*2-1,$A43)</f>
        <v>0</v>
      </c>
      <c r="C43">
        <f ca="1">INDEX(Models!$S$3:$CK$2387,'led1'!$B$3*2,$A43)</f>
        <v>0</v>
      </c>
      <c r="D43" t="str">
        <f t="shared" ca="1" si="0"/>
        <v/>
      </c>
      <c r="E43" t="str">
        <f t="shared" ca="1" si="20"/>
        <v/>
      </c>
      <c r="F43">
        <f ca="1">INDEX(Models!$S$3:$CK$2387,'led2'!$B$3*2-1,$A43)</f>
        <v>0</v>
      </c>
      <c r="G43">
        <f ca="1">INDEX(Models!$S$3:$CK$2387,'led2'!$B$3*2,$A43)</f>
        <v>0</v>
      </c>
      <c r="H43" t="str">
        <f t="shared" ca="1" si="2"/>
        <v/>
      </c>
      <c r="I43" t="str">
        <f t="shared" ca="1" si="3"/>
        <v/>
      </c>
      <c r="J43">
        <f ca="1">INDEX(Models!$S$3:$CK$2387,'led3'!$B$3*2-1,$A43)</f>
        <v>0</v>
      </c>
      <c r="K43">
        <f ca="1">INDEX(Models!$S$3:$CK$2387,'led3'!$B$3*2,$A43)</f>
        <v>0</v>
      </c>
      <c r="L43" t="str">
        <f t="shared" ca="1" si="4"/>
        <v/>
      </c>
      <c r="M43" t="str">
        <f t="shared" ca="1" si="5"/>
        <v/>
      </c>
      <c r="X43">
        <v>40</v>
      </c>
      <c r="Y43" s="3">
        <f ca="1">'led1'!F43</f>
        <v>0</v>
      </c>
      <c r="Z43" s="3">
        <f ca="1">'led2'!F43</f>
        <v>0</v>
      </c>
      <c r="AA43" s="3">
        <f ca="1">'led3'!F43</f>
        <v>0</v>
      </c>
      <c r="AB43">
        <f ca="1">IF($AI$3=0,Y43,INDEX('led1'!$K$3:$W$53,X43+1,temp!$AI$3))</f>
        <v>0</v>
      </c>
      <c r="AC43">
        <f ca="1">IF($AI$3=0,Z43,INDEX('led2'!$K$3:$W$53,X43+1,temp!$AI$3))</f>
        <v>0</v>
      </c>
      <c r="AD43">
        <f ca="1">IF($AI$3=0,AA43,INDEX('led3'!$K$3:$W$53,X43+1,temp!$AI$3))</f>
        <v>0</v>
      </c>
      <c r="AE43" t="e">
        <f ca="1">IF($AI$4=0,Y43,INDEX('led1'!$K$3:$W$53,X43+1,temp!$AI$4))</f>
        <v>#VALUE!</v>
      </c>
      <c r="AF43" t="e">
        <f ca="1">IF($AI$4=0,Z43,INDEX('led2'!$K$3:$W$53,X43+1,temp!$AI$4))</f>
        <v>#VALUE!</v>
      </c>
      <c r="AG43" t="e">
        <f ca="1">IF($AI$4=0,AA43,INDEX('led3'!$K$3:$W$53,X43+1,temp!$AI$4))</f>
        <v>#VALUE!</v>
      </c>
      <c r="AM43" s="121" t="s">
        <v>1078</v>
      </c>
      <c r="AN43" s="90"/>
      <c r="AO43">
        <f t="shared" ref="AO43:BG43" ca="1" si="21">IF(AO12&lt;=0,-1000,0)</f>
        <v>0</v>
      </c>
      <c r="AP43">
        <f t="shared" ca="1" si="21"/>
        <v>0</v>
      </c>
      <c r="AQ43">
        <f t="shared" ca="1" si="21"/>
        <v>0</v>
      </c>
      <c r="AR43">
        <f t="shared" ca="1" si="21"/>
        <v>0</v>
      </c>
      <c r="AS43">
        <f t="shared" ca="1" si="21"/>
        <v>0</v>
      </c>
      <c r="AT43">
        <f t="shared" ca="1" si="21"/>
        <v>0</v>
      </c>
      <c r="AU43">
        <f t="shared" ca="1" si="21"/>
        <v>0</v>
      </c>
      <c r="AV43">
        <f t="shared" ca="1" si="21"/>
        <v>0</v>
      </c>
      <c r="AW43">
        <f t="shared" ca="1" si="21"/>
        <v>0</v>
      </c>
      <c r="AX43">
        <f t="shared" ca="1" si="21"/>
        <v>0</v>
      </c>
      <c r="AY43">
        <f t="shared" ca="1" si="21"/>
        <v>0</v>
      </c>
      <c r="AZ43">
        <f t="shared" ca="1" si="21"/>
        <v>0</v>
      </c>
      <c r="BA43">
        <f t="shared" ca="1" si="21"/>
        <v>0</v>
      </c>
      <c r="BB43">
        <f t="shared" ca="1" si="21"/>
        <v>0</v>
      </c>
      <c r="BC43">
        <f t="shared" ca="1" si="21"/>
        <v>0</v>
      </c>
      <c r="BD43">
        <f t="shared" ca="1" si="21"/>
        <v>0</v>
      </c>
      <c r="BE43">
        <f t="shared" ca="1" si="21"/>
        <v>0</v>
      </c>
      <c r="BF43">
        <f t="shared" ca="1" si="21"/>
        <v>0</v>
      </c>
      <c r="BG43">
        <f t="shared" ca="1" si="21"/>
        <v>0</v>
      </c>
      <c r="BH43">
        <f t="shared" ref="BH43:BS43" ca="1" si="22">IF(BH12&lt;=0,-1000,0)</f>
        <v>0</v>
      </c>
      <c r="BI43">
        <f t="shared" ca="1" si="22"/>
        <v>0</v>
      </c>
      <c r="BJ43">
        <f t="shared" ca="1" si="22"/>
        <v>0</v>
      </c>
      <c r="BK43">
        <f t="shared" ca="1" si="22"/>
        <v>0</v>
      </c>
      <c r="BL43">
        <f t="shared" ca="1" si="22"/>
        <v>0</v>
      </c>
      <c r="BM43">
        <f t="shared" ca="1" si="22"/>
        <v>0</v>
      </c>
      <c r="BN43">
        <f t="shared" ca="1" si="22"/>
        <v>0</v>
      </c>
      <c r="BO43">
        <f t="shared" ca="1" si="22"/>
        <v>0</v>
      </c>
      <c r="BP43">
        <f t="shared" ca="1" si="22"/>
        <v>0</v>
      </c>
      <c r="BQ43">
        <f t="shared" ca="1" si="22"/>
        <v>0</v>
      </c>
      <c r="BR43">
        <f t="shared" ca="1" si="22"/>
        <v>0</v>
      </c>
      <c r="BS43">
        <f t="shared" ca="1" si="22"/>
        <v>0</v>
      </c>
      <c r="BT43">
        <f t="shared" ref="BT43:BY43" ca="1" si="23">IF(BT12&lt;=0,-1000,0)</f>
        <v>0</v>
      </c>
      <c r="BU43">
        <f t="shared" ca="1" si="23"/>
        <v>0</v>
      </c>
      <c r="BV43">
        <f t="shared" ca="1" si="23"/>
        <v>0</v>
      </c>
      <c r="BW43">
        <f t="shared" ca="1" si="23"/>
        <v>0</v>
      </c>
      <c r="BX43">
        <f t="shared" ca="1" si="23"/>
        <v>0</v>
      </c>
      <c r="BY43">
        <f t="shared" ca="1" si="23"/>
        <v>0</v>
      </c>
    </row>
    <row r="44" spans="1:77">
      <c r="A44">
        <v>42</v>
      </c>
      <c r="B44">
        <f ca="1">INDEX(Models!$S$3:$CK$2387,'led1'!$B$3*2-1,$A44)</f>
        <v>0</v>
      </c>
      <c r="C44">
        <f ca="1">INDEX(Models!$S$3:$CK$2387,'led1'!$B$3*2,$A44)</f>
        <v>0</v>
      </c>
      <c r="D44" t="str">
        <f t="shared" ca="1" si="0"/>
        <v/>
      </c>
      <c r="E44" t="str">
        <f t="shared" ca="1" si="20"/>
        <v/>
      </c>
      <c r="F44">
        <f ca="1">INDEX(Models!$S$3:$CK$2387,'led2'!$B$3*2-1,$A44)</f>
        <v>0</v>
      </c>
      <c r="G44">
        <f ca="1">INDEX(Models!$S$3:$CK$2387,'led2'!$B$3*2,$A44)</f>
        <v>0</v>
      </c>
      <c r="H44" t="str">
        <f t="shared" ca="1" si="2"/>
        <v/>
      </c>
      <c r="I44" t="str">
        <f t="shared" ca="1" si="3"/>
        <v/>
      </c>
      <c r="J44">
        <f ca="1">INDEX(Models!$S$3:$CK$2387,'led3'!$B$3*2-1,$A44)</f>
        <v>0</v>
      </c>
      <c r="K44">
        <f ca="1">INDEX(Models!$S$3:$CK$2387,'led3'!$B$3*2,$A44)</f>
        <v>0</v>
      </c>
      <c r="L44" t="str">
        <f t="shared" ca="1" si="4"/>
        <v/>
      </c>
      <c r="M44" t="str">
        <f t="shared" ca="1" si="5"/>
        <v/>
      </c>
      <c r="X44">
        <v>41</v>
      </c>
      <c r="Y44" s="3">
        <f ca="1">'led1'!F44</f>
        <v>0</v>
      </c>
      <c r="Z44" s="3">
        <f ca="1">'led2'!F44</f>
        <v>0</v>
      </c>
      <c r="AA44" s="3">
        <f ca="1">'led3'!F44</f>
        <v>0</v>
      </c>
      <c r="AB44">
        <f ca="1">IF($AI$3=0,Y44,INDEX('led1'!$K$3:$W$53,X44+1,temp!$AI$3))</f>
        <v>0</v>
      </c>
      <c r="AC44">
        <f ca="1">IF($AI$3=0,Z44,INDEX('led2'!$K$3:$W$53,X44+1,temp!$AI$3))</f>
        <v>0</v>
      </c>
      <c r="AD44">
        <f ca="1">IF($AI$3=0,AA44,INDEX('led3'!$K$3:$W$53,X44+1,temp!$AI$3))</f>
        <v>0</v>
      </c>
      <c r="AE44" t="e">
        <f ca="1">IF($AI$4=0,Y44,INDEX('led1'!$K$3:$W$53,X44+1,temp!$AI$4))</f>
        <v>#VALUE!</v>
      </c>
      <c r="AF44" t="e">
        <f ca="1">IF($AI$4=0,Z44,INDEX('led2'!$K$3:$W$53,X44+1,temp!$AI$4))</f>
        <v>#VALUE!</v>
      </c>
      <c r="AG44" t="e">
        <f ca="1">IF($AI$4=0,AA44,INDEX('led3'!$K$3:$W$53,X44+1,temp!$AI$4))</f>
        <v>#VALUE!</v>
      </c>
      <c r="AM44" s="88" t="s">
        <v>1079</v>
      </c>
      <c r="AN44" s="90">
        <v>-0.2</v>
      </c>
      <c r="AO44">
        <f ca="1">$AN44*(ABS($AP$5-AO40)/AO11)^2</f>
        <v>-3.5406319390501297E-5</v>
      </c>
      <c r="AP44">
        <f t="shared" ref="AP44:BY44" ca="1" si="24">$AN44*(ABS($AP$5-AP40)/AP11)^2</f>
        <v>-3.1777416849092568E-5</v>
      </c>
      <c r="AQ44">
        <f t="shared" ca="1" si="24"/>
        <v>-2.8344671201814057E-5</v>
      </c>
      <c r="AR44">
        <f t="shared" ca="1" si="24"/>
        <v>-2.5108082448665744E-5</v>
      </c>
      <c r="AS44">
        <f t="shared" ca="1" si="24"/>
        <v>-2.2067650589647623E-5</v>
      </c>
      <c r="AT44">
        <f t="shared" ca="1" si="24"/>
        <v>-1.9223375624759709E-5</v>
      </c>
      <c r="AU44">
        <f t="shared" ca="1" si="24"/>
        <v>-1.657525755400199E-5</v>
      </c>
      <c r="AV44">
        <f t="shared" ca="1" si="24"/>
        <v>-2.1695904738379697E-4</v>
      </c>
      <c r="AW44">
        <f t="shared" ca="1" si="24"/>
        <v>-2.0782496345138728E-4</v>
      </c>
      <c r="AX44">
        <f t="shared" ca="1" si="24"/>
        <v>-1.9888731143150249E-4</v>
      </c>
      <c r="AY44">
        <f t="shared" ca="1" si="24"/>
        <v>-1.9014609132414259E-4</v>
      </c>
      <c r="AZ44">
        <f t="shared" ca="1" si="24"/>
        <v>-1.8160130312930766E-4</v>
      </c>
      <c r="BA44">
        <f t="shared" ca="1" si="24"/>
        <v>-1.7325294684699766E-4</v>
      </c>
      <c r="BB44">
        <f t="shared" ca="1" si="24"/>
        <v>-5.5323987103855646E-4</v>
      </c>
      <c r="BC44">
        <f t="shared" ca="1" si="24"/>
        <v>-5.3858516156571291E-4</v>
      </c>
      <c r="BD44">
        <f t="shared" ca="1" si="24"/>
        <v>-5.2412715960257204E-4</v>
      </c>
      <c r="BE44">
        <f t="shared" ca="1" si="24"/>
        <v>-5.0986586514913362E-4</v>
      </c>
      <c r="BF44">
        <f t="shared" ca="1" si="24"/>
        <v>-4.9580127820539799E-4</v>
      </c>
      <c r="BG44">
        <f t="shared" ca="1" si="24"/>
        <v>-4.8193339877136476E-4</v>
      </c>
      <c r="BH44">
        <f t="shared" ca="1" si="24"/>
        <v>-157.09818084096383</v>
      </c>
      <c r="BI44">
        <f t="shared" ca="1" si="24"/>
        <v>-157.08248005084386</v>
      </c>
      <c r="BJ44">
        <f t="shared" ca="1" si="24"/>
        <v>-157.06678004535146</v>
      </c>
      <c r="BK44">
        <f t="shared" ca="1" si="24"/>
        <v>-157.05108082448669</v>
      </c>
      <c r="BL44">
        <f t="shared" ca="1" si="24"/>
        <v>-157.03538238824942</v>
      </c>
      <c r="BM44">
        <f t="shared" ca="1" si="24"/>
        <v>-157.01968473663973</v>
      </c>
      <c r="BN44">
        <f t="shared" ca="1" si="24"/>
        <v>-1281088231.2</v>
      </c>
      <c r="BO44">
        <f t="shared" ca="1" si="24"/>
        <v>-1281024204.8</v>
      </c>
      <c r="BP44">
        <f t="shared" ca="1" si="24"/>
        <v>-1280960180</v>
      </c>
      <c r="BQ44">
        <f t="shared" ca="1" si="24"/>
        <v>-1280896156.8</v>
      </c>
      <c r="BR44">
        <f t="shared" ca="1" si="24"/>
        <v>-1280832135.2</v>
      </c>
      <c r="BS44">
        <f t="shared" ca="1" si="24"/>
        <v>-1280768115.2</v>
      </c>
      <c r="BT44">
        <f t="shared" ca="1" si="24"/>
        <v>-1.0448999692212987E-3</v>
      </c>
      <c r="BU44">
        <f t="shared" ca="1" si="24"/>
        <v>-1.0247091412742381E-3</v>
      </c>
      <c r="BV44">
        <f t="shared" ca="1" si="24"/>
        <v>-1.004715297014466E-3</v>
      </c>
      <c r="BW44">
        <f t="shared" ca="1" si="24"/>
        <v>-9.8491843644198216E-4</v>
      </c>
      <c r="BX44">
        <f t="shared" ca="1" si="24"/>
        <v>-9.653185595567866E-4</v>
      </c>
      <c r="BY44">
        <f t="shared" ca="1" si="24"/>
        <v>-9.4591566635887918E-4</v>
      </c>
    </row>
    <row r="45" spans="1:77">
      <c r="A45">
        <v>43</v>
      </c>
      <c r="B45">
        <f ca="1">INDEX(Models!$S$3:$CK$2387,'led1'!$B$3*2-1,$A45)</f>
        <v>0</v>
      </c>
      <c r="C45">
        <f ca="1">INDEX(Models!$S$3:$CK$2387,'led1'!$B$3*2,$A45)</f>
        <v>0</v>
      </c>
      <c r="D45" t="str">
        <f t="shared" ca="1" si="0"/>
        <v/>
      </c>
      <c r="E45" t="str">
        <f t="shared" ca="1" si="20"/>
        <v/>
      </c>
      <c r="F45">
        <f ca="1">INDEX(Models!$S$3:$CK$2387,'led2'!$B$3*2-1,$A45)</f>
        <v>0</v>
      </c>
      <c r="G45">
        <f ca="1">INDEX(Models!$S$3:$CK$2387,'led2'!$B$3*2,$A45)</f>
        <v>0</v>
      </c>
      <c r="H45" t="str">
        <f t="shared" ca="1" si="2"/>
        <v/>
      </c>
      <c r="I45" t="str">
        <f t="shared" ca="1" si="3"/>
        <v/>
      </c>
      <c r="J45">
        <f ca="1">INDEX(Models!$S$3:$CK$2387,'led3'!$B$3*2-1,$A45)</f>
        <v>0</v>
      </c>
      <c r="K45">
        <f ca="1">INDEX(Models!$S$3:$CK$2387,'led3'!$B$3*2,$A45)</f>
        <v>0</v>
      </c>
      <c r="L45" t="str">
        <f t="shared" ca="1" si="4"/>
        <v/>
      </c>
      <c r="M45" t="str">
        <f t="shared" ca="1" si="5"/>
        <v/>
      </c>
      <c r="X45">
        <v>42</v>
      </c>
      <c r="Y45" s="3">
        <f ca="1">'led1'!F45</f>
        <v>0</v>
      </c>
      <c r="Z45" s="3">
        <f ca="1">'led2'!F45</f>
        <v>0</v>
      </c>
      <c r="AA45" s="3">
        <f ca="1">'led3'!F45</f>
        <v>0</v>
      </c>
      <c r="AB45">
        <f ca="1">IF($AI$3=0,Y45,INDEX('led1'!$K$3:$W$53,X45+1,temp!$AI$3))</f>
        <v>0</v>
      </c>
      <c r="AC45">
        <f ca="1">IF($AI$3=0,Z45,INDEX('led2'!$K$3:$W$53,X45+1,temp!$AI$3))</f>
        <v>0</v>
      </c>
      <c r="AD45">
        <f ca="1">IF($AI$3=0,AA45,INDEX('led3'!$K$3:$W$53,X45+1,temp!$AI$3))</f>
        <v>0</v>
      </c>
      <c r="AE45" t="e">
        <f ca="1">IF($AI$4=0,Y45,INDEX('led1'!$K$3:$W$53,X45+1,temp!$AI$4))</f>
        <v>#VALUE!</v>
      </c>
      <c r="AF45" t="e">
        <f ca="1">IF($AI$4=0,Z45,INDEX('led2'!$K$3:$W$53,X45+1,temp!$AI$4))</f>
        <v>#VALUE!</v>
      </c>
      <c r="AG45" t="e">
        <f ca="1">IF($AI$4=0,AA45,INDEX('led3'!$K$3:$W$53,X45+1,temp!$AI$4))</f>
        <v>#VALUE!</v>
      </c>
      <c r="AM45" s="88" t="s">
        <v>1080</v>
      </c>
      <c r="AN45" s="90">
        <v>10</v>
      </c>
      <c r="AO45">
        <f t="shared" ref="AO45:BY45" ca="1" si="25">IF(AO72,$AN$45,0)</f>
        <v>0</v>
      </c>
      <c r="AP45">
        <f t="shared" ca="1" si="25"/>
        <v>0</v>
      </c>
      <c r="AQ45">
        <f t="shared" ca="1" si="25"/>
        <v>0</v>
      </c>
      <c r="AR45">
        <f t="shared" ca="1" si="25"/>
        <v>0</v>
      </c>
      <c r="AS45">
        <f t="shared" ca="1" si="25"/>
        <v>0</v>
      </c>
      <c r="AT45">
        <f t="shared" ca="1" si="25"/>
        <v>0</v>
      </c>
      <c r="AU45">
        <f t="shared" ca="1" si="25"/>
        <v>0</v>
      </c>
      <c r="AV45">
        <f t="shared" ca="1" si="25"/>
        <v>0</v>
      </c>
      <c r="AW45">
        <f t="shared" ca="1" si="25"/>
        <v>0</v>
      </c>
      <c r="AX45">
        <f t="shared" ca="1" si="25"/>
        <v>0</v>
      </c>
      <c r="AY45">
        <f t="shared" ca="1" si="25"/>
        <v>0</v>
      </c>
      <c r="AZ45">
        <f t="shared" ca="1" si="25"/>
        <v>0</v>
      </c>
      <c r="BA45">
        <f t="shared" ca="1" si="25"/>
        <v>0</v>
      </c>
      <c r="BB45">
        <f t="shared" ca="1" si="25"/>
        <v>0</v>
      </c>
      <c r="BC45">
        <f t="shared" ca="1" si="25"/>
        <v>0</v>
      </c>
      <c r="BD45">
        <f t="shared" ca="1" si="25"/>
        <v>0</v>
      </c>
      <c r="BE45">
        <f t="shared" ca="1" si="25"/>
        <v>0</v>
      </c>
      <c r="BF45">
        <f t="shared" ca="1" si="25"/>
        <v>0</v>
      </c>
      <c r="BG45">
        <f t="shared" ca="1" si="25"/>
        <v>0</v>
      </c>
      <c r="BH45">
        <f t="shared" ca="1" si="25"/>
        <v>0</v>
      </c>
      <c r="BI45">
        <f t="shared" ca="1" si="25"/>
        <v>0</v>
      </c>
      <c r="BJ45">
        <f t="shared" ca="1" si="25"/>
        <v>0</v>
      </c>
      <c r="BK45">
        <f t="shared" ca="1" si="25"/>
        <v>0</v>
      </c>
      <c r="BL45">
        <f t="shared" ca="1" si="25"/>
        <v>0</v>
      </c>
      <c r="BM45">
        <f t="shared" ca="1" si="25"/>
        <v>0</v>
      </c>
      <c r="BN45">
        <f t="shared" ca="1" si="25"/>
        <v>10</v>
      </c>
      <c r="BO45">
        <f t="shared" ca="1" si="25"/>
        <v>10</v>
      </c>
      <c r="BP45">
        <f t="shared" ca="1" si="25"/>
        <v>10</v>
      </c>
      <c r="BQ45">
        <f t="shared" ca="1" si="25"/>
        <v>10</v>
      </c>
      <c r="BR45">
        <f t="shared" ca="1" si="25"/>
        <v>10</v>
      </c>
      <c r="BS45">
        <f t="shared" ca="1" si="25"/>
        <v>10</v>
      </c>
      <c r="BT45">
        <f t="shared" ca="1" si="25"/>
        <v>0</v>
      </c>
      <c r="BU45">
        <f t="shared" ca="1" si="25"/>
        <v>0</v>
      </c>
      <c r="BV45">
        <f t="shared" ca="1" si="25"/>
        <v>0</v>
      </c>
      <c r="BW45">
        <f t="shared" ca="1" si="25"/>
        <v>0</v>
      </c>
      <c r="BX45">
        <f t="shared" ca="1" si="25"/>
        <v>0</v>
      </c>
      <c r="BY45">
        <f t="shared" ca="1" si="25"/>
        <v>0</v>
      </c>
    </row>
    <row r="46" spans="1:77">
      <c r="A46">
        <v>44</v>
      </c>
      <c r="B46">
        <f ca="1">INDEX(Models!$S$3:$CK$2387,'led1'!$B$3*2-1,$A46)</f>
        <v>0</v>
      </c>
      <c r="C46">
        <f ca="1">INDEX(Models!$S$3:$CK$2387,'led1'!$B$3*2,$A46)</f>
        <v>0</v>
      </c>
      <c r="D46" t="str">
        <f t="shared" ca="1" si="0"/>
        <v/>
      </c>
      <c r="E46" t="str">
        <f t="shared" ca="1" si="20"/>
        <v/>
      </c>
      <c r="F46">
        <f ca="1">INDEX(Models!$S$3:$CK$2387,'led2'!$B$3*2-1,$A46)</f>
        <v>0</v>
      </c>
      <c r="G46">
        <f ca="1">INDEX(Models!$S$3:$CK$2387,'led2'!$B$3*2,$A46)</f>
        <v>0</v>
      </c>
      <c r="H46" t="str">
        <f t="shared" ca="1" si="2"/>
        <v/>
      </c>
      <c r="I46" t="str">
        <f t="shared" ca="1" si="3"/>
        <v/>
      </c>
      <c r="J46">
        <f ca="1">INDEX(Models!$S$3:$CK$2387,'led3'!$B$3*2-1,$A46)</f>
        <v>0</v>
      </c>
      <c r="K46">
        <f ca="1">INDEX(Models!$S$3:$CK$2387,'led3'!$B$3*2,$A46)</f>
        <v>0</v>
      </c>
      <c r="L46" t="str">
        <f t="shared" ca="1" si="4"/>
        <v/>
      </c>
      <c r="M46" t="str">
        <f t="shared" ca="1" si="5"/>
        <v/>
      </c>
      <c r="X46">
        <v>43</v>
      </c>
      <c r="Y46" s="3">
        <f ca="1">'led1'!F46</f>
        <v>0</v>
      </c>
      <c r="Z46" s="3">
        <f ca="1">'led2'!F46</f>
        <v>0</v>
      </c>
      <c r="AA46" s="3">
        <f ca="1">'led3'!F46</f>
        <v>0</v>
      </c>
      <c r="AB46">
        <f ca="1">IF($AI$3=0,Y46,INDEX('led1'!$K$3:$W$53,X46+1,temp!$AI$3))</f>
        <v>0</v>
      </c>
      <c r="AC46">
        <f ca="1">IF($AI$3=0,Z46,INDEX('led2'!$K$3:$W$53,X46+1,temp!$AI$3))</f>
        <v>0</v>
      </c>
      <c r="AD46">
        <f ca="1">IF($AI$3=0,AA46,INDEX('led3'!$K$3:$W$53,X46+1,temp!$AI$3))</f>
        <v>0</v>
      </c>
      <c r="AE46" t="e">
        <f ca="1">IF($AI$4=0,Y46,INDEX('led1'!$K$3:$W$53,X46+1,temp!$AI$4))</f>
        <v>#VALUE!</v>
      </c>
      <c r="AF46" t="e">
        <f ca="1">IF($AI$4=0,Z46,INDEX('led2'!$K$3:$W$53,X46+1,temp!$AI$4))</f>
        <v>#VALUE!</v>
      </c>
      <c r="AG46" t="e">
        <f ca="1">IF($AI$4=0,AA46,INDEX('led3'!$K$3:$W$53,X46+1,temp!$AI$4))</f>
        <v>#VALUE!</v>
      </c>
      <c r="AM46" s="88" t="s">
        <v>1081</v>
      </c>
      <c r="AN46" s="90">
        <v>0.5</v>
      </c>
      <c r="AO46" s="10">
        <f ca="1">IF($AP$2=0,0,$AN46*SQRT(COUNTIF(AO$12:AO$40,"&gt;="&amp;$AO2)-COUNTIF(AO$12:AO$40,"&gt;"&amp;$AP2)))</f>
        <v>0</v>
      </c>
      <c r="AP46" s="10">
        <f t="shared" ref="AP46:BY46" ca="1" si="26">IF($AP$2=0,0,$AN46*SQRT(COUNTIF(AP$12:AP$40,"&gt;="&amp;$AO2)-COUNTIF(AP$12:AP$40,"&gt;"&amp;$AP2)))</f>
        <v>0</v>
      </c>
      <c r="AQ46" s="10">
        <f t="shared" ca="1" si="26"/>
        <v>0</v>
      </c>
      <c r="AR46" s="10">
        <f t="shared" ca="1" si="26"/>
        <v>0</v>
      </c>
      <c r="AS46" s="10">
        <f t="shared" ca="1" si="26"/>
        <v>0</v>
      </c>
      <c r="AT46" s="10">
        <f t="shared" ca="1" si="26"/>
        <v>0</v>
      </c>
      <c r="AU46" s="10">
        <f t="shared" ca="1" si="26"/>
        <v>0</v>
      </c>
      <c r="AV46" s="10">
        <f t="shared" ca="1" si="26"/>
        <v>0</v>
      </c>
      <c r="AW46" s="10">
        <f t="shared" ca="1" si="26"/>
        <v>0</v>
      </c>
      <c r="AX46" s="10">
        <f t="shared" ca="1" si="26"/>
        <v>0</v>
      </c>
      <c r="AY46" s="10">
        <f t="shared" ca="1" si="26"/>
        <v>0</v>
      </c>
      <c r="AZ46" s="10">
        <f t="shared" ca="1" si="26"/>
        <v>0</v>
      </c>
      <c r="BA46" s="10">
        <f t="shared" ca="1" si="26"/>
        <v>0</v>
      </c>
      <c r="BB46" s="10">
        <f t="shared" ca="1" si="26"/>
        <v>0</v>
      </c>
      <c r="BC46" s="10">
        <f t="shared" ca="1" si="26"/>
        <v>0</v>
      </c>
      <c r="BD46" s="10">
        <f t="shared" ca="1" si="26"/>
        <v>0</v>
      </c>
      <c r="BE46" s="10">
        <f t="shared" ca="1" si="26"/>
        <v>0</v>
      </c>
      <c r="BF46" s="10">
        <f t="shared" ca="1" si="26"/>
        <v>0</v>
      </c>
      <c r="BG46" s="10">
        <f t="shared" ca="1" si="26"/>
        <v>0</v>
      </c>
      <c r="BH46" s="10">
        <f t="shared" ca="1" si="26"/>
        <v>0</v>
      </c>
      <c r="BI46" s="10">
        <f t="shared" ca="1" si="26"/>
        <v>0</v>
      </c>
      <c r="BJ46" s="10">
        <f t="shared" ca="1" si="26"/>
        <v>0</v>
      </c>
      <c r="BK46" s="10">
        <f t="shared" ca="1" si="26"/>
        <v>0</v>
      </c>
      <c r="BL46" s="10">
        <f t="shared" ca="1" si="26"/>
        <v>0</v>
      </c>
      <c r="BM46" s="10">
        <f t="shared" ca="1" si="26"/>
        <v>0</v>
      </c>
      <c r="BN46" s="10">
        <f t="shared" ca="1" si="26"/>
        <v>0</v>
      </c>
      <c r="BO46" s="10">
        <f t="shared" ca="1" si="26"/>
        <v>0</v>
      </c>
      <c r="BP46" s="10">
        <f t="shared" ca="1" si="26"/>
        <v>0</v>
      </c>
      <c r="BQ46" s="10">
        <f t="shared" ca="1" si="26"/>
        <v>0</v>
      </c>
      <c r="BR46" s="10">
        <f t="shared" ca="1" si="26"/>
        <v>0</v>
      </c>
      <c r="BS46" s="10">
        <f t="shared" ca="1" si="26"/>
        <v>0</v>
      </c>
      <c r="BT46" s="10">
        <f t="shared" ca="1" si="26"/>
        <v>0</v>
      </c>
      <c r="BU46" s="10">
        <f t="shared" ca="1" si="26"/>
        <v>0</v>
      </c>
      <c r="BV46" s="10">
        <f t="shared" ca="1" si="26"/>
        <v>0</v>
      </c>
      <c r="BW46" s="10">
        <f t="shared" ca="1" si="26"/>
        <v>0</v>
      </c>
      <c r="BX46" s="10">
        <f t="shared" ca="1" si="26"/>
        <v>0</v>
      </c>
      <c r="BY46" s="10">
        <f t="shared" ca="1" si="26"/>
        <v>0</v>
      </c>
    </row>
    <row r="47" spans="1:77">
      <c r="A47">
        <v>45</v>
      </c>
      <c r="B47">
        <f ca="1">INDEX(Models!$S$3:$CK$2387,'led1'!$B$3*2-1,$A47)</f>
        <v>0</v>
      </c>
      <c r="C47">
        <f ca="1">INDEX(Models!$S$3:$CK$2387,'led1'!$B$3*2,$A47)</f>
        <v>0</v>
      </c>
      <c r="D47" t="str">
        <f t="shared" ca="1" si="0"/>
        <v/>
      </c>
      <c r="E47" t="str">
        <f t="shared" ca="1" si="20"/>
        <v/>
      </c>
      <c r="F47">
        <f ca="1">INDEX(Models!$S$3:$CK$2387,'led2'!$B$3*2-1,$A47)</f>
        <v>0</v>
      </c>
      <c r="G47">
        <f ca="1">INDEX(Models!$S$3:$CK$2387,'led2'!$B$3*2,$A47)</f>
        <v>0</v>
      </c>
      <c r="H47" t="str">
        <f t="shared" ca="1" si="2"/>
        <v/>
      </c>
      <c r="I47" t="str">
        <f t="shared" ca="1" si="3"/>
        <v/>
      </c>
      <c r="J47">
        <f ca="1">INDEX(Models!$S$3:$CK$2387,'led3'!$B$3*2-1,$A47)</f>
        <v>0</v>
      </c>
      <c r="K47">
        <f ca="1">INDEX(Models!$S$3:$CK$2387,'led3'!$B$3*2,$A47)</f>
        <v>0</v>
      </c>
      <c r="L47" t="str">
        <f t="shared" ca="1" si="4"/>
        <v/>
      </c>
      <c r="M47" t="str">
        <f t="shared" ca="1" si="5"/>
        <v/>
      </c>
      <c r="X47">
        <v>44</v>
      </c>
      <c r="Y47" s="3">
        <f ca="1">'led1'!F47</f>
        <v>0</v>
      </c>
      <c r="Z47" s="3">
        <f ca="1">'led2'!F47</f>
        <v>0</v>
      </c>
      <c r="AA47" s="3">
        <f ca="1">'led3'!F47</f>
        <v>0</v>
      </c>
      <c r="AB47">
        <f ca="1">IF($AI$3=0,Y47,INDEX('led1'!$K$3:$W$53,X47+1,temp!$AI$3))</f>
        <v>0</v>
      </c>
      <c r="AC47">
        <f ca="1">IF($AI$3=0,Z47,INDEX('led2'!$K$3:$W$53,X47+1,temp!$AI$3))</f>
        <v>0</v>
      </c>
      <c r="AD47">
        <f ca="1">IF($AI$3=0,AA47,INDEX('led3'!$K$3:$W$53,X47+1,temp!$AI$3))</f>
        <v>0</v>
      </c>
      <c r="AE47" t="e">
        <f ca="1">IF($AI$4=0,Y47,INDEX('led1'!$K$3:$W$53,X47+1,temp!$AI$4))</f>
        <v>#VALUE!</v>
      </c>
      <c r="AF47" t="e">
        <f ca="1">IF($AI$4=0,Z47,INDEX('led2'!$K$3:$W$53,X47+1,temp!$AI$4))</f>
        <v>#VALUE!</v>
      </c>
      <c r="AG47" t="e">
        <f ca="1">IF($AI$4=0,AA47,INDEX('led3'!$K$3:$W$53,X47+1,temp!$AI$4))</f>
        <v>#VALUE!</v>
      </c>
      <c r="AM47" s="88" t="s">
        <v>1082</v>
      </c>
      <c r="AN47" s="90">
        <v>0.5</v>
      </c>
      <c r="AO47" s="10">
        <f ca="1">IF($AP$3=0,0,$AN47*SQRT(COUNTIF(AO$12:AO$40,"&gt;="&amp;$AO3)-COUNTIF(AO$12:AO$40,"&gt;"&amp;$AP3)))</f>
        <v>0</v>
      </c>
      <c r="AP47" s="10">
        <f t="shared" ref="AP47:BY47" ca="1" si="27">IF($AP$3=0,0,$AN47*SQRT(COUNTIF(AP$12:AP$40,"&gt;="&amp;$AO3)-COUNTIF(AP$12:AP$40,"&gt;"&amp;$AP3)))</f>
        <v>0</v>
      </c>
      <c r="AQ47" s="10">
        <f t="shared" ca="1" si="27"/>
        <v>0</v>
      </c>
      <c r="AR47" s="10">
        <f t="shared" ca="1" si="27"/>
        <v>0</v>
      </c>
      <c r="AS47" s="10">
        <f t="shared" ca="1" si="27"/>
        <v>0</v>
      </c>
      <c r="AT47" s="10">
        <f t="shared" ca="1" si="27"/>
        <v>0</v>
      </c>
      <c r="AU47" s="10">
        <f t="shared" ca="1" si="27"/>
        <v>0</v>
      </c>
      <c r="AV47" s="10">
        <f t="shared" ca="1" si="27"/>
        <v>0</v>
      </c>
      <c r="AW47" s="10">
        <f t="shared" ca="1" si="27"/>
        <v>0</v>
      </c>
      <c r="AX47" s="10">
        <f t="shared" ca="1" si="27"/>
        <v>0</v>
      </c>
      <c r="AY47" s="10">
        <f t="shared" ca="1" si="27"/>
        <v>0</v>
      </c>
      <c r="AZ47" s="10">
        <f t="shared" ca="1" si="27"/>
        <v>0</v>
      </c>
      <c r="BA47" s="10">
        <f t="shared" ca="1" si="27"/>
        <v>0</v>
      </c>
      <c r="BB47" s="10">
        <f t="shared" ca="1" si="27"/>
        <v>0</v>
      </c>
      <c r="BC47" s="10">
        <f t="shared" ca="1" si="27"/>
        <v>0</v>
      </c>
      <c r="BD47" s="10">
        <f t="shared" ca="1" si="27"/>
        <v>0</v>
      </c>
      <c r="BE47" s="10">
        <f t="shared" ca="1" si="27"/>
        <v>0</v>
      </c>
      <c r="BF47" s="10">
        <f t="shared" ca="1" si="27"/>
        <v>0</v>
      </c>
      <c r="BG47" s="10">
        <f t="shared" ca="1" si="27"/>
        <v>0</v>
      </c>
      <c r="BH47" s="10">
        <f t="shared" ca="1" si="27"/>
        <v>0</v>
      </c>
      <c r="BI47" s="10">
        <f t="shared" ca="1" si="27"/>
        <v>0</v>
      </c>
      <c r="BJ47" s="10">
        <f t="shared" ca="1" si="27"/>
        <v>0</v>
      </c>
      <c r="BK47" s="10">
        <f t="shared" ca="1" si="27"/>
        <v>0</v>
      </c>
      <c r="BL47" s="10">
        <f t="shared" ca="1" si="27"/>
        <v>0</v>
      </c>
      <c r="BM47" s="10">
        <f t="shared" ca="1" si="27"/>
        <v>0</v>
      </c>
      <c r="BN47" s="10">
        <f t="shared" ca="1" si="27"/>
        <v>0</v>
      </c>
      <c r="BO47" s="10">
        <f t="shared" ca="1" si="27"/>
        <v>0</v>
      </c>
      <c r="BP47" s="10">
        <f t="shared" ca="1" si="27"/>
        <v>0</v>
      </c>
      <c r="BQ47" s="10">
        <f t="shared" ca="1" si="27"/>
        <v>0</v>
      </c>
      <c r="BR47" s="10">
        <f t="shared" ca="1" si="27"/>
        <v>0</v>
      </c>
      <c r="BS47" s="10">
        <f t="shared" ca="1" si="27"/>
        <v>0</v>
      </c>
      <c r="BT47" s="10">
        <f t="shared" ca="1" si="27"/>
        <v>0</v>
      </c>
      <c r="BU47" s="10">
        <f t="shared" ca="1" si="27"/>
        <v>0</v>
      </c>
      <c r="BV47" s="10">
        <f t="shared" ca="1" si="27"/>
        <v>0</v>
      </c>
      <c r="BW47" s="10">
        <f t="shared" ca="1" si="27"/>
        <v>0</v>
      </c>
      <c r="BX47" s="10">
        <f t="shared" ca="1" si="27"/>
        <v>0</v>
      </c>
      <c r="BY47" s="10">
        <f t="shared" ca="1" si="27"/>
        <v>0</v>
      </c>
    </row>
    <row r="48" spans="1:77">
      <c r="A48">
        <v>46</v>
      </c>
      <c r="B48">
        <f ca="1">INDEX(Models!$S$3:$CK$2387,'led1'!$B$3*2-1,$A48)</f>
        <v>0</v>
      </c>
      <c r="C48">
        <f ca="1">INDEX(Models!$S$3:$CK$2387,'led1'!$B$3*2,$A48)</f>
        <v>0</v>
      </c>
      <c r="D48" t="str">
        <f t="shared" ref="D48:D57" ca="1" si="28">IF(B48=0,"",E48&amp;" ("&amp;B48&amp;")")</f>
        <v/>
      </c>
      <c r="E48" t="str">
        <f t="shared" ref="E48:E57" ca="1" si="29">IF(C48=0,"",C48)</f>
        <v/>
      </c>
      <c r="F48">
        <f ca="1">INDEX(Models!$S$3:$CK$2387,'led2'!$B$3*2-1,$A48)</f>
        <v>0</v>
      </c>
      <c r="G48">
        <f ca="1">INDEX(Models!$S$3:$CK$2387,'led2'!$B$3*2,$A48)</f>
        <v>0</v>
      </c>
      <c r="H48" t="str">
        <f t="shared" ref="H48:H57" ca="1" si="30">IF(F48=0,"",I48&amp;" ("&amp;F48&amp;")")</f>
        <v/>
      </c>
      <c r="I48" t="str">
        <f t="shared" ref="I48:I57" ca="1" si="31">IF(G48=0,"",G48)</f>
        <v/>
      </c>
      <c r="J48">
        <f ca="1">INDEX(Models!$S$3:$CK$2387,'led3'!$B$3*2-1,$A48)</f>
        <v>0</v>
      </c>
      <c r="K48">
        <f ca="1">INDEX(Models!$S$3:$CK$2387,'led3'!$B$3*2,$A48)</f>
        <v>0</v>
      </c>
      <c r="L48" t="str">
        <f t="shared" ref="L48:L57" ca="1" si="32">IF(J48=0,"",M48&amp;" ("&amp;J48&amp;")")</f>
        <v/>
      </c>
      <c r="M48" t="str">
        <f t="shared" ref="M48:M57" ca="1" si="33">IF(K48=0,"",K48)</f>
        <v/>
      </c>
      <c r="X48">
        <v>45</v>
      </c>
      <c r="Y48" s="3">
        <f ca="1">'led1'!F48</f>
        <v>0</v>
      </c>
      <c r="Z48" s="3">
        <f ca="1">'led2'!F48</f>
        <v>0</v>
      </c>
      <c r="AA48" s="3">
        <f ca="1">'led3'!F48</f>
        <v>0</v>
      </c>
      <c r="AB48">
        <f ca="1">IF($AI$3=0,Y48,INDEX('led1'!$K$3:$W$53,X48+1,temp!$AI$3))</f>
        <v>0</v>
      </c>
      <c r="AC48">
        <f ca="1">IF($AI$3=0,Z48,INDEX('led2'!$K$3:$W$53,X48+1,temp!$AI$3))</f>
        <v>0</v>
      </c>
      <c r="AD48">
        <f ca="1">IF($AI$3=0,AA48,INDEX('led3'!$K$3:$W$53,X48+1,temp!$AI$3))</f>
        <v>0</v>
      </c>
      <c r="AE48" t="e">
        <f ca="1">IF($AI$4=0,Y48,INDEX('led1'!$K$3:$W$53,X48+1,temp!$AI$4))</f>
        <v>#VALUE!</v>
      </c>
      <c r="AF48" t="e">
        <f ca="1">IF($AI$4=0,Z48,INDEX('led2'!$K$3:$W$53,X48+1,temp!$AI$4))</f>
        <v>#VALUE!</v>
      </c>
      <c r="AG48" t="e">
        <f ca="1">IF($AI$4=0,AA48,INDEX('led3'!$K$3:$W$53,X48+1,temp!$AI$4))</f>
        <v>#VALUE!</v>
      </c>
      <c r="AM48" s="88" t="s">
        <v>1083</v>
      </c>
      <c r="AN48" s="90">
        <v>0.5</v>
      </c>
      <c r="AO48" s="10">
        <f ca="1">IF($AP$4=0,0,$AN48*SQRT(COUNTIF(AO$12:AO$40,"&gt;="&amp;$AO4)-COUNTIF(AO$12:AO$40,"&gt;"&amp;$AP4)))</f>
        <v>0</v>
      </c>
      <c r="AP48" s="10">
        <f t="shared" ref="AP48:BY48" ca="1" si="34">IF($AP$4=0,0,$AN48*SQRT(COUNTIF(AP$12:AP$40,"&gt;="&amp;$AO4)-COUNTIF(AP$12:AP$40,"&gt;"&amp;$AP4)))</f>
        <v>0</v>
      </c>
      <c r="AQ48" s="10">
        <f t="shared" ca="1" si="34"/>
        <v>0</v>
      </c>
      <c r="AR48" s="10">
        <f t="shared" ca="1" si="34"/>
        <v>0</v>
      </c>
      <c r="AS48" s="10">
        <f t="shared" ca="1" si="34"/>
        <v>0</v>
      </c>
      <c r="AT48" s="10">
        <f t="shared" ca="1" si="34"/>
        <v>0</v>
      </c>
      <c r="AU48" s="10">
        <f t="shared" ca="1" si="34"/>
        <v>0</v>
      </c>
      <c r="AV48" s="10">
        <f t="shared" ca="1" si="34"/>
        <v>0</v>
      </c>
      <c r="AW48" s="10">
        <f t="shared" ca="1" si="34"/>
        <v>0</v>
      </c>
      <c r="AX48" s="10">
        <f t="shared" ca="1" si="34"/>
        <v>0</v>
      </c>
      <c r="AY48" s="10">
        <f t="shared" ca="1" si="34"/>
        <v>0</v>
      </c>
      <c r="AZ48" s="10">
        <f t="shared" ca="1" si="34"/>
        <v>0</v>
      </c>
      <c r="BA48" s="10">
        <f t="shared" ca="1" si="34"/>
        <v>0</v>
      </c>
      <c r="BB48" s="10">
        <f t="shared" ca="1" si="34"/>
        <v>0</v>
      </c>
      <c r="BC48" s="10">
        <f t="shared" ca="1" si="34"/>
        <v>0</v>
      </c>
      <c r="BD48" s="10">
        <f t="shared" ca="1" si="34"/>
        <v>0</v>
      </c>
      <c r="BE48" s="10">
        <f t="shared" ca="1" si="34"/>
        <v>0</v>
      </c>
      <c r="BF48" s="10">
        <f t="shared" ca="1" si="34"/>
        <v>0</v>
      </c>
      <c r="BG48" s="10">
        <f t="shared" ca="1" si="34"/>
        <v>0</v>
      </c>
      <c r="BH48" s="10">
        <f t="shared" ca="1" si="34"/>
        <v>0</v>
      </c>
      <c r="BI48" s="10">
        <f t="shared" ca="1" si="34"/>
        <v>0</v>
      </c>
      <c r="BJ48" s="10">
        <f t="shared" ca="1" si="34"/>
        <v>0</v>
      </c>
      <c r="BK48" s="10">
        <f t="shared" ca="1" si="34"/>
        <v>0</v>
      </c>
      <c r="BL48" s="10">
        <f t="shared" ca="1" si="34"/>
        <v>0</v>
      </c>
      <c r="BM48" s="10">
        <f t="shared" ca="1" si="34"/>
        <v>0</v>
      </c>
      <c r="BN48" s="10">
        <f t="shared" ca="1" si="34"/>
        <v>0</v>
      </c>
      <c r="BO48" s="10">
        <f t="shared" ca="1" si="34"/>
        <v>0</v>
      </c>
      <c r="BP48" s="10">
        <f t="shared" ca="1" si="34"/>
        <v>0</v>
      </c>
      <c r="BQ48" s="10">
        <f t="shared" ca="1" si="34"/>
        <v>0</v>
      </c>
      <c r="BR48" s="10">
        <f t="shared" ca="1" si="34"/>
        <v>0</v>
      </c>
      <c r="BS48" s="10">
        <f t="shared" ca="1" si="34"/>
        <v>0</v>
      </c>
      <c r="BT48" s="10">
        <f t="shared" ca="1" si="34"/>
        <v>0</v>
      </c>
      <c r="BU48" s="10">
        <f t="shared" ca="1" si="34"/>
        <v>0</v>
      </c>
      <c r="BV48" s="10">
        <f t="shared" ca="1" si="34"/>
        <v>0</v>
      </c>
      <c r="BW48" s="10">
        <f t="shared" ca="1" si="34"/>
        <v>0</v>
      </c>
      <c r="BX48" s="10">
        <f t="shared" ca="1" si="34"/>
        <v>0</v>
      </c>
      <c r="BY48" s="10">
        <f t="shared" ca="1" si="34"/>
        <v>0</v>
      </c>
    </row>
    <row r="49" spans="1:77">
      <c r="A49">
        <v>47</v>
      </c>
      <c r="B49">
        <f ca="1">INDEX(Models!$S$3:$CK$2387,'led1'!$B$3*2-1,$A49)</f>
        <v>0</v>
      </c>
      <c r="C49">
        <f ca="1">INDEX(Models!$S$3:$CK$2387,'led1'!$B$3*2,$A49)</f>
        <v>0</v>
      </c>
      <c r="D49" t="str">
        <f t="shared" ca="1" si="28"/>
        <v/>
      </c>
      <c r="E49" t="str">
        <f t="shared" ca="1" si="29"/>
        <v/>
      </c>
      <c r="F49">
        <f ca="1">INDEX(Models!$S$3:$CK$2387,'led2'!$B$3*2-1,$A49)</f>
        <v>0</v>
      </c>
      <c r="G49">
        <f ca="1">INDEX(Models!$S$3:$CK$2387,'led2'!$B$3*2,$A49)</f>
        <v>0</v>
      </c>
      <c r="H49" t="str">
        <f t="shared" ca="1" si="30"/>
        <v/>
      </c>
      <c r="I49" t="str">
        <f t="shared" ca="1" si="31"/>
        <v/>
      </c>
      <c r="J49">
        <f ca="1">INDEX(Models!$S$3:$CK$2387,'led3'!$B$3*2-1,$A49)</f>
        <v>0</v>
      </c>
      <c r="K49">
        <f ca="1">INDEX(Models!$S$3:$CK$2387,'led3'!$B$3*2,$A49)</f>
        <v>0</v>
      </c>
      <c r="L49" t="str">
        <f t="shared" ca="1" si="32"/>
        <v/>
      </c>
      <c r="M49" t="str">
        <f t="shared" ca="1" si="33"/>
        <v/>
      </c>
      <c r="X49">
        <v>46</v>
      </c>
      <c r="Y49" s="3">
        <f ca="1">'led1'!F49</f>
        <v>0</v>
      </c>
      <c r="Z49" s="3">
        <f ca="1">'led2'!F49</f>
        <v>0</v>
      </c>
      <c r="AA49" s="3">
        <f ca="1">'led3'!F49</f>
        <v>0</v>
      </c>
      <c r="AB49">
        <f ca="1">IF($AI$3=0,Y49,INDEX('led1'!$K$3:$W$53,X49+1,temp!$AI$3))</f>
        <v>0</v>
      </c>
      <c r="AC49">
        <f ca="1">IF($AI$3=0,Z49,INDEX('led2'!$K$3:$W$53,X49+1,temp!$AI$3))</f>
        <v>0</v>
      </c>
      <c r="AD49">
        <f ca="1">IF($AI$3=0,AA49,INDEX('led3'!$K$3:$W$53,X49+1,temp!$AI$3))</f>
        <v>0</v>
      </c>
      <c r="AE49" t="e">
        <f ca="1">IF($AI$4=0,Y49,INDEX('led1'!$K$3:$W$53,X49+1,temp!$AI$4))</f>
        <v>#VALUE!</v>
      </c>
      <c r="AF49" t="e">
        <f ca="1">IF($AI$4=0,Z49,INDEX('led2'!$K$3:$W$53,X49+1,temp!$AI$4))</f>
        <v>#VALUE!</v>
      </c>
      <c r="AG49" t="e">
        <f ca="1">IF($AI$4=0,AA49,INDEX('led3'!$K$3:$W$53,X49+1,temp!$AI$4))</f>
        <v>#VALUE!</v>
      </c>
      <c r="AM49" s="9">
        <v>5.5E-2</v>
      </c>
      <c r="AN49" s="90">
        <v>20</v>
      </c>
      <c r="AO49">
        <f t="shared" ref="AO49:AX61" ca="1" si="35">IF(OR($AM49&lt;$AO$5,$AM49&gt;$AP$5),0,IF(ISERROR(VLOOKUP($AM49,AO$12:AO$40,1,FALSE)),0,$AN49))</f>
        <v>0</v>
      </c>
      <c r="AP49">
        <f t="shared" ca="1" si="35"/>
        <v>0</v>
      </c>
      <c r="AQ49">
        <f t="shared" ca="1" si="35"/>
        <v>0</v>
      </c>
      <c r="AR49">
        <f t="shared" ca="1" si="35"/>
        <v>0</v>
      </c>
      <c r="AS49">
        <f t="shared" ca="1" si="35"/>
        <v>0</v>
      </c>
      <c r="AT49">
        <f t="shared" ca="1" si="35"/>
        <v>0</v>
      </c>
      <c r="AU49">
        <f t="shared" ca="1" si="35"/>
        <v>0</v>
      </c>
      <c r="AV49">
        <f t="shared" ca="1" si="35"/>
        <v>0</v>
      </c>
      <c r="AW49">
        <f t="shared" ca="1" si="35"/>
        <v>0</v>
      </c>
      <c r="AX49">
        <f t="shared" ca="1" si="35"/>
        <v>0</v>
      </c>
      <c r="AY49">
        <f t="shared" ref="AY49:BH61" ca="1" si="36">IF(OR($AM49&lt;$AO$5,$AM49&gt;$AP$5),0,IF(ISERROR(VLOOKUP($AM49,AY$12:AY$40,1,FALSE)),0,$AN49))</f>
        <v>0</v>
      </c>
      <c r="AZ49">
        <f t="shared" ca="1" si="36"/>
        <v>0</v>
      </c>
      <c r="BA49">
        <f t="shared" ca="1" si="36"/>
        <v>0</v>
      </c>
      <c r="BB49">
        <f t="shared" ca="1" si="36"/>
        <v>0</v>
      </c>
      <c r="BC49">
        <f t="shared" ca="1" si="36"/>
        <v>0</v>
      </c>
      <c r="BD49">
        <f t="shared" ca="1" si="36"/>
        <v>0</v>
      </c>
      <c r="BE49">
        <f t="shared" ca="1" si="36"/>
        <v>0</v>
      </c>
      <c r="BF49">
        <f t="shared" ca="1" si="36"/>
        <v>0</v>
      </c>
      <c r="BG49">
        <f t="shared" ca="1" si="36"/>
        <v>0</v>
      </c>
      <c r="BH49">
        <f t="shared" ca="1" si="36"/>
        <v>0</v>
      </c>
      <c r="BI49">
        <f t="shared" ref="BI49:BR61" ca="1" si="37">IF(OR($AM49&lt;$AO$5,$AM49&gt;$AP$5),0,IF(ISERROR(VLOOKUP($AM49,BI$12:BI$40,1,FALSE)),0,$AN49))</f>
        <v>0</v>
      </c>
      <c r="BJ49">
        <f t="shared" ca="1" si="37"/>
        <v>0</v>
      </c>
      <c r="BK49">
        <f t="shared" ca="1" si="37"/>
        <v>0</v>
      </c>
      <c r="BL49">
        <f t="shared" ca="1" si="37"/>
        <v>0</v>
      </c>
      <c r="BM49">
        <f t="shared" ca="1" si="37"/>
        <v>0</v>
      </c>
      <c r="BN49">
        <f t="shared" ca="1" si="37"/>
        <v>0</v>
      </c>
      <c r="BO49">
        <f t="shared" ca="1" si="37"/>
        <v>0</v>
      </c>
      <c r="BP49">
        <f t="shared" ca="1" si="37"/>
        <v>0</v>
      </c>
      <c r="BQ49">
        <f t="shared" ca="1" si="37"/>
        <v>0</v>
      </c>
      <c r="BR49">
        <f t="shared" ca="1" si="37"/>
        <v>0</v>
      </c>
      <c r="BS49">
        <f t="shared" ref="BS49:BY61" ca="1" si="38">IF(OR($AM49&lt;$AO$5,$AM49&gt;$AP$5),0,IF(ISERROR(VLOOKUP($AM49,BS$12:BS$40,1,FALSE)),0,$AN49))</f>
        <v>0</v>
      </c>
      <c r="BT49">
        <f t="shared" ca="1" si="38"/>
        <v>0</v>
      </c>
      <c r="BU49">
        <f t="shared" ca="1" si="38"/>
        <v>0</v>
      </c>
      <c r="BV49">
        <f t="shared" ca="1" si="38"/>
        <v>0</v>
      </c>
      <c r="BW49">
        <f t="shared" ca="1" si="38"/>
        <v>0</v>
      </c>
      <c r="BX49">
        <f t="shared" ca="1" si="38"/>
        <v>0</v>
      </c>
      <c r="BY49">
        <f t="shared" ca="1" si="38"/>
        <v>0</v>
      </c>
    </row>
    <row r="50" spans="1:77">
      <c r="A50">
        <v>48</v>
      </c>
      <c r="B50">
        <f ca="1">INDEX(Models!$S$3:$CK$2387,'led1'!$B$3*2-1,$A50)</f>
        <v>0</v>
      </c>
      <c r="C50">
        <f ca="1">INDEX(Models!$S$3:$CK$2387,'led1'!$B$3*2,$A50)</f>
        <v>0</v>
      </c>
      <c r="D50" t="str">
        <f t="shared" ca="1" si="28"/>
        <v/>
      </c>
      <c r="E50" t="str">
        <f t="shared" ca="1" si="29"/>
        <v/>
      </c>
      <c r="F50">
        <f ca="1">INDEX(Models!$S$3:$CK$2387,'led2'!$B$3*2-1,$A50)</f>
        <v>0</v>
      </c>
      <c r="G50">
        <f ca="1">INDEX(Models!$S$3:$CK$2387,'led2'!$B$3*2,$A50)</f>
        <v>0</v>
      </c>
      <c r="H50" t="str">
        <f t="shared" ca="1" si="30"/>
        <v/>
      </c>
      <c r="I50" t="str">
        <f t="shared" ca="1" si="31"/>
        <v/>
      </c>
      <c r="J50">
        <f ca="1">INDEX(Models!$S$3:$CK$2387,'led3'!$B$3*2-1,$A50)</f>
        <v>0</v>
      </c>
      <c r="K50">
        <f ca="1">INDEX(Models!$S$3:$CK$2387,'led3'!$B$3*2,$A50)</f>
        <v>0</v>
      </c>
      <c r="L50" t="str">
        <f t="shared" ca="1" si="32"/>
        <v/>
      </c>
      <c r="M50" t="str">
        <f t="shared" ca="1" si="33"/>
        <v/>
      </c>
      <c r="X50">
        <v>47</v>
      </c>
      <c r="Y50" s="3">
        <f ca="1">'led1'!F50</f>
        <v>0</v>
      </c>
      <c r="Z50" s="3">
        <f ca="1">'led2'!F50</f>
        <v>0</v>
      </c>
      <c r="AA50" s="3">
        <f ca="1">'led3'!F50</f>
        <v>0</v>
      </c>
      <c r="AB50">
        <f ca="1">IF($AI$3=0,Y50,INDEX('led1'!$K$3:$W$53,X50+1,temp!$AI$3))</f>
        <v>0</v>
      </c>
      <c r="AC50">
        <f ca="1">IF($AI$3=0,Z50,INDEX('led2'!$K$3:$W$53,X50+1,temp!$AI$3))</f>
        <v>0</v>
      </c>
      <c r="AD50">
        <f ca="1">IF($AI$3=0,AA50,INDEX('led3'!$K$3:$W$53,X50+1,temp!$AI$3))</f>
        <v>0</v>
      </c>
      <c r="AE50" t="e">
        <f ca="1">IF($AI$4=0,Y50,INDEX('led1'!$K$3:$W$53,X50+1,temp!$AI$4))</f>
        <v>#VALUE!</v>
      </c>
      <c r="AF50" t="e">
        <f ca="1">IF($AI$4=0,Z50,INDEX('led2'!$K$3:$W$53,X50+1,temp!$AI$4))</f>
        <v>#VALUE!</v>
      </c>
      <c r="AG50" t="e">
        <f ca="1">IF($AI$4=0,AA50,INDEX('led3'!$K$3:$W$53,X50+1,temp!$AI$4))</f>
        <v>#VALUE!</v>
      </c>
      <c r="AM50" s="9">
        <v>0.06</v>
      </c>
      <c r="AN50" s="90">
        <v>10</v>
      </c>
      <c r="AO50">
        <f t="shared" ca="1" si="35"/>
        <v>0</v>
      </c>
      <c r="AP50">
        <f t="shared" ca="1" si="35"/>
        <v>0</v>
      </c>
      <c r="AQ50">
        <f t="shared" ca="1" si="35"/>
        <v>0</v>
      </c>
      <c r="AR50">
        <f t="shared" ca="1" si="35"/>
        <v>0</v>
      </c>
      <c r="AS50">
        <f t="shared" ca="1" si="35"/>
        <v>0</v>
      </c>
      <c r="AT50">
        <f t="shared" ca="1" si="35"/>
        <v>0</v>
      </c>
      <c r="AU50">
        <f t="shared" ca="1" si="35"/>
        <v>0</v>
      </c>
      <c r="AV50">
        <f t="shared" ca="1" si="35"/>
        <v>0</v>
      </c>
      <c r="AW50">
        <f t="shared" ca="1" si="35"/>
        <v>0</v>
      </c>
      <c r="AX50">
        <f t="shared" ca="1" si="35"/>
        <v>0</v>
      </c>
      <c r="AY50">
        <f t="shared" ca="1" si="36"/>
        <v>0</v>
      </c>
      <c r="AZ50">
        <f t="shared" ca="1" si="36"/>
        <v>0</v>
      </c>
      <c r="BA50">
        <f t="shared" ca="1" si="36"/>
        <v>0</v>
      </c>
      <c r="BB50">
        <f t="shared" ca="1" si="36"/>
        <v>0</v>
      </c>
      <c r="BC50">
        <f t="shared" ca="1" si="36"/>
        <v>0</v>
      </c>
      <c r="BD50">
        <f t="shared" ca="1" si="36"/>
        <v>0</v>
      </c>
      <c r="BE50">
        <f t="shared" ca="1" si="36"/>
        <v>0</v>
      </c>
      <c r="BF50">
        <f t="shared" ca="1" si="36"/>
        <v>0</v>
      </c>
      <c r="BG50">
        <f t="shared" ca="1" si="36"/>
        <v>0</v>
      </c>
      <c r="BH50">
        <f t="shared" ca="1" si="36"/>
        <v>0</v>
      </c>
      <c r="BI50">
        <f t="shared" ca="1" si="37"/>
        <v>0</v>
      </c>
      <c r="BJ50">
        <f t="shared" ca="1" si="37"/>
        <v>0</v>
      </c>
      <c r="BK50">
        <f t="shared" ca="1" si="37"/>
        <v>0</v>
      </c>
      <c r="BL50">
        <f t="shared" ca="1" si="37"/>
        <v>0</v>
      </c>
      <c r="BM50">
        <f t="shared" ca="1" si="37"/>
        <v>0</v>
      </c>
      <c r="BN50">
        <f t="shared" ca="1" si="37"/>
        <v>0</v>
      </c>
      <c r="BO50">
        <f t="shared" ca="1" si="37"/>
        <v>0</v>
      </c>
      <c r="BP50">
        <f t="shared" ca="1" si="37"/>
        <v>0</v>
      </c>
      <c r="BQ50">
        <f t="shared" ca="1" si="37"/>
        <v>0</v>
      </c>
      <c r="BR50">
        <f t="shared" ca="1" si="37"/>
        <v>0</v>
      </c>
      <c r="BS50">
        <f t="shared" ca="1" si="38"/>
        <v>0</v>
      </c>
      <c r="BT50">
        <f t="shared" ca="1" si="38"/>
        <v>0</v>
      </c>
      <c r="BU50">
        <f t="shared" ca="1" si="38"/>
        <v>0</v>
      </c>
      <c r="BV50">
        <f t="shared" ca="1" si="38"/>
        <v>0</v>
      </c>
      <c r="BW50">
        <f t="shared" ca="1" si="38"/>
        <v>0</v>
      </c>
      <c r="BX50">
        <f t="shared" ca="1" si="38"/>
        <v>0</v>
      </c>
      <c r="BY50">
        <f t="shared" ca="1" si="38"/>
        <v>0</v>
      </c>
    </row>
    <row r="51" spans="1:77">
      <c r="A51">
        <v>49</v>
      </c>
      <c r="B51">
        <f ca="1">INDEX(Models!$S$3:$CK$2387,'led1'!$B$3*2-1,$A51)</f>
        <v>0</v>
      </c>
      <c r="C51">
        <f ca="1">INDEX(Models!$S$3:$CK$2387,'led1'!$B$3*2,$A51)</f>
        <v>0</v>
      </c>
      <c r="D51" t="str">
        <f t="shared" ca="1" si="28"/>
        <v/>
      </c>
      <c r="E51" t="str">
        <f t="shared" ca="1" si="29"/>
        <v/>
      </c>
      <c r="F51">
        <f ca="1">INDEX(Models!$S$3:$CK$2387,'led2'!$B$3*2-1,$A51)</f>
        <v>0</v>
      </c>
      <c r="G51">
        <f ca="1">INDEX(Models!$S$3:$CK$2387,'led2'!$B$3*2,$A51)</f>
        <v>0</v>
      </c>
      <c r="H51" t="str">
        <f t="shared" ca="1" si="30"/>
        <v/>
      </c>
      <c r="I51" t="str">
        <f t="shared" ca="1" si="31"/>
        <v/>
      </c>
      <c r="J51">
        <f ca="1">INDEX(Models!$S$3:$CK$2387,'led3'!$B$3*2-1,$A51)</f>
        <v>0</v>
      </c>
      <c r="K51">
        <f ca="1">INDEX(Models!$S$3:$CK$2387,'led3'!$B$3*2,$A51)</f>
        <v>0</v>
      </c>
      <c r="L51" t="str">
        <f t="shared" ca="1" si="32"/>
        <v/>
      </c>
      <c r="M51" t="str">
        <f t="shared" ca="1" si="33"/>
        <v/>
      </c>
      <c r="X51">
        <v>48</v>
      </c>
      <c r="Y51" s="3">
        <f ca="1">'led1'!F51</f>
        <v>0</v>
      </c>
      <c r="Z51" s="3">
        <f ca="1">'led2'!F51</f>
        <v>0</v>
      </c>
      <c r="AA51" s="3">
        <f ca="1">'led3'!F51</f>
        <v>0</v>
      </c>
      <c r="AB51">
        <f ca="1">IF($AI$3=0,Y51,INDEX('led1'!$K$3:$W$53,X51+1,temp!$AI$3))</f>
        <v>0</v>
      </c>
      <c r="AC51">
        <f ca="1">IF($AI$3=0,Z51,INDEX('led2'!$K$3:$W$53,X51+1,temp!$AI$3))</f>
        <v>0</v>
      </c>
      <c r="AD51">
        <f ca="1">IF($AI$3=0,AA51,INDEX('led3'!$K$3:$W$53,X51+1,temp!$AI$3))</f>
        <v>0</v>
      </c>
      <c r="AE51" t="e">
        <f ca="1">IF($AI$4=0,Y51,INDEX('led1'!$K$3:$W$53,X51+1,temp!$AI$4))</f>
        <v>#VALUE!</v>
      </c>
      <c r="AF51" t="e">
        <f ca="1">IF($AI$4=0,Z51,INDEX('led2'!$K$3:$W$53,X51+1,temp!$AI$4))</f>
        <v>#VALUE!</v>
      </c>
      <c r="AG51" t="e">
        <f ca="1">IF($AI$4=0,AA51,INDEX('led3'!$K$3:$W$53,X51+1,temp!$AI$4))</f>
        <v>#VALUE!</v>
      </c>
      <c r="AM51" s="9">
        <v>6.5000000000000002E-2</v>
      </c>
      <c r="AN51" s="90">
        <v>20</v>
      </c>
      <c r="AO51">
        <f t="shared" ca="1" si="35"/>
        <v>0</v>
      </c>
      <c r="AP51">
        <f t="shared" ca="1" si="35"/>
        <v>0</v>
      </c>
      <c r="AQ51">
        <f t="shared" ca="1" si="35"/>
        <v>0</v>
      </c>
      <c r="AR51">
        <f t="shared" ca="1" si="35"/>
        <v>0</v>
      </c>
      <c r="AS51">
        <f t="shared" ca="1" si="35"/>
        <v>0</v>
      </c>
      <c r="AT51">
        <f t="shared" ca="1" si="35"/>
        <v>0</v>
      </c>
      <c r="AU51">
        <f t="shared" ca="1" si="35"/>
        <v>0</v>
      </c>
      <c r="AV51">
        <f t="shared" ca="1" si="35"/>
        <v>0</v>
      </c>
      <c r="AW51">
        <f t="shared" ca="1" si="35"/>
        <v>0</v>
      </c>
      <c r="AX51">
        <f t="shared" ca="1" si="35"/>
        <v>0</v>
      </c>
      <c r="AY51">
        <f t="shared" ca="1" si="36"/>
        <v>0</v>
      </c>
      <c r="AZ51">
        <f t="shared" ca="1" si="36"/>
        <v>0</v>
      </c>
      <c r="BA51">
        <f t="shared" ca="1" si="36"/>
        <v>0</v>
      </c>
      <c r="BB51">
        <f t="shared" ca="1" si="36"/>
        <v>0</v>
      </c>
      <c r="BC51">
        <f t="shared" ca="1" si="36"/>
        <v>0</v>
      </c>
      <c r="BD51">
        <f t="shared" ca="1" si="36"/>
        <v>0</v>
      </c>
      <c r="BE51">
        <f t="shared" ca="1" si="36"/>
        <v>0</v>
      </c>
      <c r="BF51">
        <f t="shared" ca="1" si="36"/>
        <v>0</v>
      </c>
      <c r="BG51">
        <f t="shared" ca="1" si="36"/>
        <v>0</v>
      </c>
      <c r="BH51">
        <f t="shared" ca="1" si="36"/>
        <v>0</v>
      </c>
      <c r="BI51">
        <f t="shared" ca="1" si="37"/>
        <v>0</v>
      </c>
      <c r="BJ51">
        <f t="shared" ca="1" si="37"/>
        <v>0</v>
      </c>
      <c r="BK51">
        <f t="shared" ca="1" si="37"/>
        <v>0</v>
      </c>
      <c r="BL51">
        <f t="shared" ca="1" si="37"/>
        <v>0</v>
      </c>
      <c r="BM51">
        <f t="shared" ca="1" si="37"/>
        <v>0</v>
      </c>
      <c r="BN51">
        <f t="shared" ca="1" si="37"/>
        <v>0</v>
      </c>
      <c r="BO51">
        <f t="shared" ca="1" si="37"/>
        <v>0</v>
      </c>
      <c r="BP51">
        <f t="shared" ca="1" si="37"/>
        <v>0</v>
      </c>
      <c r="BQ51">
        <f t="shared" ca="1" si="37"/>
        <v>0</v>
      </c>
      <c r="BR51">
        <f t="shared" ca="1" si="37"/>
        <v>0</v>
      </c>
      <c r="BS51">
        <f t="shared" ca="1" si="38"/>
        <v>0</v>
      </c>
      <c r="BT51">
        <f t="shared" ca="1" si="38"/>
        <v>0</v>
      </c>
      <c r="BU51">
        <f t="shared" ca="1" si="38"/>
        <v>0</v>
      </c>
      <c r="BV51">
        <f t="shared" ca="1" si="38"/>
        <v>0</v>
      </c>
      <c r="BW51">
        <f t="shared" ca="1" si="38"/>
        <v>0</v>
      </c>
      <c r="BX51">
        <f t="shared" ca="1" si="38"/>
        <v>0</v>
      </c>
      <c r="BY51">
        <f t="shared" ca="1" si="38"/>
        <v>0</v>
      </c>
    </row>
    <row r="52" spans="1:77">
      <c r="A52">
        <v>50</v>
      </c>
      <c r="B52">
        <f ca="1">INDEX(Models!$S$3:$CK$2387,'led1'!$B$3*2-1,$A52)</f>
        <v>0</v>
      </c>
      <c r="C52">
        <f ca="1">INDEX(Models!$S$3:$CK$2387,'led1'!$B$3*2,$A52)</f>
        <v>0</v>
      </c>
      <c r="D52" t="str">
        <f t="shared" ca="1" si="28"/>
        <v/>
      </c>
      <c r="E52" t="str">
        <f t="shared" ca="1" si="29"/>
        <v/>
      </c>
      <c r="F52">
        <f ca="1">INDEX(Models!$S$3:$CK$2387,'led2'!$B$3*2-1,$A52)</f>
        <v>0</v>
      </c>
      <c r="G52">
        <f ca="1">INDEX(Models!$S$3:$CK$2387,'led2'!$B$3*2,$A52)</f>
        <v>0</v>
      </c>
      <c r="H52" t="str">
        <f t="shared" ca="1" si="30"/>
        <v/>
      </c>
      <c r="I52" t="str">
        <f t="shared" ca="1" si="31"/>
        <v/>
      </c>
      <c r="J52">
        <f ca="1">INDEX(Models!$S$3:$CK$2387,'led3'!$B$3*2-1,$A52)</f>
        <v>0</v>
      </c>
      <c r="K52">
        <f ca="1">INDEX(Models!$S$3:$CK$2387,'led3'!$B$3*2,$A52)</f>
        <v>0</v>
      </c>
      <c r="L52" t="str">
        <f t="shared" ca="1" si="32"/>
        <v/>
      </c>
      <c r="M52" t="str">
        <f t="shared" ca="1" si="33"/>
        <v/>
      </c>
      <c r="X52">
        <v>49</v>
      </c>
      <c r="Y52" s="3">
        <f ca="1">'led1'!F52</f>
        <v>0</v>
      </c>
      <c r="Z52" s="3">
        <f ca="1">'led2'!F52</f>
        <v>0</v>
      </c>
      <c r="AA52" s="3">
        <f ca="1">'led3'!F52</f>
        <v>0</v>
      </c>
      <c r="AB52">
        <f ca="1">IF($AI$3=0,Y52,INDEX('led1'!$K$3:$W$53,X52+1,temp!$AI$3))</f>
        <v>0</v>
      </c>
      <c r="AC52">
        <f ca="1">IF($AI$3=0,Z52,INDEX('led2'!$K$3:$W$53,X52+1,temp!$AI$3))</f>
        <v>0</v>
      </c>
      <c r="AD52">
        <f ca="1">IF($AI$3=0,AA52,INDEX('led3'!$K$3:$W$53,X52+1,temp!$AI$3))</f>
        <v>0</v>
      </c>
      <c r="AE52" t="e">
        <f ca="1">IF($AI$4=0,Y52,INDEX('led1'!$K$3:$W$53,X52+1,temp!$AI$4))</f>
        <v>#VALUE!</v>
      </c>
      <c r="AF52" t="e">
        <f ca="1">IF($AI$4=0,Z52,INDEX('led2'!$K$3:$W$53,X52+1,temp!$AI$4))</f>
        <v>#VALUE!</v>
      </c>
      <c r="AG52" t="e">
        <f ca="1">IF($AI$4=0,AA52,INDEX('led3'!$K$3:$W$53,X52+1,temp!$AI$4))</f>
        <v>#VALUE!</v>
      </c>
      <c r="AM52" s="9">
        <v>0.15</v>
      </c>
      <c r="AN52" s="90">
        <v>10</v>
      </c>
      <c r="AO52">
        <f t="shared" ca="1" si="35"/>
        <v>0</v>
      </c>
      <c r="AP52">
        <f t="shared" ca="1" si="35"/>
        <v>0</v>
      </c>
      <c r="AQ52">
        <f t="shared" ca="1" si="35"/>
        <v>0</v>
      </c>
      <c r="AR52">
        <f t="shared" ca="1" si="35"/>
        <v>0</v>
      </c>
      <c r="AS52">
        <f t="shared" ca="1" si="35"/>
        <v>0</v>
      </c>
      <c r="AT52">
        <f t="shared" ca="1" si="35"/>
        <v>0</v>
      </c>
      <c r="AU52">
        <f t="shared" ca="1" si="35"/>
        <v>0</v>
      </c>
      <c r="AV52">
        <f t="shared" ca="1" si="35"/>
        <v>0</v>
      </c>
      <c r="AW52">
        <f t="shared" ca="1" si="35"/>
        <v>0</v>
      </c>
      <c r="AX52">
        <f t="shared" ca="1" si="35"/>
        <v>0</v>
      </c>
      <c r="AY52">
        <f t="shared" ca="1" si="36"/>
        <v>0</v>
      </c>
      <c r="AZ52">
        <f t="shared" ca="1" si="36"/>
        <v>0</v>
      </c>
      <c r="BA52">
        <f t="shared" ca="1" si="36"/>
        <v>0</v>
      </c>
      <c r="BB52">
        <f t="shared" ca="1" si="36"/>
        <v>0</v>
      </c>
      <c r="BC52">
        <f t="shared" ca="1" si="36"/>
        <v>0</v>
      </c>
      <c r="BD52">
        <f t="shared" ca="1" si="36"/>
        <v>0</v>
      </c>
      <c r="BE52">
        <f t="shared" ca="1" si="36"/>
        <v>0</v>
      </c>
      <c r="BF52">
        <f t="shared" ca="1" si="36"/>
        <v>0</v>
      </c>
      <c r="BG52">
        <f t="shared" ca="1" si="36"/>
        <v>0</v>
      </c>
      <c r="BH52">
        <f t="shared" ca="1" si="36"/>
        <v>0</v>
      </c>
      <c r="BI52">
        <f t="shared" ca="1" si="37"/>
        <v>0</v>
      </c>
      <c r="BJ52">
        <f t="shared" ca="1" si="37"/>
        <v>0</v>
      </c>
      <c r="BK52">
        <f t="shared" ca="1" si="37"/>
        <v>0</v>
      </c>
      <c r="BL52">
        <f t="shared" ca="1" si="37"/>
        <v>0</v>
      </c>
      <c r="BM52">
        <f t="shared" ca="1" si="37"/>
        <v>0</v>
      </c>
      <c r="BN52">
        <f t="shared" ca="1" si="37"/>
        <v>0</v>
      </c>
      <c r="BO52">
        <f t="shared" ca="1" si="37"/>
        <v>0</v>
      </c>
      <c r="BP52">
        <f t="shared" ca="1" si="37"/>
        <v>0</v>
      </c>
      <c r="BQ52">
        <f t="shared" ca="1" si="37"/>
        <v>0</v>
      </c>
      <c r="BR52">
        <f t="shared" ca="1" si="37"/>
        <v>0</v>
      </c>
      <c r="BS52">
        <f t="shared" ca="1" si="38"/>
        <v>0</v>
      </c>
      <c r="BT52">
        <f t="shared" ca="1" si="38"/>
        <v>0</v>
      </c>
      <c r="BU52">
        <f t="shared" ca="1" si="38"/>
        <v>0</v>
      </c>
      <c r="BV52">
        <f t="shared" ca="1" si="38"/>
        <v>0</v>
      </c>
      <c r="BW52">
        <f t="shared" ca="1" si="38"/>
        <v>0</v>
      </c>
      <c r="BX52">
        <f t="shared" ca="1" si="38"/>
        <v>0</v>
      </c>
      <c r="BY52">
        <f t="shared" ca="1" si="38"/>
        <v>0</v>
      </c>
    </row>
    <row r="53" spans="1:77">
      <c r="A53">
        <v>51</v>
      </c>
      <c r="B53">
        <f ca="1">INDEX(Models!$S$3:$CK$2387,'led1'!$B$3*2-1,$A53)</f>
        <v>0</v>
      </c>
      <c r="C53">
        <f ca="1">INDEX(Models!$S$3:$CK$2387,'led1'!$B$3*2,$A53)</f>
        <v>0</v>
      </c>
      <c r="D53" t="str">
        <f t="shared" ca="1" si="28"/>
        <v/>
      </c>
      <c r="E53" t="str">
        <f t="shared" ca="1" si="29"/>
        <v/>
      </c>
      <c r="F53">
        <f ca="1">INDEX(Models!$S$3:$CK$2387,'led2'!$B$3*2-1,$A53)</f>
        <v>0</v>
      </c>
      <c r="G53">
        <f ca="1">INDEX(Models!$S$3:$CK$2387,'led2'!$B$3*2,$A53)</f>
        <v>0</v>
      </c>
      <c r="H53" t="str">
        <f t="shared" ca="1" si="30"/>
        <v/>
      </c>
      <c r="I53" t="str">
        <f t="shared" ca="1" si="31"/>
        <v/>
      </c>
      <c r="J53">
        <f ca="1">INDEX(Models!$S$3:$CK$2387,'led3'!$B$3*2-1,$A53)</f>
        <v>0</v>
      </c>
      <c r="K53">
        <f ca="1">INDEX(Models!$S$3:$CK$2387,'led3'!$B$3*2,$A53)</f>
        <v>0</v>
      </c>
      <c r="L53" t="str">
        <f t="shared" ca="1" si="32"/>
        <v/>
      </c>
      <c r="M53" t="str">
        <f t="shared" ca="1" si="33"/>
        <v/>
      </c>
      <c r="X53">
        <v>50</v>
      </c>
      <c r="Y53" s="3">
        <f ca="1">'led1'!F53</f>
        <v>0</v>
      </c>
      <c r="Z53" s="3">
        <f ca="1">'led2'!F53</f>
        <v>0</v>
      </c>
      <c r="AA53" s="3">
        <f ca="1">'led3'!F53</f>
        <v>0</v>
      </c>
      <c r="AB53">
        <f ca="1">IF($AI$3=0,Y53,INDEX('led1'!$K$3:$W$53,X53+1,temp!$AI$3))</f>
        <v>0</v>
      </c>
      <c r="AC53">
        <f ca="1">IF($AI$3=0,Z53,INDEX('led2'!$K$3:$W$53,X53+1,temp!$AI$3))</f>
        <v>0</v>
      </c>
      <c r="AD53">
        <f ca="1">IF($AI$3=0,AA53,INDEX('led3'!$K$3:$W$53,X53+1,temp!$AI$3))</f>
        <v>0</v>
      </c>
      <c r="AE53" t="e">
        <f ca="1">IF($AI$4=0,Y53,INDEX('led1'!$K$3:$W$53,X53+1,temp!$AI$4))</f>
        <v>#VALUE!</v>
      </c>
      <c r="AF53" t="e">
        <f ca="1">IF($AI$4=0,Z53,INDEX('led2'!$K$3:$W$53,X53+1,temp!$AI$4))</f>
        <v>#VALUE!</v>
      </c>
      <c r="AG53" t="e">
        <f ca="1">IF($AI$4=0,AA53,INDEX('led3'!$K$3:$W$53,X53+1,temp!$AI$4))</f>
        <v>#VALUE!</v>
      </c>
      <c r="AM53" s="9">
        <v>0.35</v>
      </c>
      <c r="AN53" s="90">
        <v>20</v>
      </c>
      <c r="AO53">
        <f t="shared" ca="1" si="35"/>
        <v>0</v>
      </c>
      <c r="AP53">
        <f t="shared" ca="1" si="35"/>
        <v>0</v>
      </c>
      <c r="AQ53">
        <f t="shared" ca="1" si="35"/>
        <v>0</v>
      </c>
      <c r="AR53">
        <f t="shared" ca="1" si="35"/>
        <v>0</v>
      </c>
      <c r="AS53">
        <f t="shared" ca="1" si="35"/>
        <v>0</v>
      </c>
      <c r="AT53">
        <f t="shared" ca="1" si="35"/>
        <v>0</v>
      </c>
      <c r="AU53">
        <f t="shared" ca="1" si="35"/>
        <v>0</v>
      </c>
      <c r="AV53">
        <f t="shared" ca="1" si="35"/>
        <v>0</v>
      </c>
      <c r="AW53">
        <f t="shared" ca="1" si="35"/>
        <v>0</v>
      </c>
      <c r="AX53">
        <f t="shared" ca="1" si="35"/>
        <v>0</v>
      </c>
      <c r="AY53">
        <f t="shared" ca="1" si="36"/>
        <v>0</v>
      </c>
      <c r="AZ53">
        <f t="shared" ca="1" si="36"/>
        <v>0</v>
      </c>
      <c r="BA53">
        <f t="shared" ca="1" si="36"/>
        <v>0</v>
      </c>
      <c r="BB53">
        <f t="shared" ca="1" si="36"/>
        <v>0</v>
      </c>
      <c r="BC53">
        <f t="shared" ca="1" si="36"/>
        <v>0</v>
      </c>
      <c r="BD53">
        <f t="shared" ca="1" si="36"/>
        <v>0</v>
      </c>
      <c r="BE53">
        <f t="shared" ca="1" si="36"/>
        <v>0</v>
      </c>
      <c r="BF53">
        <f t="shared" ca="1" si="36"/>
        <v>0</v>
      </c>
      <c r="BG53">
        <f t="shared" ca="1" si="36"/>
        <v>0</v>
      </c>
      <c r="BH53">
        <f t="shared" ca="1" si="36"/>
        <v>0</v>
      </c>
      <c r="BI53">
        <f t="shared" ca="1" si="37"/>
        <v>0</v>
      </c>
      <c r="BJ53">
        <f t="shared" ca="1" si="37"/>
        <v>0</v>
      </c>
      <c r="BK53">
        <f t="shared" ca="1" si="37"/>
        <v>0</v>
      </c>
      <c r="BL53">
        <f t="shared" ca="1" si="37"/>
        <v>0</v>
      </c>
      <c r="BM53">
        <f t="shared" ca="1" si="37"/>
        <v>0</v>
      </c>
      <c r="BN53">
        <f t="shared" ca="1" si="37"/>
        <v>0</v>
      </c>
      <c r="BO53">
        <f t="shared" ca="1" si="37"/>
        <v>0</v>
      </c>
      <c r="BP53">
        <f t="shared" ca="1" si="37"/>
        <v>0</v>
      </c>
      <c r="BQ53">
        <f t="shared" ca="1" si="37"/>
        <v>0</v>
      </c>
      <c r="BR53">
        <f t="shared" ca="1" si="37"/>
        <v>0</v>
      </c>
      <c r="BS53">
        <f t="shared" ca="1" si="38"/>
        <v>0</v>
      </c>
      <c r="BT53">
        <f t="shared" ca="1" si="38"/>
        <v>0</v>
      </c>
      <c r="BU53">
        <f t="shared" ca="1" si="38"/>
        <v>0</v>
      </c>
      <c r="BV53">
        <f t="shared" ca="1" si="38"/>
        <v>0</v>
      </c>
      <c r="BW53">
        <f t="shared" ca="1" si="38"/>
        <v>0</v>
      </c>
      <c r="BX53">
        <f t="shared" ca="1" si="38"/>
        <v>0</v>
      </c>
      <c r="BY53">
        <f t="shared" ca="1" si="38"/>
        <v>0</v>
      </c>
    </row>
    <row r="54" spans="1:77">
      <c r="A54">
        <v>52</v>
      </c>
      <c r="B54">
        <f ca="1">INDEX(Models!$S$3:$CK$2387,'led1'!$B$3*2-1,$A54)</f>
        <v>0</v>
      </c>
      <c r="C54">
        <f ca="1">INDEX(Models!$S$3:$CK$2387,'led1'!$B$3*2,$A54)</f>
        <v>0</v>
      </c>
      <c r="D54" t="str">
        <f t="shared" ca="1" si="28"/>
        <v/>
      </c>
      <c r="E54" t="str">
        <f t="shared" ca="1" si="29"/>
        <v/>
      </c>
      <c r="F54">
        <f ca="1">INDEX(Models!$S$3:$CK$2387,'led2'!$B$3*2-1,$A54)</f>
        <v>0</v>
      </c>
      <c r="G54">
        <f ca="1">INDEX(Models!$S$3:$CK$2387,'led2'!$B$3*2,$A54)</f>
        <v>0</v>
      </c>
      <c r="H54" t="str">
        <f t="shared" ca="1" si="30"/>
        <v/>
      </c>
      <c r="I54" t="str">
        <f t="shared" ca="1" si="31"/>
        <v/>
      </c>
      <c r="J54">
        <f ca="1">INDEX(Models!$S$3:$CK$2387,'led3'!$B$3*2-1,$A54)</f>
        <v>0</v>
      </c>
      <c r="K54">
        <f ca="1">INDEX(Models!$S$3:$CK$2387,'led3'!$B$3*2,$A54)</f>
        <v>0</v>
      </c>
      <c r="L54" t="str">
        <f t="shared" ca="1" si="32"/>
        <v/>
      </c>
      <c r="M54" t="str">
        <f t="shared" ca="1" si="33"/>
        <v/>
      </c>
      <c r="Y54" s="3"/>
      <c r="Z54" s="3"/>
      <c r="AA54" s="3"/>
      <c r="AM54" s="9">
        <v>0.7</v>
      </c>
      <c r="AN54" s="90">
        <v>15</v>
      </c>
      <c r="AO54">
        <f t="shared" ca="1" si="35"/>
        <v>0</v>
      </c>
      <c r="AP54">
        <f t="shared" ca="1" si="35"/>
        <v>0</v>
      </c>
      <c r="AQ54">
        <f t="shared" ca="1" si="35"/>
        <v>0</v>
      </c>
      <c r="AR54">
        <f t="shared" ca="1" si="35"/>
        <v>0</v>
      </c>
      <c r="AS54">
        <f t="shared" ca="1" si="35"/>
        <v>0</v>
      </c>
      <c r="AT54">
        <f t="shared" ca="1" si="35"/>
        <v>0</v>
      </c>
      <c r="AU54">
        <f t="shared" ca="1" si="35"/>
        <v>0</v>
      </c>
      <c r="AV54">
        <f t="shared" ca="1" si="35"/>
        <v>0</v>
      </c>
      <c r="AW54">
        <f t="shared" ca="1" si="35"/>
        <v>0</v>
      </c>
      <c r="AX54">
        <f t="shared" ca="1" si="35"/>
        <v>0</v>
      </c>
      <c r="AY54">
        <f t="shared" ca="1" si="36"/>
        <v>0</v>
      </c>
      <c r="AZ54">
        <f t="shared" ca="1" si="36"/>
        <v>0</v>
      </c>
      <c r="BA54">
        <f t="shared" ca="1" si="36"/>
        <v>0</v>
      </c>
      <c r="BB54">
        <f t="shared" ca="1" si="36"/>
        <v>0</v>
      </c>
      <c r="BC54">
        <f t="shared" ca="1" si="36"/>
        <v>0</v>
      </c>
      <c r="BD54">
        <f t="shared" ca="1" si="36"/>
        <v>0</v>
      </c>
      <c r="BE54">
        <f t="shared" ca="1" si="36"/>
        <v>0</v>
      </c>
      <c r="BF54">
        <f t="shared" ca="1" si="36"/>
        <v>0</v>
      </c>
      <c r="BG54">
        <f t="shared" ca="1" si="36"/>
        <v>0</v>
      </c>
      <c r="BH54">
        <f t="shared" ca="1" si="36"/>
        <v>0</v>
      </c>
      <c r="BI54">
        <f t="shared" ca="1" si="37"/>
        <v>0</v>
      </c>
      <c r="BJ54">
        <f t="shared" ca="1" si="37"/>
        <v>0</v>
      </c>
      <c r="BK54">
        <f t="shared" ca="1" si="37"/>
        <v>0</v>
      </c>
      <c r="BL54">
        <f t="shared" ca="1" si="37"/>
        <v>0</v>
      </c>
      <c r="BM54">
        <f t="shared" ca="1" si="37"/>
        <v>0</v>
      </c>
      <c r="BN54">
        <f t="shared" ca="1" si="37"/>
        <v>0</v>
      </c>
      <c r="BO54">
        <f t="shared" ca="1" si="37"/>
        <v>0</v>
      </c>
      <c r="BP54">
        <f t="shared" ca="1" si="37"/>
        <v>0</v>
      </c>
      <c r="BQ54">
        <f t="shared" ca="1" si="37"/>
        <v>0</v>
      </c>
      <c r="BR54">
        <f t="shared" ca="1" si="37"/>
        <v>0</v>
      </c>
      <c r="BS54">
        <f t="shared" ca="1" si="38"/>
        <v>0</v>
      </c>
      <c r="BT54">
        <f t="shared" ca="1" si="38"/>
        <v>0</v>
      </c>
      <c r="BU54">
        <f t="shared" ca="1" si="38"/>
        <v>0</v>
      </c>
      <c r="BV54">
        <f t="shared" ca="1" si="38"/>
        <v>0</v>
      </c>
      <c r="BW54">
        <f t="shared" ca="1" si="38"/>
        <v>0</v>
      </c>
      <c r="BX54">
        <f t="shared" ca="1" si="38"/>
        <v>0</v>
      </c>
      <c r="BY54">
        <f t="shared" ca="1" si="38"/>
        <v>0</v>
      </c>
    </row>
    <row r="55" spans="1:77">
      <c r="A55">
        <v>53</v>
      </c>
      <c r="B55">
        <f ca="1">INDEX(Models!$S$3:$CK$2387,'led1'!$B$3*2-1,$A55)</f>
        <v>0</v>
      </c>
      <c r="C55">
        <f ca="1">INDEX(Models!$S$3:$CK$2387,'led1'!$B$3*2,$A55)</f>
        <v>0</v>
      </c>
      <c r="D55" t="str">
        <f t="shared" ca="1" si="28"/>
        <v/>
      </c>
      <c r="E55" t="str">
        <f t="shared" ca="1" si="29"/>
        <v/>
      </c>
      <c r="F55">
        <f ca="1">INDEX(Models!$S$3:$CK$2387,'led2'!$B$3*2-1,$A55)</f>
        <v>0</v>
      </c>
      <c r="G55">
        <f ca="1">INDEX(Models!$S$3:$CK$2387,'led2'!$B$3*2,$A55)</f>
        <v>0</v>
      </c>
      <c r="H55" t="str">
        <f t="shared" ca="1" si="30"/>
        <v/>
      </c>
      <c r="I55" t="str">
        <f t="shared" ca="1" si="31"/>
        <v/>
      </c>
      <c r="J55">
        <f ca="1">INDEX(Models!$S$3:$CK$2387,'led3'!$B$3*2-1,$A55)</f>
        <v>0</v>
      </c>
      <c r="K55">
        <f ca="1">INDEX(Models!$S$3:$CK$2387,'led3'!$B$3*2,$A55)</f>
        <v>0</v>
      </c>
      <c r="L55" t="str">
        <f t="shared" ca="1" si="32"/>
        <v/>
      </c>
      <c r="M55" t="str">
        <f t="shared" ca="1" si="33"/>
        <v/>
      </c>
      <c r="Y55" s="3"/>
      <c r="Z55" s="3"/>
      <c r="AA55" s="3"/>
      <c r="AM55" s="9">
        <v>1.05</v>
      </c>
      <c r="AN55" s="90">
        <v>15</v>
      </c>
      <c r="AO55">
        <f t="shared" ca="1" si="35"/>
        <v>0</v>
      </c>
      <c r="AP55">
        <f t="shared" ca="1" si="35"/>
        <v>0</v>
      </c>
      <c r="AQ55">
        <f t="shared" ca="1" si="35"/>
        <v>0</v>
      </c>
      <c r="AR55">
        <f t="shared" ca="1" si="35"/>
        <v>0</v>
      </c>
      <c r="AS55">
        <f t="shared" ca="1" si="35"/>
        <v>0</v>
      </c>
      <c r="AT55">
        <f t="shared" ca="1" si="35"/>
        <v>0</v>
      </c>
      <c r="AU55">
        <f t="shared" ca="1" si="35"/>
        <v>0</v>
      </c>
      <c r="AV55">
        <f t="shared" ca="1" si="35"/>
        <v>0</v>
      </c>
      <c r="AW55">
        <f t="shared" ca="1" si="35"/>
        <v>0</v>
      </c>
      <c r="AX55">
        <f t="shared" ca="1" si="35"/>
        <v>0</v>
      </c>
      <c r="AY55">
        <f t="shared" ca="1" si="36"/>
        <v>0</v>
      </c>
      <c r="AZ55">
        <f t="shared" ca="1" si="36"/>
        <v>0</v>
      </c>
      <c r="BA55">
        <f t="shared" ca="1" si="36"/>
        <v>0</v>
      </c>
      <c r="BB55">
        <f t="shared" ca="1" si="36"/>
        <v>0</v>
      </c>
      <c r="BC55">
        <f t="shared" ca="1" si="36"/>
        <v>0</v>
      </c>
      <c r="BD55">
        <f t="shared" ca="1" si="36"/>
        <v>0</v>
      </c>
      <c r="BE55">
        <f t="shared" ca="1" si="36"/>
        <v>0</v>
      </c>
      <c r="BF55">
        <f t="shared" ca="1" si="36"/>
        <v>0</v>
      </c>
      <c r="BG55">
        <f t="shared" ca="1" si="36"/>
        <v>0</v>
      </c>
      <c r="BH55">
        <f t="shared" ca="1" si="36"/>
        <v>0</v>
      </c>
      <c r="BI55">
        <f t="shared" ca="1" si="37"/>
        <v>0</v>
      </c>
      <c r="BJ55">
        <f t="shared" ca="1" si="37"/>
        <v>0</v>
      </c>
      <c r="BK55">
        <f t="shared" ca="1" si="37"/>
        <v>0</v>
      </c>
      <c r="BL55">
        <f t="shared" ca="1" si="37"/>
        <v>0</v>
      </c>
      <c r="BM55">
        <f t="shared" ca="1" si="37"/>
        <v>0</v>
      </c>
      <c r="BN55">
        <f t="shared" ca="1" si="37"/>
        <v>0</v>
      </c>
      <c r="BO55">
        <f t="shared" ca="1" si="37"/>
        <v>0</v>
      </c>
      <c r="BP55">
        <f t="shared" ca="1" si="37"/>
        <v>0</v>
      </c>
      <c r="BQ55">
        <f t="shared" ca="1" si="37"/>
        <v>0</v>
      </c>
      <c r="BR55">
        <f t="shared" ca="1" si="37"/>
        <v>0</v>
      </c>
      <c r="BS55">
        <f t="shared" ca="1" si="38"/>
        <v>0</v>
      </c>
      <c r="BT55">
        <f t="shared" ca="1" si="38"/>
        <v>0</v>
      </c>
      <c r="BU55">
        <f t="shared" ca="1" si="38"/>
        <v>0</v>
      </c>
      <c r="BV55">
        <f t="shared" ca="1" si="38"/>
        <v>0</v>
      </c>
      <c r="BW55">
        <f t="shared" ca="1" si="38"/>
        <v>0</v>
      </c>
      <c r="BX55">
        <f t="shared" ca="1" si="38"/>
        <v>0</v>
      </c>
      <c r="BY55">
        <f t="shared" ca="1" si="38"/>
        <v>0</v>
      </c>
    </row>
    <row r="56" spans="1:77">
      <c r="A56">
        <v>54</v>
      </c>
      <c r="B56">
        <f ca="1">INDEX(Models!$S$3:$CK$2387,'led1'!$B$3*2-1,$A56)</f>
        <v>0</v>
      </c>
      <c r="C56">
        <f ca="1">INDEX(Models!$S$3:$CK$2387,'led1'!$B$3*2,$A56)</f>
        <v>0</v>
      </c>
      <c r="D56" t="str">
        <f t="shared" ca="1" si="28"/>
        <v/>
      </c>
      <c r="E56" t="str">
        <f t="shared" ca="1" si="29"/>
        <v/>
      </c>
      <c r="F56">
        <f ca="1">INDEX(Models!$S$3:$CK$2387,'led2'!$B$3*2-1,$A56)</f>
        <v>0</v>
      </c>
      <c r="G56">
        <f ca="1">INDEX(Models!$S$3:$CK$2387,'led2'!$B$3*2,$A56)</f>
        <v>0</v>
      </c>
      <c r="H56" t="str">
        <f t="shared" ca="1" si="30"/>
        <v/>
      </c>
      <c r="I56" t="str">
        <f t="shared" ca="1" si="31"/>
        <v/>
      </c>
      <c r="J56">
        <f ca="1">INDEX(Models!$S$3:$CK$2387,'led3'!$B$3*2-1,$A56)</f>
        <v>0</v>
      </c>
      <c r="K56">
        <f ca="1">INDEX(Models!$S$3:$CK$2387,'led3'!$B$3*2,$A56)</f>
        <v>0</v>
      </c>
      <c r="L56" t="str">
        <f t="shared" ca="1" si="32"/>
        <v/>
      </c>
      <c r="M56" t="str">
        <f t="shared" ca="1" si="33"/>
        <v/>
      </c>
      <c r="Y56" s="3"/>
      <c r="Z56" s="3"/>
      <c r="AA56" s="3"/>
      <c r="AM56" s="9">
        <v>1.4</v>
      </c>
      <c r="AN56" s="90">
        <v>15</v>
      </c>
      <c r="AO56">
        <f t="shared" ca="1" si="35"/>
        <v>0</v>
      </c>
      <c r="AP56">
        <f t="shared" ca="1" si="35"/>
        <v>0</v>
      </c>
      <c r="AQ56">
        <f t="shared" ca="1" si="35"/>
        <v>0</v>
      </c>
      <c r="AR56">
        <f t="shared" ca="1" si="35"/>
        <v>0</v>
      </c>
      <c r="AS56">
        <f t="shared" ca="1" si="35"/>
        <v>0</v>
      </c>
      <c r="AT56">
        <f t="shared" ca="1" si="35"/>
        <v>0</v>
      </c>
      <c r="AU56">
        <f t="shared" ca="1" si="35"/>
        <v>0</v>
      </c>
      <c r="AV56">
        <f t="shared" ca="1" si="35"/>
        <v>0</v>
      </c>
      <c r="AW56">
        <f t="shared" ca="1" si="35"/>
        <v>0</v>
      </c>
      <c r="AX56">
        <f t="shared" ca="1" si="35"/>
        <v>0</v>
      </c>
      <c r="AY56">
        <f t="shared" ca="1" si="36"/>
        <v>0</v>
      </c>
      <c r="AZ56">
        <f t="shared" ca="1" si="36"/>
        <v>0</v>
      </c>
      <c r="BA56">
        <f t="shared" ca="1" si="36"/>
        <v>0</v>
      </c>
      <c r="BB56">
        <f t="shared" ca="1" si="36"/>
        <v>0</v>
      </c>
      <c r="BC56">
        <f t="shared" ca="1" si="36"/>
        <v>0</v>
      </c>
      <c r="BD56">
        <f t="shared" ca="1" si="36"/>
        <v>0</v>
      </c>
      <c r="BE56">
        <f t="shared" ca="1" si="36"/>
        <v>0</v>
      </c>
      <c r="BF56">
        <f t="shared" ca="1" si="36"/>
        <v>0</v>
      </c>
      <c r="BG56">
        <f t="shared" ca="1" si="36"/>
        <v>0</v>
      </c>
      <c r="BH56">
        <f t="shared" ca="1" si="36"/>
        <v>0</v>
      </c>
      <c r="BI56">
        <f t="shared" ca="1" si="37"/>
        <v>0</v>
      </c>
      <c r="BJ56">
        <f t="shared" ca="1" si="37"/>
        <v>0</v>
      </c>
      <c r="BK56">
        <f t="shared" ca="1" si="37"/>
        <v>0</v>
      </c>
      <c r="BL56">
        <f t="shared" ca="1" si="37"/>
        <v>0</v>
      </c>
      <c r="BM56">
        <f t="shared" ca="1" si="37"/>
        <v>0</v>
      </c>
      <c r="BN56">
        <f t="shared" ca="1" si="37"/>
        <v>0</v>
      </c>
      <c r="BO56">
        <f t="shared" ca="1" si="37"/>
        <v>0</v>
      </c>
      <c r="BP56">
        <f t="shared" ca="1" si="37"/>
        <v>0</v>
      </c>
      <c r="BQ56">
        <f t="shared" ca="1" si="37"/>
        <v>0</v>
      </c>
      <c r="BR56">
        <f t="shared" ca="1" si="37"/>
        <v>0</v>
      </c>
      <c r="BS56">
        <f t="shared" ca="1" si="38"/>
        <v>0</v>
      </c>
      <c r="BT56">
        <f t="shared" ca="1" si="38"/>
        <v>0</v>
      </c>
      <c r="BU56">
        <f t="shared" ca="1" si="38"/>
        <v>0</v>
      </c>
      <c r="BV56">
        <f t="shared" ca="1" si="38"/>
        <v>0</v>
      </c>
      <c r="BW56">
        <f t="shared" ca="1" si="38"/>
        <v>0</v>
      </c>
      <c r="BX56">
        <f t="shared" ca="1" si="38"/>
        <v>0</v>
      </c>
      <c r="BY56">
        <f t="shared" ca="1" si="38"/>
        <v>0</v>
      </c>
    </row>
    <row r="57" spans="1:77">
      <c r="A57">
        <v>55</v>
      </c>
      <c r="B57">
        <f ca="1">INDEX(Models!$S$3:$CK$2387,'led1'!$B$3*2-1,$A57)</f>
        <v>0</v>
      </c>
      <c r="C57">
        <f ca="1">INDEX(Models!$S$3:$CK$2387,'led1'!$B$3*2,$A57)</f>
        <v>0</v>
      </c>
      <c r="D57" t="str">
        <f t="shared" ca="1" si="28"/>
        <v/>
      </c>
      <c r="E57" t="str">
        <f t="shared" ca="1" si="29"/>
        <v/>
      </c>
      <c r="F57">
        <f ca="1">INDEX(Models!$S$3:$CK$2387,'led2'!$B$3*2-1,$A57)</f>
        <v>0</v>
      </c>
      <c r="G57">
        <f ca="1">INDEX(Models!$S$3:$CK$2387,'led2'!$B$3*2,$A57)</f>
        <v>0</v>
      </c>
      <c r="H57" t="str">
        <f t="shared" ca="1" si="30"/>
        <v/>
      </c>
      <c r="I57" t="str">
        <f t="shared" ca="1" si="31"/>
        <v/>
      </c>
      <c r="J57">
        <f ca="1">INDEX(Models!$S$3:$CK$2387,'led3'!$B$3*2-1,$A57)</f>
        <v>0</v>
      </c>
      <c r="K57">
        <f ca="1">INDEX(Models!$S$3:$CK$2387,'led3'!$B$3*2,$A57)</f>
        <v>0</v>
      </c>
      <c r="L57" t="str">
        <f t="shared" ca="1" si="32"/>
        <v/>
      </c>
      <c r="M57" t="str">
        <f t="shared" ca="1" si="33"/>
        <v/>
      </c>
      <c r="Y57" s="3"/>
      <c r="Z57" s="3"/>
      <c r="AA57" s="3"/>
      <c r="AM57" s="9">
        <v>1.5</v>
      </c>
      <c r="AN57" s="90">
        <v>10</v>
      </c>
      <c r="AO57">
        <f t="shared" ca="1" si="35"/>
        <v>0</v>
      </c>
      <c r="AP57">
        <f t="shared" ca="1" si="35"/>
        <v>0</v>
      </c>
      <c r="AQ57">
        <f t="shared" ca="1" si="35"/>
        <v>0</v>
      </c>
      <c r="AR57">
        <f t="shared" ca="1" si="35"/>
        <v>0</v>
      </c>
      <c r="AS57">
        <f t="shared" ca="1" si="35"/>
        <v>0</v>
      </c>
      <c r="AT57">
        <f t="shared" ca="1" si="35"/>
        <v>0</v>
      </c>
      <c r="AU57">
        <f t="shared" ca="1" si="35"/>
        <v>0</v>
      </c>
      <c r="AV57">
        <f t="shared" ca="1" si="35"/>
        <v>0</v>
      </c>
      <c r="AW57">
        <f t="shared" ca="1" si="35"/>
        <v>0</v>
      </c>
      <c r="AX57">
        <f t="shared" ca="1" si="35"/>
        <v>0</v>
      </c>
      <c r="AY57">
        <f t="shared" ca="1" si="36"/>
        <v>0</v>
      </c>
      <c r="AZ57">
        <f t="shared" ca="1" si="36"/>
        <v>0</v>
      </c>
      <c r="BA57">
        <f t="shared" ca="1" si="36"/>
        <v>0</v>
      </c>
      <c r="BB57">
        <f t="shared" ca="1" si="36"/>
        <v>0</v>
      </c>
      <c r="BC57">
        <f t="shared" ca="1" si="36"/>
        <v>0</v>
      </c>
      <c r="BD57">
        <f t="shared" ca="1" si="36"/>
        <v>0</v>
      </c>
      <c r="BE57">
        <f t="shared" ca="1" si="36"/>
        <v>0</v>
      </c>
      <c r="BF57">
        <f t="shared" ca="1" si="36"/>
        <v>0</v>
      </c>
      <c r="BG57">
        <f t="shared" ca="1" si="36"/>
        <v>0</v>
      </c>
      <c r="BH57">
        <f t="shared" ca="1" si="36"/>
        <v>0</v>
      </c>
      <c r="BI57">
        <f t="shared" ca="1" si="37"/>
        <v>0</v>
      </c>
      <c r="BJ57">
        <f t="shared" ca="1" si="37"/>
        <v>0</v>
      </c>
      <c r="BK57">
        <f t="shared" ca="1" si="37"/>
        <v>0</v>
      </c>
      <c r="BL57">
        <f t="shared" ca="1" si="37"/>
        <v>0</v>
      </c>
      <c r="BM57">
        <f t="shared" ca="1" si="37"/>
        <v>0</v>
      </c>
      <c r="BN57">
        <f t="shared" ca="1" si="37"/>
        <v>0</v>
      </c>
      <c r="BO57">
        <f t="shared" ca="1" si="37"/>
        <v>0</v>
      </c>
      <c r="BP57">
        <f t="shared" ca="1" si="37"/>
        <v>0</v>
      </c>
      <c r="BQ57">
        <f t="shared" ca="1" si="37"/>
        <v>0</v>
      </c>
      <c r="BR57">
        <f t="shared" ca="1" si="37"/>
        <v>0</v>
      </c>
      <c r="BS57">
        <f t="shared" ca="1" si="38"/>
        <v>0</v>
      </c>
      <c r="BT57">
        <f t="shared" ca="1" si="38"/>
        <v>0</v>
      </c>
      <c r="BU57">
        <f t="shared" ca="1" si="38"/>
        <v>0</v>
      </c>
      <c r="BV57">
        <f t="shared" ca="1" si="38"/>
        <v>0</v>
      </c>
      <c r="BW57">
        <f t="shared" ca="1" si="38"/>
        <v>0</v>
      </c>
      <c r="BX57">
        <f t="shared" ca="1" si="38"/>
        <v>0</v>
      </c>
      <c r="BY57">
        <f t="shared" ca="1" si="38"/>
        <v>0</v>
      </c>
    </row>
    <row r="58" spans="1:77">
      <c r="Y58" s="3"/>
      <c r="Z58" s="3"/>
      <c r="AA58" s="3"/>
      <c r="AM58" s="9">
        <v>2</v>
      </c>
      <c r="AN58" s="90">
        <v>10</v>
      </c>
      <c r="AO58">
        <f t="shared" ca="1" si="35"/>
        <v>0</v>
      </c>
      <c r="AP58">
        <f t="shared" ca="1" si="35"/>
        <v>0</v>
      </c>
      <c r="AQ58">
        <f t="shared" ca="1" si="35"/>
        <v>0</v>
      </c>
      <c r="AR58">
        <f t="shared" ca="1" si="35"/>
        <v>0</v>
      </c>
      <c r="AS58">
        <f t="shared" ca="1" si="35"/>
        <v>0</v>
      </c>
      <c r="AT58">
        <f t="shared" ca="1" si="35"/>
        <v>0</v>
      </c>
      <c r="AU58">
        <f t="shared" ca="1" si="35"/>
        <v>0</v>
      </c>
      <c r="AV58">
        <f t="shared" ca="1" si="35"/>
        <v>0</v>
      </c>
      <c r="AW58">
        <f t="shared" ca="1" si="35"/>
        <v>0</v>
      </c>
      <c r="AX58">
        <f t="shared" ca="1" si="35"/>
        <v>0</v>
      </c>
      <c r="AY58">
        <f t="shared" ca="1" si="36"/>
        <v>0</v>
      </c>
      <c r="AZ58">
        <f t="shared" ca="1" si="36"/>
        <v>0</v>
      </c>
      <c r="BA58">
        <f t="shared" ca="1" si="36"/>
        <v>0</v>
      </c>
      <c r="BB58">
        <f t="shared" ca="1" si="36"/>
        <v>0</v>
      </c>
      <c r="BC58">
        <f t="shared" ca="1" si="36"/>
        <v>0</v>
      </c>
      <c r="BD58">
        <f t="shared" ca="1" si="36"/>
        <v>0</v>
      </c>
      <c r="BE58">
        <f t="shared" ca="1" si="36"/>
        <v>0</v>
      </c>
      <c r="BF58">
        <f t="shared" ca="1" si="36"/>
        <v>0</v>
      </c>
      <c r="BG58">
        <f t="shared" ca="1" si="36"/>
        <v>0</v>
      </c>
      <c r="BH58">
        <f t="shared" ca="1" si="36"/>
        <v>0</v>
      </c>
      <c r="BI58">
        <f t="shared" ca="1" si="37"/>
        <v>0</v>
      </c>
      <c r="BJ58">
        <f t="shared" ca="1" si="37"/>
        <v>0</v>
      </c>
      <c r="BK58">
        <f t="shared" ca="1" si="37"/>
        <v>0</v>
      </c>
      <c r="BL58">
        <f t="shared" ca="1" si="37"/>
        <v>0</v>
      </c>
      <c r="BM58">
        <f t="shared" ca="1" si="37"/>
        <v>0</v>
      </c>
      <c r="BN58">
        <f t="shared" ca="1" si="37"/>
        <v>0</v>
      </c>
      <c r="BO58">
        <f t="shared" ca="1" si="37"/>
        <v>0</v>
      </c>
      <c r="BP58">
        <f t="shared" ca="1" si="37"/>
        <v>0</v>
      </c>
      <c r="BQ58">
        <f t="shared" ca="1" si="37"/>
        <v>0</v>
      </c>
      <c r="BR58">
        <f t="shared" ca="1" si="37"/>
        <v>0</v>
      </c>
      <c r="BS58">
        <f t="shared" ca="1" si="38"/>
        <v>0</v>
      </c>
      <c r="BT58">
        <f t="shared" ca="1" si="38"/>
        <v>0</v>
      </c>
      <c r="BU58">
        <f t="shared" ca="1" si="38"/>
        <v>0</v>
      </c>
      <c r="BV58">
        <f t="shared" ca="1" si="38"/>
        <v>0</v>
      </c>
      <c r="BW58">
        <f t="shared" ca="1" si="38"/>
        <v>0</v>
      </c>
      <c r="BX58">
        <f t="shared" ca="1" si="38"/>
        <v>0</v>
      </c>
      <c r="BY58">
        <f t="shared" ca="1" si="38"/>
        <v>0</v>
      </c>
    </row>
    <row r="59" spans="1:77">
      <c r="Y59" s="3"/>
      <c r="Z59" s="3"/>
      <c r="AA59" s="3"/>
      <c r="AM59" s="9">
        <v>2.1</v>
      </c>
      <c r="AN59" s="90">
        <v>15</v>
      </c>
      <c r="AO59">
        <f t="shared" ca="1" si="35"/>
        <v>0</v>
      </c>
      <c r="AP59">
        <f t="shared" ca="1" si="35"/>
        <v>0</v>
      </c>
      <c r="AQ59">
        <f t="shared" ca="1" si="35"/>
        <v>0</v>
      </c>
      <c r="AR59">
        <f t="shared" ca="1" si="35"/>
        <v>0</v>
      </c>
      <c r="AS59">
        <f t="shared" ca="1" si="35"/>
        <v>0</v>
      </c>
      <c r="AT59">
        <f t="shared" ca="1" si="35"/>
        <v>0</v>
      </c>
      <c r="AU59">
        <f t="shared" ca="1" si="35"/>
        <v>0</v>
      </c>
      <c r="AV59">
        <f t="shared" ca="1" si="35"/>
        <v>0</v>
      </c>
      <c r="AW59">
        <f t="shared" ca="1" si="35"/>
        <v>0</v>
      </c>
      <c r="AX59">
        <f t="shared" ca="1" si="35"/>
        <v>0</v>
      </c>
      <c r="AY59">
        <f t="shared" ca="1" si="36"/>
        <v>0</v>
      </c>
      <c r="AZ59">
        <f t="shared" ca="1" si="36"/>
        <v>0</v>
      </c>
      <c r="BA59">
        <f t="shared" ca="1" si="36"/>
        <v>0</v>
      </c>
      <c r="BB59">
        <f t="shared" ca="1" si="36"/>
        <v>0</v>
      </c>
      <c r="BC59">
        <f t="shared" ca="1" si="36"/>
        <v>0</v>
      </c>
      <c r="BD59">
        <f t="shared" ca="1" si="36"/>
        <v>0</v>
      </c>
      <c r="BE59">
        <f t="shared" ca="1" si="36"/>
        <v>0</v>
      </c>
      <c r="BF59">
        <f t="shared" ca="1" si="36"/>
        <v>0</v>
      </c>
      <c r="BG59">
        <f t="shared" ca="1" si="36"/>
        <v>0</v>
      </c>
      <c r="BH59">
        <f t="shared" ca="1" si="36"/>
        <v>0</v>
      </c>
      <c r="BI59">
        <f t="shared" ca="1" si="37"/>
        <v>0</v>
      </c>
      <c r="BJ59">
        <f t="shared" ca="1" si="37"/>
        <v>0</v>
      </c>
      <c r="BK59">
        <f t="shared" ca="1" si="37"/>
        <v>0</v>
      </c>
      <c r="BL59">
        <f t="shared" ca="1" si="37"/>
        <v>0</v>
      </c>
      <c r="BM59">
        <f t="shared" ca="1" si="37"/>
        <v>0</v>
      </c>
      <c r="BN59">
        <f t="shared" ca="1" si="37"/>
        <v>0</v>
      </c>
      <c r="BO59">
        <f t="shared" ca="1" si="37"/>
        <v>0</v>
      </c>
      <c r="BP59">
        <f t="shared" ca="1" si="37"/>
        <v>0</v>
      </c>
      <c r="BQ59">
        <f t="shared" ca="1" si="37"/>
        <v>0</v>
      </c>
      <c r="BR59">
        <f t="shared" ca="1" si="37"/>
        <v>0</v>
      </c>
      <c r="BS59">
        <f t="shared" ca="1" si="38"/>
        <v>0</v>
      </c>
      <c r="BT59">
        <f t="shared" ca="1" si="38"/>
        <v>0</v>
      </c>
      <c r="BU59">
        <f t="shared" ca="1" si="38"/>
        <v>0</v>
      </c>
      <c r="BV59">
        <f t="shared" ca="1" si="38"/>
        <v>0</v>
      </c>
      <c r="BW59">
        <f t="shared" ca="1" si="38"/>
        <v>0</v>
      </c>
      <c r="BX59">
        <f t="shared" ca="1" si="38"/>
        <v>0</v>
      </c>
      <c r="BY59">
        <f t="shared" ca="1" si="38"/>
        <v>0</v>
      </c>
    </row>
    <row r="60" spans="1:77">
      <c r="Y60" s="3"/>
      <c r="Z60" s="3"/>
      <c r="AA60" s="3"/>
      <c r="AM60" s="9">
        <v>2.4</v>
      </c>
      <c r="AN60" s="90">
        <v>15</v>
      </c>
      <c r="AO60">
        <f t="shared" ca="1" si="35"/>
        <v>0</v>
      </c>
      <c r="AP60">
        <f t="shared" ca="1" si="35"/>
        <v>0</v>
      </c>
      <c r="AQ60">
        <f t="shared" ca="1" si="35"/>
        <v>0</v>
      </c>
      <c r="AR60">
        <f t="shared" ca="1" si="35"/>
        <v>0</v>
      </c>
      <c r="AS60">
        <f t="shared" ca="1" si="35"/>
        <v>0</v>
      </c>
      <c r="AT60">
        <f t="shared" ca="1" si="35"/>
        <v>0</v>
      </c>
      <c r="AU60">
        <f t="shared" ca="1" si="35"/>
        <v>0</v>
      </c>
      <c r="AV60">
        <f t="shared" ca="1" si="35"/>
        <v>0</v>
      </c>
      <c r="AW60">
        <f t="shared" ca="1" si="35"/>
        <v>0</v>
      </c>
      <c r="AX60">
        <f t="shared" ca="1" si="35"/>
        <v>0</v>
      </c>
      <c r="AY60">
        <f t="shared" ca="1" si="36"/>
        <v>0</v>
      </c>
      <c r="AZ60">
        <f t="shared" ca="1" si="36"/>
        <v>0</v>
      </c>
      <c r="BA60">
        <f t="shared" ca="1" si="36"/>
        <v>0</v>
      </c>
      <c r="BB60">
        <f t="shared" ca="1" si="36"/>
        <v>0</v>
      </c>
      <c r="BC60">
        <f t="shared" ca="1" si="36"/>
        <v>0</v>
      </c>
      <c r="BD60">
        <f t="shared" ca="1" si="36"/>
        <v>0</v>
      </c>
      <c r="BE60">
        <f t="shared" ca="1" si="36"/>
        <v>0</v>
      </c>
      <c r="BF60">
        <f t="shared" ca="1" si="36"/>
        <v>0</v>
      </c>
      <c r="BG60">
        <f t="shared" ca="1" si="36"/>
        <v>0</v>
      </c>
      <c r="BH60">
        <f t="shared" ca="1" si="36"/>
        <v>0</v>
      </c>
      <c r="BI60">
        <f t="shared" ca="1" si="37"/>
        <v>0</v>
      </c>
      <c r="BJ60">
        <f t="shared" ca="1" si="37"/>
        <v>0</v>
      </c>
      <c r="BK60">
        <f t="shared" ca="1" si="37"/>
        <v>0</v>
      </c>
      <c r="BL60">
        <f t="shared" ca="1" si="37"/>
        <v>0</v>
      </c>
      <c r="BM60">
        <f t="shared" ca="1" si="37"/>
        <v>0</v>
      </c>
      <c r="BN60">
        <f t="shared" ca="1" si="37"/>
        <v>0</v>
      </c>
      <c r="BO60">
        <f t="shared" ca="1" si="37"/>
        <v>0</v>
      </c>
      <c r="BP60">
        <f t="shared" ca="1" si="37"/>
        <v>0</v>
      </c>
      <c r="BQ60">
        <f t="shared" ca="1" si="37"/>
        <v>0</v>
      </c>
      <c r="BR60">
        <f t="shared" ca="1" si="37"/>
        <v>0</v>
      </c>
      <c r="BS60">
        <f t="shared" ca="1" si="38"/>
        <v>0</v>
      </c>
      <c r="BT60">
        <f t="shared" ca="1" si="38"/>
        <v>0</v>
      </c>
      <c r="BU60">
        <f t="shared" ca="1" si="38"/>
        <v>0</v>
      </c>
      <c r="BV60">
        <f t="shared" ca="1" si="38"/>
        <v>0</v>
      </c>
      <c r="BW60">
        <f t="shared" ca="1" si="38"/>
        <v>0</v>
      </c>
      <c r="BX60">
        <f t="shared" ca="1" si="38"/>
        <v>0</v>
      </c>
      <c r="BY60">
        <f t="shared" ca="1" si="38"/>
        <v>0</v>
      </c>
    </row>
    <row r="61" spans="1:77" ht="13.5" thickBot="1">
      <c r="Y61" s="3"/>
      <c r="Z61" s="3"/>
      <c r="AA61" s="3"/>
      <c r="AM61" s="89">
        <v>3</v>
      </c>
      <c r="AN61" s="91">
        <v>10</v>
      </c>
      <c r="AO61" s="87">
        <f t="shared" ca="1" si="35"/>
        <v>0</v>
      </c>
      <c r="AP61" s="87">
        <f t="shared" ca="1" si="35"/>
        <v>0</v>
      </c>
      <c r="AQ61" s="87">
        <f t="shared" ca="1" si="35"/>
        <v>0</v>
      </c>
      <c r="AR61" s="87">
        <f t="shared" ca="1" si="35"/>
        <v>0</v>
      </c>
      <c r="AS61" s="87">
        <f t="shared" ca="1" si="35"/>
        <v>0</v>
      </c>
      <c r="AT61" s="87">
        <f t="shared" ca="1" si="35"/>
        <v>0</v>
      </c>
      <c r="AU61" s="87">
        <f t="shared" ca="1" si="35"/>
        <v>0</v>
      </c>
      <c r="AV61" s="87">
        <f t="shared" ca="1" si="35"/>
        <v>0</v>
      </c>
      <c r="AW61" s="87">
        <f t="shared" ca="1" si="35"/>
        <v>0</v>
      </c>
      <c r="AX61" s="87">
        <f t="shared" ca="1" si="35"/>
        <v>0</v>
      </c>
      <c r="AY61" s="87">
        <f t="shared" ca="1" si="36"/>
        <v>0</v>
      </c>
      <c r="AZ61" s="87">
        <f t="shared" ca="1" si="36"/>
        <v>0</v>
      </c>
      <c r="BA61" s="87">
        <f t="shared" ca="1" si="36"/>
        <v>0</v>
      </c>
      <c r="BB61" s="87">
        <f t="shared" ca="1" si="36"/>
        <v>0</v>
      </c>
      <c r="BC61" s="87">
        <f t="shared" ca="1" si="36"/>
        <v>0</v>
      </c>
      <c r="BD61" s="87">
        <f t="shared" ca="1" si="36"/>
        <v>0</v>
      </c>
      <c r="BE61" s="87">
        <f t="shared" ca="1" si="36"/>
        <v>0</v>
      </c>
      <c r="BF61" s="87">
        <f t="shared" ca="1" si="36"/>
        <v>0</v>
      </c>
      <c r="BG61" s="87">
        <f t="shared" ca="1" si="36"/>
        <v>0</v>
      </c>
      <c r="BH61" s="87">
        <f t="shared" ca="1" si="36"/>
        <v>0</v>
      </c>
      <c r="BI61" s="87">
        <f t="shared" ca="1" si="37"/>
        <v>0</v>
      </c>
      <c r="BJ61" s="87">
        <f t="shared" ca="1" si="37"/>
        <v>0</v>
      </c>
      <c r="BK61" s="87">
        <f t="shared" ca="1" si="37"/>
        <v>0</v>
      </c>
      <c r="BL61" s="87">
        <f t="shared" ca="1" si="37"/>
        <v>0</v>
      </c>
      <c r="BM61" s="87">
        <f t="shared" ca="1" si="37"/>
        <v>0</v>
      </c>
      <c r="BN61" s="87">
        <f t="shared" ca="1" si="37"/>
        <v>0</v>
      </c>
      <c r="BO61" s="87">
        <f t="shared" ca="1" si="37"/>
        <v>0</v>
      </c>
      <c r="BP61" s="87">
        <f t="shared" ca="1" si="37"/>
        <v>0</v>
      </c>
      <c r="BQ61" s="87">
        <f t="shared" ca="1" si="37"/>
        <v>0</v>
      </c>
      <c r="BR61" s="87">
        <f t="shared" ca="1" si="37"/>
        <v>0</v>
      </c>
      <c r="BS61" s="87">
        <f t="shared" ca="1" si="38"/>
        <v>0</v>
      </c>
      <c r="BT61" s="87">
        <f t="shared" ca="1" si="38"/>
        <v>0</v>
      </c>
      <c r="BU61" s="87">
        <f t="shared" ca="1" si="38"/>
        <v>0</v>
      </c>
      <c r="BV61" s="87">
        <f t="shared" ca="1" si="38"/>
        <v>0</v>
      </c>
      <c r="BW61" s="87">
        <f t="shared" ca="1" si="38"/>
        <v>0</v>
      </c>
      <c r="BX61" s="87">
        <f t="shared" ca="1" si="38"/>
        <v>0</v>
      </c>
      <c r="BY61" s="87">
        <f t="shared" ca="1" si="38"/>
        <v>0</v>
      </c>
    </row>
    <row r="62" spans="1:77">
      <c r="Y62" s="3"/>
      <c r="Z62" s="3"/>
      <c r="AA62" s="3"/>
      <c r="AN62" s="9"/>
      <c r="AO62" s="166">
        <f t="shared" ref="AO62:BY62" ca="1" si="39">SUM(AO43:AO61)</f>
        <v>-3.5406319390501297E-5</v>
      </c>
      <c r="AP62" s="166">
        <f t="shared" ca="1" si="39"/>
        <v>-3.1777416849092568E-5</v>
      </c>
      <c r="AQ62" s="166">
        <f t="shared" ca="1" si="39"/>
        <v>-2.8344671201814057E-5</v>
      </c>
      <c r="AR62" s="166">
        <f t="shared" ca="1" si="39"/>
        <v>-2.5108082448665744E-5</v>
      </c>
      <c r="AS62" s="166">
        <f t="shared" ca="1" si="39"/>
        <v>-2.2067650589647623E-5</v>
      </c>
      <c r="AT62" s="166">
        <f t="shared" ca="1" si="39"/>
        <v>-1.9223375624759709E-5</v>
      </c>
      <c r="AU62" s="166">
        <f t="shared" ca="1" si="39"/>
        <v>-1.657525755400199E-5</v>
      </c>
      <c r="AV62" s="166">
        <f t="shared" ca="1" si="39"/>
        <v>-2.1695904738379697E-4</v>
      </c>
      <c r="AW62" s="166">
        <f t="shared" ca="1" si="39"/>
        <v>-2.0782496345138728E-4</v>
      </c>
      <c r="AX62" s="166">
        <f t="shared" ca="1" si="39"/>
        <v>-1.9888731143150249E-4</v>
      </c>
      <c r="AY62" s="166">
        <f t="shared" ca="1" si="39"/>
        <v>-1.9014609132414259E-4</v>
      </c>
      <c r="AZ62" s="166">
        <f t="shared" ca="1" si="39"/>
        <v>-1.8160130312930766E-4</v>
      </c>
      <c r="BA62" s="166">
        <f t="shared" ca="1" si="39"/>
        <v>-1.7325294684699766E-4</v>
      </c>
      <c r="BB62" s="166">
        <f t="shared" ca="1" si="39"/>
        <v>-5.5323987103855646E-4</v>
      </c>
      <c r="BC62" s="166">
        <f t="shared" ca="1" si="39"/>
        <v>-5.3858516156571291E-4</v>
      </c>
      <c r="BD62" s="166">
        <f t="shared" ca="1" si="39"/>
        <v>-5.2412715960257204E-4</v>
      </c>
      <c r="BE62" s="166">
        <f t="shared" ca="1" si="39"/>
        <v>-5.0986586514913362E-4</v>
      </c>
      <c r="BF62" s="166">
        <f t="shared" ca="1" si="39"/>
        <v>-4.9580127820539799E-4</v>
      </c>
      <c r="BG62" s="166">
        <f t="shared" ca="1" si="39"/>
        <v>-4.8193339877136476E-4</v>
      </c>
      <c r="BH62" s="166">
        <f t="shared" ca="1" si="39"/>
        <v>-157.09818084096383</v>
      </c>
      <c r="BI62" s="166">
        <f t="shared" ca="1" si="39"/>
        <v>-157.08248005084386</v>
      </c>
      <c r="BJ62" s="166">
        <f t="shared" ca="1" si="39"/>
        <v>-157.06678004535146</v>
      </c>
      <c r="BK62" s="166">
        <f t="shared" ca="1" si="39"/>
        <v>-157.05108082448669</v>
      </c>
      <c r="BL62" s="166">
        <f t="shared" ca="1" si="39"/>
        <v>-157.03538238824942</v>
      </c>
      <c r="BM62" s="166">
        <f t="shared" ca="1" si="39"/>
        <v>-157.01968473663973</v>
      </c>
      <c r="BN62" s="166">
        <f t="shared" ca="1" si="39"/>
        <v>-1281088221.2</v>
      </c>
      <c r="BO62" s="166">
        <f t="shared" ca="1" si="39"/>
        <v>-1281024194.8</v>
      </c>
      <c r="BP62" s="166">
        <f t="shared" ca="1" si="39"/>
        <v>-1280960170</v>
      </c>
      <c r="BQ62" s="166">
        <f t="shared" ca="1" si="39"/>
        <v>-1280896146.8</v>
      </c>
      <c r="BR62" s="166">
        <f t="shared" ca="1" si="39"/>
        <v>-1280832125.2</v>
      </c>
      <c r="BS62" s="166">
        <f t="shared" ca="1" si="39"/>
        <v>-1280768105.2</v>
      </c>
      <c r="BT62" s="166">
        <f t="shared" ca="1" si="39"/>
        <v>-1.0448999692212987E-3</v>
      </c>
      <c r="BU62" s="166">
        <f t="shared" ca="1" si="39"/>
        <v>-1.0247091412742381E-3</v>
      </c>
      <c r="BV62" s="166">
        <f t="shared" ca="1" si="39"/>
        <v>-1.004715297014466E-3</v>
      </c>
      <c r="BW62" s="166">
        <f t="shared" ca="1" si="39"/>
        <v>-9.8491843644198216E-4</v>
      </c>
      <c r="BX62" s="166">
        <f t="shared" ca="1" si="39"/>
        <v>-9.653185595567866E-4</v>
      </c>
      <c r="BY62" s="166">
        <f t="shared" ca="1" si="39"/>
        <v>-9.4591566635887918E-4</v>
      </c>
    </row>
    <row r="63" spans="1:77">
      <c r="Y63" s="3"/>
      <c r="Z63" s="3"/>
      <c r="AA63" s="3"/>
      <c r="AO63">
        <f t="shared" ref="AO63:BY63" ca="1" si="40">RANK(AO62,$AO$62:$BY$62)</f>
        <v>7</v>
      </c>
      <c r="AP63">
        <f t="shared" ca="1" si="40"/>
        <v>6</v>
      </c>
      <c r="AQ63">
        <f t="shared" ca="1" si="40"/>
        <v>5</v>
      </c>
      <c r="AR63">
        <f t="shared" ca="1" si="40"/>
        <v>4</v>
      </c>
      <c r="AS63">
        <f t="shared" ca="1" si="40"/>
        <v>3</v>
      </c>
      <c r="AT63">
        <f t="shared" ca="1" si="40"/>
        <v>2</v>
      </c>
      <c r="AU63">
        <f t="shared" ca="1" si="40"/>
        <v>1</v>
      </c>
      <c r="AV63">
        <f t="shared" ca="1" si="40"/>
        <v>13</v>
      </c>
      <c r="AW63">
        <f t="shared" ca="1" si="40"/>
        <v>12</v>
      </c>
      <c r="AX63">
        <f t="shared" ca="1" si="40"/>
        <v>11</v>
      </c>
      <c r="AY63">
        <f t="shared" ca="1" si="40"/>
        <v>10</v>
      </c>
      <c r="AZ63">
        <f t="shared" ca="1" si="40"/>
        <v>9</v>
      </c>
      <c r="BA63">
        <f t="shared" ca="1" si="40"/>
        <v>8</v>
      </c>
      <c r="BB63">
        <f t="shared" ca="1" si="40"/>
        <v>19</v>
      </c>
      <c r="BC63">
        <f t="shared" ca="1" si="40"/>
        <v>18</v>
      </c>
      <c r="BD63">
        <f t="shared" ca="1" si="40"/>
        <v>17</v>
      </c>
      <c r="BE63">
        <f t="shared" ca="1" si="40"/>
        <v>16</v>
      </c>
      <c r="BF63">
        <f t="shared" ca="1" si="40"/>
        <v>15</v>
      </c>
      <c r="BG63">
        <f t="shared" ca="1" si="40"/>
        <v>14</v>
      </c>
      <c r="BH63">
        <f t="shared" ca="1" si="40"/>
        <v>31</v>
      </c>
      <c r="BI63">
        <f t="shared" ca="1" si="40"/>
        <v>30</v>
      </c>
      <c r="BJ63">
        <f t="shared" ca="1" si="40"/>
        <v>29</v>
      </c>
      <c r="BK63">
        <f t="shared" ca="1" si="40"/>
        <v>28</v>
      </c>
      <c r="BL63">
        <f t="shared" ca="1" si="40"/>
        <v>27</v>
      </c>
      <c r="BM63">
        <f t="shared" ca="1" si="40"/>
        <v>26</v>
      </c>
      <c r="BN63">
        <f t="shared" ca="1" si="40"/>
        <v>37</v>
      </c>
      <c r="BO63">
        <f t="shared" ca="1" si="40"/>
        <v>36</v>
      </c>
      <c r="BP63">
        <f t="shared" ca="1" si="40"/>
        <v>35</v>
      </c>
      <c r="BQ63">
        <f t="shared" ca="1" si="40"/>
        <v>34</v>
      </c>
      <c r="BR63">
        <f t="shared" ca="1" si="40"/>
        <v>33</v>
      </c>
      <c r="BS63">
        <f t="shared" ca="1" si="40"/>
        <v>32</v>
      </c>
      <c r="BT63">
        <f t="shared" ca="1" si="40"/>
        <v>25</v>
      </c>
      <c r="BU63">
        <f t="shared" ca="1" si="40"/>
        <v>24</v>
      </c>
      <c r="BV63">
        <f t="shared" ca="1" si="40"/>
        <v>23</v>
      </c>
      <c r="BW63">
        <f t="shared" ca="1" si="40"/>
        <v>22</v>
      </c>
      <c r="BX63">
        <f t="shared" ca="1" si="40"/>
        <v>21</v>
      </c>
      <c r="BY63">
        <f t="shared" ca="1" si="40"/>
        <v>20</v>
      </c>
    </row>
    <row r="64" spans="1:77">
      <c r="Y64" s="3"/>
      <c r="Z64" s="3"/>
      <c r="AA64" s="3"/>
      <c r="AN64" s="40" t="s">
        <v>1067</v>
      </c>
      <c r="AO64" s="9">
        <f t="shared" ref="AO64:BY64" ca="1" si="41">AO10</f>
        <v>100.00749999999999</v>
      </c>
      <c r="AP64" s="9">
        <f t="shared" ca="1" si="41"/>
        <v>100.005</v>
      </c>
      <c r="AQ64" s="9">
        <f t="shared" ca="1" si="41"/>
        <v>100.0025</v>
      </c>
      <c r="AR64" s="9">
        <f t="shared" ca="1" si="41"/>
        <v>100</v>
      </c>
      <c r="AS64" s="9">
        <f t="shared" ca="1" si="41"/>
        <v>99.997500000000002</v>
      </c>
      <c r="AT64" s="9">
        <f t="shared" ca="1" si="41"/>
        <v>99.995000000000005</v>
      </c>
      <c r="AU64" s="9">
        <f t="shared" ca="1" si="41"/>
        <v>99.992500000000007</v>
      </c>
      <c r="AV64" s="9">
        <f t="shared" ca="1" si="41"/>
        <v>100.00749999999999</v>
      </c>
      <c r="AW64" s="9">
        <f t="shared" ca="1" si="41"/>
        <v>100.005</v>
      </c>
      <c r="AX64" s="9">
        <f t="shared" ca="1" si="41"/>
        <v>100.0025</v>
      </c>
      <c r="AY64" s="9">
        <f t="shared" ca="1" si="41"/>
        <v>100</v>
      </c>
      <c r="AZ64" s="9">
        <f t="shared" ca="1" si="41"/>
        <v>99.997500000000002</v>
      </c>
      <c r="BA64" s="9">
        <f t="shared" ca="1" si="41"/>
        <v>99.995000000000005</v>
      </c>
      <c r="BB64" s="9">
        <f t="shared" ca="1" si="41"/>
        <v>100.00749999999999</v>
      </c>
      <c r="BC64" s="9">
        <f t="shared" ca="1" si="41"/>
        <v>100.005</v>
      </c>
      <c r="BD64" s="9">
        <f t="shared" ca="1" si="41"/>
        <v>100.0025</v>
      </c>
      <c r="BE64" s="9">
        <f t="shared" ca="1" si="41"/>
        <v>100</v>
      </c>
      <c r="BF64" s="9">
        <f t="shared" ca="1" si="41"/>
        <v>99.997500000000002</v>
      </c>
      <c r="BG64" s="9">
        <f t="shared" ca="1" si="41"/>
        <v>99.995000000000005</v>
      </c>
      <c r="BH64" s="9">
        <f t="shared" ca="1" si="41"/>
        <v>100.00749999999999</v>
      </c>
      <c r="BI64" s="9">
        <f t="shared" ca="1" si="41"/>
        <v>100.005</v>
      </c>
      <c r="BJ64" s="9">
        <f t="shared" ca="1" si="41"/>
        <v>100.0025</v>
      </c>
      <c r="BK64" s="9">
        <f t="shared" ca="1" si="41"/>
        <v>100</v>
      </c>
      <c r="BL64" s="9">
        <f t="shared" ca="1" si="41"/>
        <v>99.997500000000002</v>
      </c>
      <c r="BM64" s="9">
        <f t="shared" ca="1" si="41"/>
        <v>99.995000000000005</v>
      </c>
      <c r="BN64" s="9">
        <f t="shared" ca="1" si="41"/>
        <v>100.00749999999999</v>
      </c>
      <c r="BO64" s="9">
        <f t="shared" ca="1" si="41"/>
        <v>100.005</v>
      </c>
      <c r="BP64" s="9">
        <f t="shared" ca="1" si="41"/>
        <v>100.0025</v>
      </c>
      <c r="BQ64" s="9">
        <f t="shared" ca="1" si="41"/>
        <v>100</v>
      </c>
      <c r="BR64" s="9">
        <f t="shared" ca="1" si="41"/>
        <v>99.997500000000002</v>
      </c>
      <c r="BS64" s="9">
        <f t="shared" ca="1" si="41"/>
        <v>99.995000000000005</v>
      </c>
      <c r="BT64" s="9">
        <f t="shared" ca="1" si="41"/>
        <v>100.00749999999999</v>
      </c>
      <c r="BU64" s="9">
        <f t="shared" ca="1" si="41"/>
        <v>100.005</v>
      </c>
      <c r="BV64" s="9">
        <f t="shared" ca="1" si="41"/>
        <v>100.0025</v>
      </c>
      <c r="BW64" s="9">
        <f t="shared" ca="1" si="41"/>
        <v>100</v>
      </c>
      <c r="BX64" s="9">
        <f t="shared" ca="1" si="41"/>
        <v>99.997500000000002</v>
      </c>
      <c r="BY64" s="9">
        <f t="shared" ca="1" si="41"/>
        <v>99.995000000000005</v>
      </c>
    </row>
    <row r="65" spans="25:77">
      <c r="Y65" s="3"/>
      <c r="Z65" s="3"/>
      <c r="AA65" s="3"/>
      <c r="AN65" s="40" t="s">
        <v>1068</v>
      </c>
      <c r="AO65" s="9">
        <f t="shared" ref="AO65:BY65" ca="1" si="42">AO11</f>
        <v>-3.5700000000000003</v>
      </c>
      <c r="AP65" s="9">
        <f t="shared" ca="1" si="42"/>
        <v>-3.5700000000000003</v>
      </c>
      <c r="AQ65" s="9">
        <f t="shared" ca="1" si="42"/>
        <v>-3.5700000000000003</v>
      </c>
      <c r="AR65" s="9">
        <f t="shared" ca="1" si="42"/>
        <v>-3.5700000000000003</v>
      </c>
      <c r="AS65" s="9">
        <f t="shared" ca="1" si="42"/>
        <v>-3.5700000000000003</v>
      </c>
      <c r="AT65" s="9">
        <f t="shared" ca="1" si="42"/>
        <v>-3.5700000000000003</v>
      </c>
      <c r="AU65" s="9">
        <f t="shared" ca="1" si="42"/>
        <v>-3.5700000000000003</v>
      </c>
      <c r="AV65" s="9">
        <f t="shared" ca="1" si="42"/>
        <v>-3.5675000000000003</v>
      </c>
      <c r="AW65" s="9">
        <f t="shared" ca="1" si="42"/>
        <v>-3.5675000000000003</v>
      </c>
      <c r="AX65" s="9">
        <f t="shared" ca="1" si="42"/>
        <v>-3.5675000000000003</v>
      </c>
      <c r="AY65" s="9">
        <f t="shared" ca="1" si="42"/>
        <v>-3.5675000000000003</v>
      </c>
      <c r="AZ65" s="9">
        <f t="shared" ca="1" si="42"/>
        <v>-3.5675000000000003</v>
      </c>
      <c r="BA65" s="9">
        <f t="shared" ca="1" si="42"/>
        <v>-3.5675000000000003</v>
      </c>
      <c r="BB65" s="9">
        <f t="shared" ca="1" si="42"/>
        <v>-3.5650000000000004</v>
      </c>
      <c r="BC65" s="9">
        <f t="shared" ca="1" si="42"/>
        <v>-3.5650000000000004</v>
      </c>
      <c r="BD65" s="9">
        <f t="shared" ca="1" si="42"/>
        <v>-3.5650000000000004</v>
      </c>
      <c r="BE65" s="9">
        <f t="shared" ca="1" si="42"/>
        <v>-3.5650000000000004</v>
      </c>
      <c r="BF65" s="9">
        <f t="shared" ca="1" si="42"/>
        <v>-3.5650000000000004</v>
      </c>
      <c r="BG65" s="9">
        <f t="shared" ca="1" si="42"/>
        <v>-3.5650000000000004</v>
      </c>
      <c r="BH65" s="9">
        <f t="shared" ca="1" si="42"/>
        <v>-1.7850000000000001</v>
      </c>
      <c r="BI65" s="9">
        <f t="shared" ca="1" si="42"/>
        <v>-1.7850000000000001</v>
      </c>
      <c r="BJ65" s="9">
        <f t="shared" ca="1" si="42"/>
        <v>-1.7850000000000001</v>
      </c>
      <c r="BK65" s="9">
        <f t="shared" ca="1" si="42"/>
        <v>-1.7850000000000001</v>
      </c>
      <c r="BL65" s="9">
        <f t="shared" ca="1" si="42"/>
        <v>-1.7850000000000001</v>
      </c>
      <c r="BM65" s="9">
        <f t="shared" ca="1" si="42"/>
        <v>-1.7850000000000001</v>
      </c>
      <c r="BN65" s="9">
        <f t="shared" ca="1" si="42"/>
        <v>1.25E-3</v>
      </c>
      <c r="BO65" s="9">
        <f t="shared" ca="1" si="42"/>
        <v>1.25E-3</v>
      </c>
      <c r="BP65" s="9">
        <f t="shared" ca="1" si="42"/>
        <v>1.25E-3</v>
      </c>
      <c r="BQ65" s="9">
        <f t="shared" ca="1" si="42"/>
        <v>1.25E-3</v>
      </c>
      <c r="BR65" s="9">
        <f t="shared" ca="1" si="42"/>
        <v>1.25E-3</v>
      </c>
      <c r="BS65" s="9">
        <f t="shared" ca="1" si="42"/>
        <v>1.25E-3</v>
      </c>
      <c r="BT65" s="9">
        <f t="shared" ca="1" si="42"/>
        <v>-3.5625000000000004</v>
      </c>
      <c r="BU65" s="9">
        <f t="shared" ca="1" si="42"/>
        <v>-3.5625000000000004</v>
      </c>
      <c r="BV65" s="9">
        <f t="shared" ca="1" si="42"/>
        <v>-3.5625000000000004</v>
      </c>
      <c r="BW65" s="9">
        <f t="shared" ca="1" si="42"/>
        <v>-3.5625000000000004</v>
      </c>
      <c r="BX65" s="9">
        <f t="shared" ca="1" si="42"/>
        <v>-3.5625000000000004</v>
      </c>
      <c r="BY65" s="9">
        <f t="shared" ca="1" si="42"/>
        <v>-3.5625000000000004</v>
      </c>
    </row>
    <row r="66" spans="25:77">
      <c r="Y66" s="3"/>
      <c r="Z66" s="3"/>
      <c r="AA66" s="3"/>
    </row>
    <row r="67" spans="25:77">
      <c r="Y67" s="3"/>
      <c r="Z67" s="3"/>
      <c r="AA67" s="3"/>
      <c r="AN67" s="40" t="s">
        <v>1067</v>
      </c>
      <c r="AO67" s="9">
        <f ca="1">HLOOKUP(1,$AO$63:$BY$65,2,FALSE)</f>
        <v>99.992500000000007</v>
      </c>
      <c r="AP67" s="9">
        <f ca="1">HLOOKUP(2,$AO$63:$BY$65,2,FALSE)</f>
        <v>99.995000000000005</v>
      </c>
      <c r="AQ67" s="9">
        <f ca="1">HLOOKUP(3,$AO$63:$BY$65,2,FALSE)</f>
        <v>99.997500000000002</v>
      </c>
    </row>
    <row r="68" spans="25:77">
      <c r="Y68" s="3"/>
      <c r="Z68" s="3"/>
      <c r="AA68" s="3"/>
      <c r="AN68" s="40" t="s">
        <v>1068</v>
      </c>
      <c r="AO68" s="9">
        <f ca="1">HLOOKUP(1,$AO$63:$BY$65,3,FALSE)</f>
        <v>-3.5700000000000003</v>
      </c>
      <c r="AP68" s="9">
        <f ca="1">HLOOKUP(2,$AO$63:$BY$65,3,FALSE)</f>
        <v>-3.5700000000000003</v>
      </c>
      <c r="AQ68" s="9">
        <f ca="1">HLOOKUP(3,$AO$63:$BY$65,3,FALSE)</f>
        <v>-3.5700000000000003</v>
      </c>
    </row>
    <row r="69" spans="25:77">
      <c r="Y69" s="3"/>
      <c r="Z69" s="3"/>
      <c r="AA69" s="3"/>
    </row>
    <row r="70" spans="25:77">
      <c r="Y70" s="3"/>
      <c r="Z70" s="3"/>
      <c r="AA70" s="3"/>
      <c r="AO70">
        <f ca="1">ROUND(AO65*200,0)</f>
        <v>-714</v>
      </c>
      <c r="AP70">
        <f t="shared" ref="AP70:BS70" ca="1" si="43">ROUND(AP65*200,0)</f>
        <v>-714</v>
      </c>
      <c r="AQ70">
        <f t="shared" ca="1" si="43"/>
        <v>-714</v>
      </c>
      <c r="AR70">
        <f t="shared" ca="1" si="43"/>
        <v>-714</v>
      </c>
      <c r="AS70">
        <f t="shared" ca="1" si="43"/>
        <v>-714</v>
      </c>
      <c r="AT70">
        <f t="shared" ca="1" si="43"/>
        <v>-714</v>
      </c>
      <c r="AU70">
        <f t="shared" ca="1" si="43"/>
        <v>-714</v>
      </c>
      <c r="AV70">
        <f t="shared" ca="1" si="43"/>
        <v>-714</v>
      </c>
      <c r="AW70">
        <f t="shared" ca="1" si="43"/>
        <v>-714</v>
      </c>
      <c r="AX70">
        <f t="shared" ca="1" si="43"/>
        <v>-714</v>
      </c>
      <c r="AY70">
        <f t="shared" ca="1" si="43"/>
        <v>-714</v>
      </c>
      <c r="AZ70">
        <f t="shared" ca="1" si="43"/>
        <v>-714</v>
      </c>
      <c r="BA70">
        <f t="shared" ca="1" si="43"/>
        <v>-714</v>
      </c>
      <c r="BB70">
        <f t="shared" ca="1" si="43"/>
        <v>-713</v>
      </c>
      <c r="BC70">
        <f t="shared" ca="1" si="43"/>
        <v>-713</v>
      </c>
      <c r="BD70">
        <f t="shared" ca="1" si="43"/>
        <v>-713</v>
      </c>
      <c r="BE70">
        <f t="shared" ca="1" si="43"/>
        <v>-713</v>
      </c>
      <c r="BF70">
        <f t="shared" ca="1" si="43"/>
        <v>-713</v>
      </c>
      <c r="BG70">
        <f t="shared" ca="1" si="43"/>
        <v>-713</v>
      </c>
      <c r="BH70">
        <f t="shared" ca="1" si="43"/>
        <v>-357</v>
      </c>
      <c r="BI70">
        <f t="shared" ca="1" si="43"/>
        <v>-357</v>
      </c>
      <c r="BJ70">
        <f t="shared" ca="1" si="43"/>
        <v>-357</v>
      </c>
      <c r="BK70">
        <f t="shared" ca="1" si="43"/>
        <v>-357</v>
      </c>
      <c r="BL70">
        <f t="shared" ca="1" si="43"/>
        <v>-357</v>
      </c>
      <c r="BM70">
        <f t="shared" ca="1" si="43"/>
        <v>-357</v>
      </c>
      <c r="BN70">
        <f t="shared" ca="1" si="43"/>
        <v>0</v>
      </c>
      <c r="BO70">
        <f t="shared" ca="1" si="43"/>
        <v>0</v>
      </c>
      <c r="BP70">
        <f t="shared" ca="1" si="43"/>
        <v>0</v>
      </c>
      <c r="BQ70">
        <f t="shared" ca="1" si="43"/>
        <v>0</v>
      </c>
      <c r="BR70">
        <f t="shared" ca="1" si="43"/>
        <v>0</v>
      </c>
      <c r="BS70">
        <f t="shared" ca="1" si="43"/>
        <v>0</v>
      </c>
      <c r="BT70">
        <f t="shared" ref="BT70:BY70" ca="1" si="44">ROUND(BT65*200,0)</f>
        <v>-713</v>
      </c>
      <c r="BU70">
        <f t="shared" ca="1" si="44"/>
        <v>-713</v>
      </c>
      <c r="BV70">
        <f t="shared" ca="1" si="44"/>
        <v>-713</v>
      </c>
      <c r="BW70">
        <f t="shared" ca="1" si="44"/>
        <v>-713</v>
      </c>
      <c r="BX70">
        <f t="shared" ca="1" si="44"/>
        <v>-713</v>
      </c>
      <c r="BY70">
        <f t="shared" ca="1" si="44"/>
        <v>-713</v>
      </c>
    </row>
    <row r="71" spans="25:77">
      <c r="Y71" s="3"/>
      <c r="Z71" s="3"/>
      <c r="AA71" s="3"/>
      <c r="AO71">
        <f ca="1">MOD(AO70,10)</f>
        <v>6</v>
      </c>
      <c r="AP71">
        <f t="shared" ref="AP71:BQ71" ca="1" si="45">MOD(AP70,10)</f>
        <v>6</v>
      </c>
      <c r="AQ71">
        <f t="shared" ca="1" si="45"/>
        <v>6</v>
      </c>
      <c r="AR71">
        <f t="shared" ca="1" si="45"/>
        <v>6</v>
      </c>
      <c r="AS71">
        <f t="shared" ca="1" si="45"/>
        <v>6</v>
      </c>
      <c r="AT71">
        <f t="shared" ca="1" si="45"/>
        <v>6</v>
      </c>
      <c r="AU71">
        <f t="shared" ca="1" si="45"/>
        <v>6</v>
      </c>
      <c r="AV71">
        <f t="shared" ca="1" si="45"/>
        <v>6</v>
      </c>
      <c r="AW71">
        <f t="shared" ca="1" si="45"/>
        <v>6</v>
      </c>
      <c r="AX71">
        <f t="shared" ca="1" si="45"/>
        <v>6</v>
      </c>
      <c r="AY71">
        <f t="shared" ca="1" si="45"/>
        <v>6</v>
      </c>
      <c r="AZ71">
        <f t="shared" ca="1" si="45"/>
        <v>6</v>
      </c>
      <c r="BA71">
        <f t="shared" ca="1" si="45"/>
        <v>6</v>
      </c>
      <c r="BB71">
        <f t="shared" ca="1" si="45"/>
        <v>7</v>
      </c>
      <c r="BC71">
        <f t="shared" ca="1" si="45"/>
        <v>7</v>
      </c>
      <c r="BD71">
        <f t="shared" ca="1" si="45"/>
        <v>7</v>
      </c>
      <c r="BE71">
        <f t="shared" ca="1" si="45"/>
        <v>7</v>
      </c>
      <c r="BF71">
        <f t="shared" ca="1" si="45"/>
        <v>7</v>
      </c>
      <c r="BG71">
        <f t="shared" ca="1" si="45"/>
        <v>7</v>
      </c>
      <c r="BH71">
        <f t="shared" ca="1" si="45"/>
        <v>3</v>
      </c>
      <c r="BI71">
        <f t="shared" ca="1" si="45"/>
        <v>3</v>
      </c>
      <c r="BJ71">
        <f t="shared" ca="1" si="45"/>
        <v>3</v>
      </c>
      <c r="BK71">
        <f t="shared" ca="1" si="45"/>
        <v>3</v>
      </c>
      <c r="BL71">
        <f t="shared" ca="1" si="45"/>
        <v>3</v>
      </c>
      <c r="BM71">
        <f t="shared" ca="1" si="45"/>
        <v>3</v>
      </c>
      <c r="BN71">
        <f t="shared" ca="1" si="45"/>
        <v>0</v>
      </c>
      <c r="BO71">
        <f t="shared" ca="1" si="45"/>
        <v>0</v>
      </c>
      <c r="BP71">
        <f t="shared" ca="1" si="45"/>
        <v>0</v>
      </c>
      <c r="BQ71">
        <f t="shared" ca="1" si="45"/>
        <v>0</v>
      </c>
      <c r="BR71">
        <f ca="1">MOD(BR70,10)</f>
        <v>0</v>
      </c>
      <c r="BS71">
        <f t="shared" ref="BS71:BY71" ca="1" si="46">MOD(BS70,10)</f>
        <v>0</v>
      </c>
      <c r="BT71">
        <f t="shared" ca="1" si="46"/>
        <v>7</v>
      </c>
      <c r="BU71">
        <f t="shared" ca="1" si="46"/>
        <v>7</v>
      </c>
      <c r="BV71">
        <f t="shared" ca="1" si="46"/>
        <v>7</v>
      </c>
      <c r="BW71">
        <f t="shared" ca="1" si="46"/>
        <v>7</v>
      </c>
      <c r="BX71">
        <f t="shared" ca="1" si="46"/>
        <v>7</v>
      </c>
      <c r="BY71">
        <f t="shared" ca="1" si="46"/>
        <v>7</v>
      </c>
    </row>
    <row r="72" spans="25:77">
      <c r="Y72" s="3"/>
      <c r="Z72" s="3"/>
      <c r="AA72" s="3"/>
      <c r="AO72" t="b">
        <f ca="1">NOT(AO71&lt;&gt;0)</f>
        <v>0</v>
      </c>
      <c r="AP72" t="b">
        <f t="shared" ref="AP72:BS72" ca="1" si="47">NOT(AP71&lt;&gt;0)</f>
        <v>0</v>
      </c>
      <c r="AQ72" t="b">
        <f t="shared" ca="1" si="47"/>
        <v>0</v>
      </c>
      <c r="AR72" t="b">
        <f t="shared" ca="1" si="47"/>
        <v>0</v>
      </c>
      <c r="AS72" t="b">
        <f t="shared" ca="1" si="47"/>
        <v>0</v>
      </c>
      <c r="AT72" t="b">
        <f t="shared" ca="1" si="47"/>
        <v>0</v>
      </c>
      <c r="AU72" t="b">
        <f t="shared" ca="1" si="47"/>
        <v>0</v>
      </c>
      <c r="AV72" t="b">
        <f t="shared" ca="1" si="47"/>
        <v>0</v>
      </c>
      <c r="AW72" t="b">
        <f t="shared" ca="1" si="47"/>
        <v>0</v>
      </c>
      <c r="AX72" t="b">
        <f t="shared" ca="1" si="47"/>
        <v>0</v>
      </c>
      <c r="AY72" t="b">
        <f t="shared" ca="1" si="47"/>
        <v>0</v>
      </c>
      <c r="AZ72" t="b">
        <f t="shared" ca="1" si="47"/>
        <v>0</v>
      </c>
      <c r="BA72" t="b">
        <f t="shared" ca="1" si="47"/>
        <v>0</v>
      </c>
      <c r="BB72" t="b">
        <f t="shared" ca="1" si="47"/>
        <v>0</v>
      </c>
      <c r="BC72" t="b">
        <f t="shared" ca="1" si="47"/>
        <v>0</v>
      </c>
      <c r="BD72" t="b">
        <f t="shared" ca="1" si="47"/>
        <v>0</v>
      </c>
      <c r="BE72" t="b">
        <f t="shared" ca="1" si="47"/>
        <v>0</v>
      </c>
      <c r="BF72" t="b">
        <f t="shared" ca="1" si="47"/>
        <v>0</v>
      </c>
      <c r="BG72" t="b">
        <f t="shared" ca="1" si="47"/>
        <v>0</v>
      </c>
      <c r="BH72" t="b">
        <f t="shared" ca="1" si="47"/>
        <v>0</v>
      </c>
      <c r="BI72" t="b">
        <f t="shared" ca="1" si="47"/>
        <v>0</v>
      </c>
      <c r="BJ72" t="b">
        <f t="shared" ca="1" si="47"/>
        <v>0</v>
      </c>
      <c r="BK72" t="b">
        <f t="shared" ca="1" si="47"/>
        <v>0</v>
      </c>
      <c r="BL72" t="b">
        <f t="shared" ca="1" si="47"/>
        <v>0</v>
      </c>
      <c r="BM72" t="b">
        <f t="shared" ca="1" si="47"/>
        <v>0</v>
      </c>
      <c r="BN72" t="b">
        <f t="shared" ca="1" si="47"/>
        <v>1</v>
      </c>
      <c r="BO72" t="b">
        <f t="shared" ca="1" si="47"/>
        <v>1</v>
      </c>
      <c r="BP72" t="b">
        <f t="shared" ca="1" si="47"/>
        <v>1</v>
      </c>
      <c r="BQ72" t="b">
        <f t="shared" ca="1" si="47"/>
        <v>1</v>
      </c>
      <c r="BR72" t="b">
        <f t="shared" ca="1" si="47"/>
        <v>1</v>
      </c>
      <c r="BS72" t="b">
        <f t="shared" ca="1" si="47"/>
        <v>1</v>
      </c>
      <c r="BT72" t="b">
        <f t="shared" ref="BT72:BY72" ca="1" si="48">NOT(BT71&lt;&gt;0)</f>
        <v>0</v>
      </c>
      <c r="BU72" t="b">
        <f t="shared" ca="1" si="48"/>
        <v>0</v>
      </c>
      <c r="BV72" t="b">
        <f t="shared" ca="1" si="48"/>
        <v>0</v>
      </c>
      <c r="BW72" t="b">
        <f t="shared" ca="1" si="48"/>
        <v>0</v>
      </c>
      <c r="BX72" t="b">
        <f t="shared" ca="1" si="48"/>
        <v>0</v>
      </c>
      <c r="BY72" t="b">
        <f t="shared" ca="1" si="48"/>
        <v>0</v>
      </c>
    </row>
    <row r="73" spans="25:77">
      <c r="Y73" s="3"/>
      <c r="Z73" s="3"/>
      <c r="AA73" s="3"/>
    </row>
    <row r="74" spans="25:77">
      <c r="Y74" s="3"/>
      <c r="Z74" s="3"/>
      <c r="AA74" s="3"/>
    </row>
    <row r="75" spans="25:77">
      <c r="Y75" s="3"/>
      <c r="Z75" s="3"/>
      <c r="AA75" s="3"/>
    </row>
    <row r="76" spans="25:77">
      <c r="Y76" s="3"/>
      <c r="Z76" s="3"/>
      <c r="AA76" s="3"/>
    </row>
    <row r="77" spans="25:77">
      <c r="Y77" s="3"/>
      <c r="Z77" s="3"/>
      <c r="AA77" s="3"/>
    </row>
    <row r="78" spans="25:77">
      <c r="Y78" s="3"/>
      <c r="Z78" s="3"/>
      <c r="AA78" s="3"/>
    </row>
    <row r="79" spans="25:77">
      <c r="Y79" s="3"/>
      <c r="Z79" s="3"/>
      <c r="AA79" s="3"/>
    </row>
    <row r="80" spans="25:77">
      <c r="Y80" s="3"/>
      <c r="Z80" s="3"/>
      <c r="AA80" s="3"/>
    </row>
    <row r="81" spans="25:27">
      <c r="Y81" s="3"/>
      <c r="Z81" s="3"/>
      <c r="AA81" s="3"/>
    </row>
    <row r="82" spans="25:27">
      <c r="Y82" s="3"/>
      <c r="Z82" s="3"/>
      <c r="AA82" s="3"/>
    </row>
    <row r="83" spans="25:27">
      <c r="Y83" s="3"/>
      <c r="Z83" s="3"/>
      <c r="AA83" s="3"/>
    </row>
    <row r="84" spans="25:27">
      <c r="Y84" s="3"/>
      <c r="Z84" s="3"/>
      <c r="AA84" s="3"/>
    </row>
    <row r="85" spans="25:27">
      <c r="Y85" s="3"/>
      <c r="Z85" s="3"/>
      <c r="AA85" s="3"/>
    </row>
    <row r="86" spans="25:27">
      <c r="Y86" s="3"/>
      <c r="Z86" s="3"/>
      <c r="AA86" s="3"/>
    </row>
    <row r="87" spans="25:27">
      <c r="Y87" s="3"/>
      <c r="Z87" s="3"/>
      <c r="AA87" s="3"/>
    </row>
    <row r="88" spans="25:27">
      <c r="Y88" s="3"/>
      <c r="Z88" s="3"/>
      <c r="AA88" s="3"/>
    </row>
    <row r="89" spans="25:27">
      <c r="Y89" s="3"/>
      <c r="Z89" s="3"/>
      <c r="AA89" s="3"/>
    </row>
    <row r="90" spans="25:27">
      <c r="Y90" s="3"/>
      <c r="Z90" s="3"/>
      <c r="AA90" s="3"/>
    </row>
    <row r="91" spans="25:27">
      <c r="Y91" s="3"/>
      <c r="Z91" s="3"/>
      <c r="AA91" s="3"/>
    </row>
    <row r="92" spans="25:27">
      <c r="Y92" s="3"/>
      <c r="Z92" s="3"/>
      <c r="AA92" s="3"/>
    </row>
    <row r="93" spans="25:27">
      <c r="Y93" s="3"/>
      <c r="Z93" s="3"/>
      <c r="AA93" s="3"/>
    </row>
    <row r="94" spans="25:27">
      <c r="Y94" s="3"/>
      <c r="Z94" s="3"/>
      <c r="AA94" s="3"/>
    </row>
    <row r="95" spans="25:27">
      <c r="Y95" s="3"/>
      <c r="Z95" s="3"/>
      <c r="AA95" s="3"/>
    </row>
    <row r="96" spans="25:27">
      <c r="Y96" s="3"/>
      <c r="Z96" s="3"/>
      <c r="AA96" s="3"/>
    </row>
    <row r="97" spans="25:27">
      <c r="Y97" s="3"/>
      <c r="Z97" s="3"/>
      <c r="AA97" s="3"/>
    </row>
    <row r="98" spans="25:27">
      <c r="Y98" s="3"/>
      <c r="Z98" s="3"/>
      <c r="AA98" s="3"/>
    </row>
    <row r="99" spans="25:27">
      <c r="Y99" s="3"/>
      <c r="Z99" s="3"/>
      <c r="AA99" s="3"/>
    </row>
    <row r="100" spans="25:27">
      <c r="Y100" s="3"/>
      <c r="Z100" s="3"/>
      <c r="AA100" s="3"/>
    </row>
    <row r="101" spans="25:27">
      <c r="Y101" s="3"/>
      <c r="Z101" s="3"/>
      <c r="AA101" s="3"/>
    </row>
    <row r="102" spans="25:27">
      <c r="Y102" s="3"/>
      <c r="Z102" s="3"/>
      <c r="AA102" s="3"/>
    </row>
    <row r="103" spans="25:27">
      <c r="Y103" s="3"/>
      <c r="Z103" s="3"/>
      <c r="AA103" s="3"/>
    </row>
    <row r="104" spans="25:27">
      <c r="Y104" s="3"/>
      <c r="Z104" s="3"/>
      <c r="AA104" s="3"/>
    </row>
    <row r="105" spans="25:27">
      <c r="Y105" s="3"/>
      <c r="Z105" s="3"/>
      <c r="AA105" s="3"/>
    </row>
    <row r="106" spans="25:27">
      <c r="Y106" s="3"/>
      <c r="Z106" s="3"/>
      <c r="AA106" s="3"/>
    </row>
    <row r="107" spans="25:27">
      <c r="Y107" s="3"/>
      <c r="Z107" s="3"/>
      <c r="AA107" s="3"/>
    </row>
    <row r="108" spans="25:27">
      <c r="Y108" s="3"/>
      <c r="Z108" s="3"/>
      <c r="AA108" s="3"/>
    </row>
    <row r="109" spans="25:27">
      <c r="Y109" s="3"/>
      <c r="Z109" s="3"/>
      <c r="AA109" s="3"/>
    </row>
    <row r="110" spans="25:27">
      <c r="Y110" s="3"/>
      <c r="Z110" s="3"/>
      <c r="AA110" s="3"/>
    </row>
    <row r="111" spans="25:27">
      <c r="Y111" s="3"/>
      <c r="Z111" s="3"/>
      <c r="AA111" s="3"/>
    </row>
    <row r="112" spans="25:27">
      <c r="Y112" s="3"/>
      <c r="Z112" s="3"/>
      <c r="AA112" s="3"/>
    </row>
    <row r="113" spans="25:27">
      <c r="Y113" s="3"/>
      <c r="Z113" s="3"/>
      <c r="AA113" s="3"/>
    </row>
    <row r="114" spans="25:27">
      <c r="Y114" s="3"/>
      <c r="Z114" s="3"/>
      <c r="AA114" s="3"/>
    </row>
    <row r="115" spans="25:27">
      <c r="Y115" s="3"/>
      <c r="Z115" s="3"/>
      <c r="AA115" s="3"/>
    </row>
    <row r="116" spans="25:27">
      <c r="Y116" s="3"/>
      <c r="Z116" s="3"/>
      <c r="AA116" s="3"/>
    </row>
    <row r="117" spans="25:27">
      <c r="Y117" s="3"/>
      <c r="Z117" s="3"/>
      <c r="AA117" s="3"/>
    </row>
    <row r="118" spans="25:27">
      <c r="Y118" s="3"/>
      <c r="Z118" s="3"/>
      <c r="AA118" s="3"/>
    </row>
    <row r="119" spans="25:27">
      <c r="Y119" s="3"/>
      <c r="Z119" s="3"/>
      <c r="AA119" s="3"/>
    </row>
    <row r="120" spans="25:27">
      <c r="Y120" s="3"/>
      <c r="Z120" s="3"/>
      <c r="AA120" s="3"/>
    </row>
    <row r="121" spans="25:27">
      <c r="Y121" s="3"/>
      <c r="Z121" s="3"/>
      <c r="AA121" s="3"/>
    </row>
    <row r="122" spans="25:27">
      <c r="Y122" s="3"/>
      <c r="Z122" s="3"/>
      <c r="AA122" s="3"/>
    </row>
    <row r="123" spans="25:27">
      <c r="Y123" s="3"/>
      <c r="Z123" s="3"/>
      <c r="AA123" s="3"/>
    </row>
    <row r="124" spans="25:27">
      <c r="Y124" s="3"/>
      <c r="Z124" s="3"/>
      <c r="AA124" s="3"/>
    </row>
    <row r="128" spans="25:27">
      <c r="Y128" s="3"/>
      <c r="Z128" s="3"/>
      <c r="AA128" s="3"/>
    </row>
    <row r="129" spans="25:27">
      <c r="Y129" s="3"/>
      <c r="Z129" s="3"/>
      <c r="AA129" s="3"/>
    </row>
    <row r="130" spans="25:27">
      <c r="Y130" s="3"/>
      <c r="Z130" s="3"/>
      <c r="AA130" s="3"/>
    </row>
    <row r="131" spans="25:27">
      <c r="Y131" s="3"/>
      <c r="Z131" s="3"/>
      <c r="AA131" s="3"/>
    </row>
    <row r="132" spans="25:27">
      <c r="Y132" s="3"/>
      <c r="Z132" s="3"/>
      <c r="AA132" s="3"/>
    </row>
    <row r="133" spans="25:27">
      <c r="Y133" s="3"/>
      <c r="Z133" s="3"/>
      <c r="AA133" s="3"/>
    </row>
    <row r="134" spans="25:27">
      <c r="Y134" s="3"/>
      <c r="Z134" s="3"/>
      <c r="AA134" s="3"/>
    </row>
    <row r="135" spans="25:27">
      <c r="Y135" s="3"/>
      <c r="Z135" s="3"/>
      <c r="AA135" s="3"/>
    </row>
    <row r="136" spans="25:27">
      <c r="Y136" s="3"/>
      <c r="Z136" s="3"/>
      <c r="AA136" s="3"/>
    </row>
    <row r="137" spans="25:27">
      <c r="Y137" s="3"/>
      <c r="Z137" s="3"/>
      <c r="AA137" s="3"/>
    </row>
    <row r="138" spans="25:27">
      <c r="Y138" s="3"/>
      <c r="Z138" s="3"/>
      <c r="AA138" s="3"/>
    </row>
    <row r="139" spans="25:27">
      <c r="Y139" s="3"/>
      <c r="Z139" s="3"/>
      <c r="AA139" s="3"/>
    </row>
    <row r="140" spans="25:27">
      <c r="Y140" s="3"/>
      <c r="Z140" s="3"/>
      <c r="AA140" s="3"/>
    </row>
    <row r="141" spans="25:27">
      <c r="Y141" s="3"/>
      <c r="Z141" s="3"/>
      <c r="AA141" s="3"/>
    </row>
    <row r="142" spans="25:27">
      <c r="Y142" s="3"/>
      <c r="Z142" s="3"/>
      <c r="AA142" s="3"/>
    </row>
    <row r="143" spans="25:27">
      <c r="Y143" s="3"/>
      <c r="Z143" s="3"/>
      <c r="AA143" s="3"/>
    </row>
    <row r="144" spans="25:27">
      <c r="Y144" s="3"/>
      <c r="Z144" s="3"/>
      <c r="AA144" s="3"/>
    </row>
    <row r="145" spans="25:27">
      <c r="Y145" s="3"/>
      <c r="Z145" s="3"/>
      <c r="AA145" s="3"/>
    </row>
    <row r="146" spans="25:27">
      <c r="Y146" s="3"/>
      <c r="Z146" s="3"/>
      <c r="AA146" s="3"/>
    </row>
    <row r="147" spans="25:27">
      <c r="Y147" s="3"/>
      <c r="Z147" s="3"/>
      <c r="AA147" s="3"/>
    </row>
    <row r="148" spans="25:27">
      <c r="Y148" s="3"/>
      <c r="Z148" s="3"/>
      <c r="AA148" s="3"/>
    </row>
    <row r="149" spans="25:27">
      <c r="Y149" s="3"/>
      <c r="Z149" s="3"/>
      <c r="AA149" s="3"/>
    </row>
    <row r="150" spans="25:27">
      <c r="Y150" s="3"/>
      <c r="Z150" s="3"/>
      <c r="AA150" s="3"/>
    </row>
    <row r="151" spans="25:27">
      <c r="Y151" s="3"/>
      <c r="Z151" s="3"/>
      <c r="AA151" s="3"/>
    </row>
    <row r="152" spans="25:27">
      <c r="Y152" s="3"/>
      <c r="Z152" s="3"/>
      <c r="AA152" s="3"/>
    </row>
    <row r="153" spans="25:27">
      <c r="Y153" s="3"/>
      <c r="Z153" s="3"/>
      <c r="AA153" s="3"/>
    </row>
    <row r="154" spans="25:27">
      <c r="Y154" s="3"/>
      <c r="Z154" s="3"/>
      <c r="AA154" s="3"/>
    </row>
    <row r="155" spans="25:27">
      <c r="Y155" s="3"/>
      <c r="Z155" s="3"/>
      <c r="AA155" s="3"/>
    </row>
    <row r="156" spans="25:27">
      <c r="Y156" s="3"/>
      <c r="Z156" s="3"/>
      <c r="AA156" s="3"/>
    </row>
    <row r="157" spans="25:27">
      <c r="Y157" s="3"/>
      <c r="Z157" s="3"/>
      <c r="AA157" s="3"/>
    </row>
    <row r="158" spans="25:27">
      <c r="Y158" s="3"/>
      <c r="Z158" s="3"/>
      <c r="AA158" s="3"/>
    </row>
    <row r="159" spans="25:27">
      <c r="Y159" s="3"/>
      <c r="Z159" s="3"/>
      <c r="AA159" s="3"/>
    </row>
    <row r="160" spans="25:27">
      <c r="Y160" s="3"/>
      <c r="Z160" s="3"/>
      <c r="AA160" s="3"/>
    </row>
    <row r="161" spans="25:27">
      <c r="Y161" s="3"/>
      <c r="Z161" s="3"/>
      <c r="AA161" s="3"/>
    </row>
    <row r="162" spans="25:27">
      <c r="Y162" s="3"/>
      <c r="Z162" s="3"/>
      <c r="AA162" s="3"/>
    </row>
    <row r="163" spans="25:27">
      <c r="Y163" s="3"/>
      <c r="Z163" s="3"/>
      <c r="AA163" s="3"/>
    </row>
    <row r="164" spans="25:27">
      <c r="Y164" s="3"/>
      <c r="Z164" s="3"/>
      <c r="AA164" s="3"/>
    </row>
    <row r="165" spans="25:27">
      <c r="Y165" s="3"/>
      <c r="Z165" s="3"/>
      <c r="AA165" s="3"/>
    </row>
    <row r="166" spans="25:27">
      <c r="Y166" s="3"/>
      <c r="Z166" s="3"/>
      <c r="AA166" s="3"/>
    </row>
    <row r="167" spans="25:27">
      <c r="Y167" s="3"/>
      <c r="Z167" s="3"/>
      <c r="AA167" s="3"/>
    </row>
    <row r="168" spans="25:27">
      <c r="Y168" s="3"/>
      <c r="Z168" s="3"/>
      <c r="AA168" s="3"/>
    </row>
    <row r="169" spans="25:27">
      <c r="Y169" s="3"/>
      <c r="Z169" s="3"/>
      <c r="AA169" s="3"/>
    </row>
    <row r="170" spans="25:27">
      <c r="Y170" s="3"/>
      <c r="Z170" s="3"/>
      <c r="AA170" s="3"/>
    </row>
    <row r="171" spans="25:27">
      <c r="Y171" s="3"/>
      <c r="Z171" s="3"/>
      <c r="AA171" s="3"/>
    </row>
  </sheetData>
  <phoneticPr fontId="0" type="noConversion"/>
  <conditionalFormatting sqref="AO63:BY63">
    <cfRule type="cellIs" dxfId="1" priority="1" operator="equal">
      <formula>2</formula>
    </cfRule>
    <cfRule type="cellIs" dxfId="0" priority="4" operator="equal">
      <formula>1</formula>
    </cfRule>
  </conditionalFormatting>
  <pageMargins left="0.75" right="0.75" top="1" bottom="1" header="0.5" footer="0.5"/>
  <pageSetup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I113"/>
  <sheetViews>
    <sheetView workbookViewId="0">
      <pane xSplit="6" ySplit="2" topLeftCell="O3" activePane="bottomRight" state="frozen"/>
      <selection pane="topRight" activeCell="F1" sqref="F1"/>
      <selection pane="bottomLeft" activeCell="A3" sqref="A3"/>
      <selection pane="bottomRight" activeCell="AD3" sqref="AD3"/>
    </sheetView>
  </sheetViews>
  <sheetFormatPr defaultRowHeight="12.75"/>
  <cols>
    <col min="1" max="1" width="18.42578125" customWidth="1"/>
    <col min="3" max="4" width="3.85546875" customWidth="1"/>
    <col min="15" max="15" width="9.140625" customWidth="1"/>
    <col min="21" max="21" width="10.28515625" bestFit="1" customWidth="1"/>
    <col min="25" max="25" width="12.42578125" customWidth="1"/>
    <col min="26" max="26" width="17.28515625" customWidth="1"/>
    <col min="28" max="28" width="10.42578125" customWidth="1"/>
  </cols>
  <sheetData>
    <row r="1" spans="1:35">
      <c r="F1">
        <f ca="1">(B24-B23)/50</f>
        <v>0</v>
      </c>
      <c r="H1" s="2" t="s">
        <v>111</v>
      </c>
      <c r="K1" s="2" t="s">
        <v>112</v>
      </c>
    </row>
    <row r="2" spans="1:35" ht="42" customHeight="1">
      <c r="A2" s="98" t="s">
        <v>1084</v>
      </c>
      <c r="B2" s="99"/>
      <c r="E2" s="96" t="s">
        <v>114</v>
      </c>
      <c r="F2" s="2" t="s">
        <v>115</v>
      </c>
      <c r="G2" s="11" t="s">
        <v>1085</v>
      </c>
      <c r="H2" s="2" t="s">
        <v>69</v>
      </c>
      <c r="I2" s="2" t="s">
        <v>116</v>
      </c>
      <c r="J2" s="2"/>
      <c r="K2" s="2" t="s">
        <v>43</v>
      </c>
      <c r="L2" s="2" t="s">
        <v>46</v>
      </c>
      <c r="M2" s="110" t="s">
        <v>17</v>
      </c>
      <c r="N2" s="114" t="s">
        <v>1086</v>
      </c>
      <c r="O2" s="2" t="s">
        <v>1087</v>
      </c>
      <c r="P2" s="2" t="s">
        <v>1088</v>
      </c>
      <c r="Q2" s="2" t="s">
        <v>1089</v>
      </c>
      <c r="R2" s="2" t="s">
        <v>1090</v>
      </c>
      <c r="S2" s="2" t="s">
        <v>1091</v>
      </c>
      <c r="T2" s="2" t="s">
        <v>996</v>
      </c>
      <c r="U2" s="2" t="s">
        <v>1005</v>
      </c>
      <c r="V2" s="2" t="s">
        <v>85</v>
      </c>
      <c r="W2" s="2" t="s">
        <v>66</v>
      </c>
      <c r="X2" s="2"/>
      <c r="Y2" s="11" t="s">
        <v>118</v>
      </c>
      <c r="Z2" s="11" t="s">
        <v>119</v>
      </c>
      <c r="AA2" s="11" t="s">
        <v>1092</v>
      </c>
      <c r="AB2" s="111" t="s">
        <v>1093</v>
      </c>
      <c r="AC2" s="111" t="s">
        <v>1094</v>
      </c>
      <c r="AD2" s="111" t="s">
        <v>1095</v>
      </c>
      <c r="AE2" s="111" t="s">
        <v>1096</v>
      </c>
      <c r="AF2" s="115" t="s">
        <v>1097</v>
      </c>
      <c r="AG2" s="115" t="s">
        <v>1098</v>
      </c>
      <c r="AH2" s="115" t="s">
        <v>1098</v>
      </c>
      <c r="AI2" s="115" t="s">
        <v>1099</v>
      </c>
    </row>
    <row r="3" spans="1:35">
      <c r="A3" s="99" t="s">
        <v>15</v>
      </c>
      <c r="B3" s="99">
        <f ca="1">VLOOKUP(CHARACTERIZE!$D$6, Lookups!$D$2:$E$1502,2,FALSE)+1</f>
        <v>1</v>
      </c>
      <c r="E3" s="97">
        <v>0</v>
      </c>
      <c r="F3" s="9">
        <f t="shared" ref="F3:F34" ca="1" si="0">$B$23+E3*$F$1</f>
        <v>0</v>
      </c>
      <c r="H3" s="14">
        <f t="shared" ref="H3:H34" ca="1" si="1">$B$31*$F3^3+$B$32*$F3^2+$B$33*$F3+$B$34+$B$9</f>
        <v>0</v>
      </c>
      <c r="I3" s="14">
        <f t="shared" ref="I3:I34" ca="1" si="2">$B$26*$F3^3+$B$27*$F3^2+$B$28*$F3+$B$29</f>
        <v>0</v>
      </c>
      <c r="J3" s="16"/>
      <c r="K3" s="12">
        <f t="shared" ref="K3:K34" ca="1" si="3">AA3</f>
        <v>0</v>
      </c>
      <c r="L3" s="12">
        <f t="shared" ref="L3:L34" ca="1" si="4">F3*AA3</f>
        <v>0</v>
      </c>
      <c r="M3" s="12" t="e">
        <f ca="1">INDEX(AB3:AE3,1,$B$10)</f>
        <v>#VALUE!</v>
      </c>
      <c r="N3" s="12" t="e">
        <f ca="1">INDEX(AF3:AI3,1,$B$10)</f>
        <v>#VALUE!</v>
      </c>
      <c r="O3" s="12">
        <f t="shared" ref="O3:O34" ca="1" si="5">I3*Z3</f>
        <v>0</v>
      </c>
      <c r="P3" s="13" t="e">
        <f ca="1">IF((M3*$B$13)=0,0,CEILING($B$12/(M3*$B$13),1)*$B$6)</f>
        <v>#VALUE!</v>
      </c>
      <c r="Q3" s="12" t="e">
        <f t="shared" ref="Q3:Q34" ca="1" si="6">P3*F3*AA3/$B$14/$B$6</f>
        <v>#VALUE!</v>
      </c>
      <c r="R3" s="12" t="e">
        <f ca="1">P3*S3</f>
        <v>#VALUE!</v>
      </c>
      <c r="S3" s="12" t="e">
        <f ca="1">M3*$B$13/$B$6</f>
        <v>#VALUE!</v>
      </c>
      <c r="T3" s="12" t="e">
        <f ca="1">R3/Q3/CHOOSE($B$47,1,10,0.01,1)</f>
        <v>#VALUE!</v>
      </c>
      <c r="U3" s="15" t="e">
        <f ca="1">P3*$B$5</f>
        <v>#VALUE!</v>
      </c>
      <c r="V3" s="12">
        <f ca="1">CHOOSE($B$43,$B$8,$B$8+Y3*$B$39)</f>
        <v>25</v>
      </c>
      <c r="W3" s="85">
        <f t="shared" ref="W3:W34" ca="1" si="7">CHOOSE($B$43,$B$8-Y3*$B$39,$B$8)</f>
        <v>25</v>
      </c>
      <c r="X3" s="4"/>
      <c r="Y3" s="3">
        <f t="shared" ref="Y3:Y34" ca="1" si="8">IF($G3,0,F3*(H3+($B$8-$B$37)*$B$38))</f>
        <v>0</v>
      </c>
      <c r="Z3" s="3">
        <f t="shared" ref="Z3:Z34" ca="1" si="9">1+(V3-$B$37)*$B$36</f>
        <v>1</v>
      </c>
      <c r="AA3">
        <f t="shared" ref="AA3:AA34" ca="1" si="10">(H3+(V3-$B$37)*$B$38)*$B$6</f>
        <v>0</v>
      </c>
      <c r="AB3" t="e">
        <f t="shared" ref="AB3:AB34" ca="1" si="11">I3*Z3*$B$4*$B$6</f>
        <v>#VALUE!</v>
      </c>
      <c r="AC3" t="e">
        <f ca="1">AD3*1000</f>
        <v>#N/A</v>
      </c>
      <c r="AD3" t="e">
        <f ca="1">IF($B$41="lm",AB3/$B$18,IF($B$41="mW",AB3/1000,IF($B$41="PPF",AB3/$B$17/1000,NA())))</f>
        <v>#N/A</v>
      </c>
      <c r="AE3" t="e">
        <f ca="1">AB3*$B$17</f>
        <v>#VALUE!</v>
      </c>
      <c r="AF3" t="e">
        <f t="shared" ref="AF3:AF34" ca="1" si="12">AB3/L3/IF($B$41="mW",10,1)</f>
        <v>#VALUE!</v>
      </c>
      <c r="AG3" t="e">
        <f t="shared" ref="AG3:AG34" ca="1" si="13">AC3/L3/10</f>
        <v>#N/A</v>
      </c>
      <c r="AH3" t="e">
        <f ca="1">AG3</f>
        <v>#N/A</v>
      </c>
      <c r="AI3" t="e">
        <f t="shared" ref="AI3:AI34" ca="1" si="14">AE3/L3</f>
        <v>#VALUE!</v>
      </c>
    </row>
    <row r="4" spans="1:35">
      <c r="A4" s="99" t="s">
        <v>17</v>
      </c>
      <c r="B4" s="99" t="str">
        <f ca="1">IF(ISNA(temp!$D$1),NA(),IF(CHARACTERIZE!$F$7=0,VLOOKUP(CHARACTERIZE!$D$7,FluxLookup1,2,FALSE),CHARACTERIZE!$F$7))</f>
        <v/>
      </c>
      <c r="E4" s="97">
        <v>1</v>
      </c>
      <c r="F4" s="9">
        <f t="shared" ca="1" si="0"/>
        <v>0</v>
      </c>
      <c r="G4" s="3"/>
      <c r="H4" s="14">
        <f t="shared" ca="1" si="1"/>
        <v>0</v>
      </c>
      <c r="I4" s="14">
        <f t="shared" ca="1" si="2"/>
        <v>0</v>
      </c>
      <c r="J4" s="17"/>
      <c r="K4" s="12">
        <f t="shared" ca="1" si="3"/>
        <v>0</v>
      </c>
      <c r="L4" s="12">
        <f t="shared" ca="1" si="4"/>
        <v>0</v>
      </c>
      <c r="M4" s="12" t="e">
        <f t="shared" ref="M4:M53" ca="1" si="15">INDEX(AB4:AE4,1,$B$10)</f>
        <v>#VALUE!</v>
      </c>
      <c r="N4" s="12" t="e">
        <f t="shared" ref="N4:N53" ca="1" si="16">INDEX(AF4:AI4,1,$B$10)</f>
        <v>#VALUE!</v>
      </c>
      <c r="O4" s="12">
        <f t="shared" ca="1" si="5"/>
        <v>0</v>
      </c>
      <c r="P4" s="13" t="e">
        <f ca="1">IF((M4*$B$13)=0,0,CEILING($B$12/(M4*$B$13),1)*$B$6)</f>
        <v>#VALUE!</v>
      </c>
      <c r="Q4" s="12" t="e">
        <f t="shared" ca="1" si="6"/>
        <v>#VALUE!</v>
      </c>
      <c r="R4" s="12" t="e">
        <f t="shared" ref="R4:R67" ca="1" si="17">P4*S4</f>
        <v>#VALUE!</v>
      </c>
      <c r="S4" s="12" t="e">
        <f t="shared" ref="S4:S67" ca="1" si="18">M4*$B$13/$B$6</f>
        <v>#VALUE!</v>
      </c>
      <c r="T4" s="12" t="e">
        <f t="shared" ref="T4:T53" ca="1" si="19">R4/Q4/CHOOSE($B$47,1,10,0.01,1)</f>
        <v>#VALUE!</v>
      </c>
      <c r="U4" s="15" t="e">
        <f t="shared" ref="U4:U35" ca="1" si="20">P4*$B$5/$B$6</f>
        <v>#VALUE!</v>
      </c>
      <c r="V4" s="12">
        <f t="shared" ref="V4:V34" ca="1" si="21">CHOOSE($B$43,$B$8,$B$8+Y4*$B$39)</f>
        <v>25</v>
      </c>
      <c r="W4" s="85">
        <f t="shared" ca="1" si="7"/>
        <v>25</v>
      </c>
      <c r="X4" s="4"/>
      <c r="Y4" s="3">
        <f t="shared" ca="1" si="8"/>
        <v>0</v>
      </c>
      <c r="Z4" s="3">
        <f t="shared" ca="1" si="9"/>
        <v>1</v>
      </c>
      <c r="AA4">
        <f t="shared" ca="1" si="10"/>
        <v>0</v>
      </c>
      <c r="AB4" t="e">
        <f t="shared" ca="1" si="11"/>
        <v>#VALUE!</v>
      </c>
      <c r="AC4" t="e">
        <f t="shared" ref="AC4:AC67" ca="1" si="22">AD4*1000</f>
        <v>#N/A</v>
      </c>
      <c r="AD4" t="e">
        <f t="shared" ref="AD4:AD67" ca="1" si="23">IF($B$41="lm",AB4/$B$18,IF($B$41="mW",AB4/1000,IF($B$41="PPF",AB4/$B$17/1000,NA())))</f>
        <v>#N/A</v>
      </c>
      <c r="AE4" t="e">
        <f t="shared" ref="AE4:AE67" ca="1" si="24">AB4*$B$17</f>
        <v>#VALUE!</v>
      </c>
      <c r="AF4" t="e">
        <f t="shared" ca="1" si="12"/>
        <v>#VALUE!</v>
      </c>
      <c r="AG4" t="e">
        <f t="shared" ca="1" si="13"/>
        <v>#N/A</v>
      </c>
      <c r="AH4" t="e">
        <f t="shared" ref="AH4:AH67" ca="1" si="25">AG4</f>
        <v>#N/A</v>
      </c>
      <c r="AI4" t="e">
        <f t="shared" ca="1" si="14"/>
        <v>#VALUE!</v>
      </c>
    </row>
    <row r="5" spans="1:35">
      <c r="A5" s="99" t="s">
        <v>19</v>
      </c>
      <c r="B5" s="100">
        <f>CHARACTERIZE!$D$8*$B$6</f>
        <v>0</v>
      </c>
      <c r="E5" s="97">
        <v>2</v>
      </c>
      <c r="F5" s="9">
        <f t="shared" ca="1" si="0"/>
        <v>0</v>
      </c>
      <c r="G5" s="3"/>
      <c r="H5" s="14">
        <f t="shared" ca="1" si="1"/>
        <v>0</v>
      </c>
      <c r="I5" s="14">
        <f t="shared" ca="1" si="2"/>
        <v>0</v>
      </c>
      <c r="J5" s="17"/>
      <c r="K5" s="12">
        <f t="shared" ca="1" si="3"/>
        <v>0</v>
      </c>
      <c r="L5" s="12">
        <f t="shared" ca="1" si="4"/>
        <v>0</v>
      </c>
      <c r="M5" s="12" t="e">
        <f t="shared" ca="1" si="15"/>
        <v>#VALUE!</v>
      </c>
      <c r="N5" s="12" t="e">
        <f t="shared" ca="1" si="16"/>
        <v>#VALUE!</v>
      </c>
      <c r="O5" s="12">
        <f t="shared" ca="1" si="5"/>
        <v>0</v>
      </c>
      <c r="P5" s="13" t="e">
        <f t="shared" ref="P5:P68" ca="1" si="26">IF((M5*$B$13)=0,0,CEILING($B$12/(M5*$B$13),1)*$B$6)</f>
        <v>#VALUE!</v>
      </c>
      <c r="Q5" s="12" t="e">
        <f t="shared" ca="1" si="6"/>
        <v>#VALUE!</v>
      </c>
      <c r="R5" s="12" t="e">
        <f t="shared" ca="1" si="17"/>
        <v>#VALUE!</v>
      </c>
      <c r="S5" s="12" t="e">
        <f t="shared" ca="1" si="18"/>
        <v>#VALUE!</v>
      </c>
      <c r="T5" s="12" t="e">
        <f t="shared" ca="1" si="19"/>
        <v>#VALUE!</v>
      </c>
      <c r="U5" s="15" t="e">
        <f t="shared" ca="1" si="20"/>
        <v>#VALUE!</v>
      </c>
      <c r="V5" s="12">
        <f t="shared" ca="1" si="21"/>
        <v>25</v>
      </c>
      <c r="W5" s="85">
        <f t="shared" ca="1" si="7"/>
        <v>25</v>
      </c>
      <c r="X5" s="4"/>
      <c r="Y5" s="3">
        <f t="shared" ca="1" si="8"/>
        <v>0</v>
      </c>
      <c r="Z5" s="3">
        <f t="shared" ca="1" si="9"/>
        <v>1</v>
      </c>
      <c r="AA5">
        <f t="shared" ca="1" si="10"/>
        <v>0</v>
      </c>
      <c r="AB5" t="e">
        <f t="shared" ca="1" si="11"/>
        <v>#VALUE!</v>
      </c>
      <c r="AC5" t="e">
        <f t="shared" ca="1" si="22"/>
        <v>#N/A</v>
      </c>
      <c r="AD5" t="e">
        <f t="shared" ca="1" si="23"/>
        <v>#N/A</v>
      </c>
      <c r="AE5" t="e">
        <f t="shared" ca="1" si="24"/>
        <v>#VALUE!</v>
      </c>
      <c r="AF5" t="e">
        <f t="shared" ca="1" si="12"/>
        <v>#VALUE!</v>
      </c>
      <c r="AG5" t="e">
        <f t="shared" ca="1" si="13"/>
        <v>#N/A</v>
      </c>
      <c r="AH5" t="e">
        <f t="shared" ca="1" si="25"/>
        <v>#N/A</v>
      </c>
      <c r="AI5" t="e">
        <f t="shared" ca="1" si="14"/>
        <v>#VALUE!</v>
      </c>
    </row>
    <row r="6" spans="1:35">
      <c r="A6" s="99" t="s">
        <v>22</v>
      </c>
      <c r="B6" s="99">
        <f>CHARACTERIZE!$F$9</f>
        <v>1</v>
      </c>
      <c r="E6" s="97">
        <v>3</v>
      </c>
      <c r="F6" s="9">
        <f t="shared" ca="1" si="0"/>
        <v>0</v>
      </c>
      <c r="G6" s="3"/>
      <c r="H6" s="14">
        <f t="shared" ca="1" si="1"/>
        <v>0</v>
      </c>
      <c r="I6" s="14">
        <f t="shared" ca="1" si="2"/>
        <v>0</v>
      </c>
      <c r="J6" s="17"/>
      <c r="K6" s="12">
        <f t="shared" ca="1" si="3"/>
        <v>0</v>
      </c>
      <c r="L6" s="12">
        <f t="shared" ca="1" si="4"/>
        <v>0</v>
      </c>
      <c r="M6" s="12" t="e">
        <f t="shared" ca="1" si="15"/>
        <v>#VALUE!</v>
      </c>
      <c r="N6" s="12" t="e">
        <f t="shared" ca="1" si="16"/>
        <v>#VALUE!</v>
      </c>
      <c r="O6" s="12">
        <f t="shared" ca="1" si="5"/>
        <v>0</v>
      </c>
      <c r="P6" s="13" t="e">
        <f t="shared" ca="1" si="26"/>
        <v>#VALUE!</v>
      </c>
      <c r="Q6" s="12" t="e">
        <f t="shared" ca="1" si="6"/>
        <v>#VALUE!</v>
      </c>
      <c r="R6" s="12" t="e">
        <f t="shared" ca="1" si="17"/>
        <v>#VALUE!</v>
      </c>
      <c r="S6" s="12" t="e">
        <f t="shared" ca="1" si="18"/>
        <v>#VALUE!</v>
      </c>
      <c r="T6" s="12" t="e">
        <f t="shared" ca="1" si="19"/>
        <v>#VALUE!</v>
      </c>
      <c r="U6" s="15" t="e">
        <f t="shared" ca="1" si="20"/>
        <v>#VALUE!</v>
      </c>
      <c r="V6" s="12">
        <f t="shared" ca="1" si="21"/>
        <v>25</v>
      </c>
      <c r="W6" s="85">
        <f t="shared" ca="1" si="7"/>
        <v>25</v>
      </c>
      <c r="X6" s="4"/>
      <c r="Y6" s="3">
        <f t="shared" ca="1" si="8"/>
        <v>0</v>
      </c>
      <c r="Z6" s="3">
        <f t="shared" ca="1" si="9"/>
        <v>1</v>
      </c>
      <c r="AA6">
        <f t="shared" ca="1" si="10"/>
        <v>0</v>
      </c>
      <c r="AB6" t="e">
        <f t="shared" ca="1" si="11"/>
        <v>#VALUE!</v>
      </c>
      <c r="AC6" t="e">
        <f t="shared" ca="1" si="22"/>
        <v>#N/A</v>
      </c>
      <c r="AD6" t="e">
        <f t="shared" ca="1" si="23"/>
        <v>#N/A</v>
      </c>
      <c r="AE6" t="e">
        <f t="shared" ca="1" si="24"/>
        <v>#VALUE!</v>
      </c>
      <c r="AF6" t="e">
        <f t="shared" ca="1" si="12"/>
        <v>#VALUE!</v>
      </c>
      <c r="AG6" t="e">
        <f t="shared" ca="1" si="13"/>
        <v>#N/A</v>
      </c>
      <c r="AH6" t="e">
        <f t="shared" ca="1" si="25"/>
        <v>#N/A</v>
      </c>
      <c r="AI6" t="e">
        <f t="shared" ca="1" si="14"/>
        <v>#VALUE!</v>
      </c>
    </row>
    <row r="7" spans="1:35">
      <c r="A7" s="102" t="s">
        <v>1100</v>
      </c>
      <c r="B7" s="99" t="str">
        <f>CHARACTERIZE!$E$8</f>
        <v>Tc (ºC)</v>
      </c>
      <c r="C7" s="6"/>
      <c r="D7" s="6"/>
      <c r="E7" s="97">
        <v>4</v>
      </c>
      <c r="F7" s="9">
        <f t="shared" ca="1" si="0"/>
        <v>0</v>
      </c>
      <c r="G7" s="3"/>
      <c r="H7" s="14">
        <f t="shared" ca="1" si="1"/>
        <v>0</v>
      </c>
      <c r="I7" s="14">
        <f t="shared" ca="1" si="2"/>
        <v>0</v>
      </c>
      <c r="J7" s="17"/>
      <c r="K7" s="12">
        <f t="shared" ca="1" si="3"/>
        <v>0</v>
      </c>
      <c r="L7" s="12">
        <f t="shared" ca="1" si="4"/>
        <v>0</v>
      </c>
      <c r="M7" s="12" t="e">
        <f t="shared" ca="1" si="15"/>
        <v>#VALUE!</v>
      </c>
      <c r="N7" s="12" t="e">
        <f t="shared" ca="1" si="16"/>
        <v>#VALUE!</v>
      </c>
      <c r="O7" s="12">
        <f t="shared" ca="1" si="5"/>
        <v>0</v>
      </c>
      <c r="P7" s="13" t="e">
        <f t="shared" ca="1" si="26"/>
        <v>#VALUE!</v>
      </c>
      <c r="Q7" s="12" t="e">
        <f t="shared" ca="1" si="6"/>
        <v>#VALUE!</v>
      </c>
      <c r="R7" s="12" t="e">
        <f t="shared" ca="1" si="17"/>
        <v>#VALUE!</v>
      </c>
      <c r="S7" s="12" t="e">
        <f t="shared" ca="1" si="18"/>
        <v>#VALUE!</v>
      </c>
      <c r="T7" s="12" t="e">
        <f t="shared" ca="1" si="19"/>
        <v>#VALUE!</v>
      </c>
      <c r="U7" s="15" t="e">
        <f t="shared" ca="1" si="20"/>
        <v>#VALUE!</v>
      </c>
      <c r="V7" s="12">
        <f t="shared" ca="1" si="21"/>
        <v>25</v>
      </c>
      <c r="W7" s="85">
        <f t="shared" ca="1" si="7"/>
        <v>25</v>
      </c>
      <c r="X7" s="4"/>
      <c r="Y7" s="3">
        <f t="shared" ca="1" si="8"/>
        <v>0</v>
      </c>
      <c r="Z7" s="3">
        <f t="shared" ca="1" si="9"/>
        <v>1</v>
      </c>
      <c r="AA7">
        <f t="shared" ca="1" si="10"/>
        <v>0</v>
      </c>
      <c r="AB7" t="e">
        <f t="shared" ca="1" si="11"/>
        <v>#VALUE!</v>
      </c>
      <c r="AC7" t="e">
        <f t="shared" ca="1" si="22"/>
        <v>#N/A</v>
      </c>
      <c r="AD7" t="e">
        <f t="shared" ca="1" si="23"/>
        <v>#N/A</v>
      </c>
      <c r="AE7" t="e">
        <f t="shared" ca="1" si="24"/>
        <v>#VALUE!</v>
      </c>
      <c r="AF7" t="e">
        <f t="shared" ca="1" si="12"/>
        <v>#VALUE!</v>
      </c>
      <c r="AG7" t="e">
        <f t="shared" ca="1" si="13"/>
        <v>#N/A</v>
      </c>
      <c r="AH7" t="e">
        <f t="shared" ca="1" si="25"/>
        <v>#N/A</v>
      </c>
      <c r="AI7" t="e">
        <f t="shared" ca="1" si="14"/>
        <v>#VALUE!</v>
      </c>
    </row>
    <row r="8" spans="1:35">
      <c r="A8" s="102" t="s">
        <v>1101</v>
      </c>
      <c r="B8" s="101">
        <f>CHARACTERIZE!$F$8</f>
        <v>25</v>
      </c>
      <c r="E8" s="97">
        <v>5</v>
      </c>
      <c r="F8" s="9">
        <f t="shared" ca="1" si="0"/>
        <v>0</v>
      </c>
      <c r="G8" s="3"/>
      <c r="H8" s="14">
        <f t="shared" ca="1" si="1"/>
        <v>0</v>
      </c>
      <c r="I8" s="14">
        <f t="shared" ca="1" si="2"/>
        <v>0</v>
      </c>
      <c r="J8" s="17"/>
      <c r="K8" s="12">
        <f t="shared" ca="1" si="3"/>
        <v>0</v>
      </c>
      <c r="L8" s="12">
        <f t="shared" ca="1" si="4"/>
        <v>0</v>
      </c>
      <c r="M8" s="12" t="e">
        <f t="shared" ca="1" si="15"/>
        <v>#VALUE!</v>
      </c>
      <c r="N8" s="12" t="e">
        <f t="shared" ca="1" si="16"/>
        <v>#VALUE!</v>
      </c>
      <c r="O8" s="12">
        <f t="shared" ca="1" si="5"/>
        <v>0</v>
      </c>
      <c r="P8" s="13" t="e">
        <f t="shared" ca="1" si="26"/>
        <v>#VALUE!</v>
      </c>
      <c r="Q8" s="12" t="e">
        <f t="shared" ca="1" si="6"/>
        <v>#VALUE!</v>
      </c>
      <c r="R8" s="12" t="e">
        <f t="shared" ca="1" si="17"/>
        <v>#VALUE!</v>
      </c>
      <c r="S8" s="12" t="e">
        <f t="shared" ca="1" si="18"/>
        <v>#VALUE!</v>
      </c>
      <c r="T8" s="12" t="e">
        <f t="shared" ca="1" si="19"/>
        <v>#VALUE!</v>
      </c>
      <c r="U8" s="15" t="e">
        <f t="shared" ca="1" si="20"/>
        <v>#VALUE!</v>
      </c>
      <c r="V8" s="12">
        <f t="shared" ca="1" si="21"/>
        <v>25</v>
      </c>
      <c r="W8" s="85">
        <f t="shared" ca="1" si="7"/>
        <v>25</v>
      </c>
      <c r="X8" s="4"/>
      <c r="Y8" s="3">
        <f t="shared" ca="1" si="8"/>
        <v>0</v>
      </c>
      <c r="Z8" s="3">
        <f t="shared" ca="1" si="9"/>
        <v>1</v>
      </c>
      <c r="AA8">
        <f t="shared" ca="1" si="10"/>
        <v>0</v>
      </c>
      <c r="AB8" t="e">
        <f t="shared" ca="1" si="11"/>
        <v>#VALUE!</v>
      </c>
      <c r="AC8" t="e">
        <f t="shared" ca="1" si="22"/>
        <v>#N/A</v>
      </c>
      <c r="AD8" t="e">
        <f t="shared" ca="1" si="23"/>
        <v>#N/A</v>
      </c>
      <c r="AE8" t="e">
        <f t="shared" ca="1" si="24"/>
        <v>#VALUE!</v>
      </c>
      <c r="AF8" t="e">
        <f t="shared" ca="1" si="12"/>
        <v>#VALUE!</v>
      </c>
      <c r="AG8" t="e">
        <f t="shared" ca="1" si="13"/>
        <v>#N/A</v>
      </c>
      <c r="AH8" t="e">
        <f t="shared" ca="1" si="25"/>
        <v>#N/A</v>
      </c>
      <c r="AI8" t="e">
        <f t="shared" ca="1" si="14"/>
        <v>#VALUE!</v>
      </c>
    </row>
    <row r="9" spans="1:35">
      <c r="A9" s="102" t="s">
        <v>1102</v>
      </c>
      <c r="B9" s="99">
        <f>CHARACTERIZE!D9</f>
        <v>0</v>
      </c>
      <c r="E9" s="97">
        <v>6</v>
      </c>
      <c r="F9" s="9">
        <f t="shared" ca="1" si="0"/>
        <v>0</v>
      </c>
      <c r="G9" s="3"/>
      <c r="H9" s="14">
        <f t="shared" ca="1" si="1"/>
        <v>0</v>
      </c>
      <c r="I9" s="14">
        <f t="shared" ca="1" si="2"/>
        <v>0</v>
      </c>
      <c r="J9" s="17"/>
      <c r="K9" s="12">
        <f t="shared" ca="1" si="3"/>
        <v>0</v>
      </c>
      <c r="L9" s="12">
        <f t="shared" ca="1" si="4"/>
        <v>0</v>
      </c>
      <c r="M9" s="12" t="e">
        <f t="shared" ca="1" si="15"/>
        <v>#VALUE!</v>
      </c>
      <c r="N9" s="12" t="e">
        <f t="shared" ca="1" si="16"/>
        <v>#VALUE!</v>
      </c>
      <c r="O9" s="12">
        <f t="shared" ca="1" si="5"/>
        <v>0</v>
      </c>
      <c r="P9" s="13" t="e">
        <f t="shared" ca="1" si="26"/>
        <v>#VALUE!</v>
      </c>
      <c r="Q9" s="12" t="e">
        <f t="shared" ca="1" si="6"/>
        <v>#VALUE!</v>
      </c>
      <c r="R9" s="12" t="e">
        <f t="shared" ca="1" si="17"/>
        <v>#VALUE!</v>
      </c>
      <c r="S9" s="12" t="e">
        <f t="shared" ca="1" si="18"/>
        <v>#VALUE!</v>
      </c>
      <c r="T9" s="12" t="e">
        <f t="shared" ca="1" si="19"/>
        <v>#VALUE!</v>
      </c>
      <c r="U9" s="15" t="e">
        <f t="shared" ca="1" si="20"/>
        <v>#VALUE!</v>
      </c>
      <c r="V9" s="12">
        <f t="shared" ca="1" si="21"/>
        <v>25</v>
      </c>
      <c r="W9" s="85">
        <f t="shared" ca="1" si="7"/>
        <v>25</v>
      </c>
      <c r="X9" s="4"/>
      <c r="Y9" s="3">
        <f t="shared" ca="1" si="8"/>
        <v>0</v>
      </c>
      <c r="Z9" s="3">
        <f t="shared" ca="1" si="9"/>
        <v>1</v>
      </c>
      <c r="AA9">
        <f t="shared" ca="1" si="10"/>
        <v>0</v>
      </c>
      <c r="AB9" t="e">
        <f t="shared" ca="1" si="11"/>
        <v>#VALUE!</v>
      </c>
      <c r="AC9" t="e">
        <f t="shared" ca="1" si="22"/>
        <v>#N/A</v>
      </c>
      <c r="AD9" t="e">
        <f t="shared" ca="1" si="23"/>
        <v>#N/A</v>
      </c>
      <c r="AE9" t="e">
        <f t="shared" ca="1" si="24"/>
        <v>#VALUE!</v>
      </c>
      <c r="AF9" t="e">
        <f t="shared" ca="1" si="12"/>
        <v>#VALUE!</v>
      </c>
      <c r="AG9" t="e">
        <f t="shared" ca="1" si="13"/>
        <v>#N/A</v>
      </c>
      <c r="AH9" t="e">
        <f t="shared" ca="1" si="25"/>
        <v>#N/A</v>
      </c>
      <c r="AI9" t="e">
        <f t="shared" ca="1" si="14"/>
        <v>#VALUE!</v>
      </c>
    </row>
    <row r="10" spans="1:35">
      <c r="A10" s="102" t="s">
        <v>920</v>
      </c>
      <c r="B10" s="99">
        <f>VLOOKUP(Advanced!$L$5,Lookups!$W$2:$X$5,2,FALSE)</f>
        <v>1</v>
      </c>
      <c r="E10" s="97">
        <v>7</v>
      </c>
      <c r="F10" s="9">
        <f t="shared" ca="1" si="0"/>
        <v>0</v>
      </c>
      <c r="G10" s="3"/>
      <c r="H10" s="14">
        <f t="shared" ca="1" si="1"/>
        <v>0</v>
      </c>
      <c r="I10" s="14">
        <f t="shared" ca="1" si="2"/>
        <v>0</v>
      </c>
      <c r="J10" s="17"/>
      <c r="K10" s="12">
        <f t="shared" ca="1" si="3"/>
        <v>0</v>
      </c>
      <c r="L10" s="12">
        <f t="shared" ca="1" si="4"/>
        <v>0</v>
      </c>
      <c r="M10" s="12" t="e">
        <f t="shared" ca="1" si="15"/>
        <v>#VALUE!</v>
      </c>
      <c r="N10" s="12" t="e">
        <f t="shared" ca="1" si="16"/>
        <v>#VALUE!</v>
      </c>
      <c r="O10" s="12">
        <f t="shared" ca="1" si="5"/>
        <v>0</v>
      </c>
      <c r="P10" s="13" t="e">
        <f t="shared" ca="1" si="26"/>
        <v>#VALUE!</v>
      </c>
      <c r="Q10" s="12" t="e">
        <f t="shared" ca="1" si="6"/>
        <v>#VALUE!</v>
      </c>
      <c r="R10" s="12" t="e">
        <f t="shared" ca="1" si="17"/>
        <v>#VALUE!</v>
      </c>
      <c r="S10" s="12" t="e">
        <f t="shared" ca="1" si="18"/>
        <v>#VALUE!</v>
      </c>
      <c r="T10" s="12" t="e">
        <f t="shared" ca="1" si="19"/>
        <v>#VALUE!</v>
      </c>
      <c r="U10" s="15" t="e">
        <f t="shared" ca="1" si="20"/>
        <v>#VALUE!</v>
      </c>
      <c r="V10" s="12">
        <f t="shared" ca="1" si="21"/>
        <v>25</v>
      </c>
      <c r="W10" s="85">
        <f t="shared" ca="1" si="7"/>
        <v>25</v>
      </c>
      <c r="X10" s="4"/>
      <c r="Y10" s="3">
        <f t="shared" ca="1" si="8"/>
        <v>0</v>
      </c>
      <c r="Z10" s="3">
        <f t="shared" ca="1" si="9"/>
        <v>1</v>
      </c>
      <c r="AA10">
        <f t="shared" ca="1" si="10"/>
        <v>0</v>
      </c>
      <c r="AB10" t="e">
        <f t="shared" ca="1" si="11"/>
        <v>#VALUE!</v>
      </c>
      <c r="AC10" t="e">
        <f t="shared" ca="1" si="22"/>
        <v>#N/A</v>
      </c>
      <c r="AD10" t="e">
        <f t="shared" ca="1" si="23"/>
        <v>#N/A</v>
      </c>
      <c r="AE10" t="e">
        <f t="shared" ca="1" si="24"/>
        <v>#VALUE!</v>
      </c>
      <c r="AF10" t="e">
        <f t="shared" ca="1" si="12"/>
        <v>#VALUE!</v>
      </c>
      <c r="AG10" t="e">
        <f t="shared" ca="1" si="13"/>
        <v>#N/A</v>
      </c>
      <c r="AH10" t="e">
        <f t="shared" ca="1" si="25"/>
        <v>#N/A</v>
      </c>
      <c r="AI10" t="e">
        <f t="shared" ca="1" si="14"/>
        <v>#VALUE!</v>
      </c>
    </row>
    <row r="11" spans="1:35">
      <c r="A11" s="99"/>
      <c r="B11" s="99"/>
      <c r="C11" s="8"/>
      <c r="D11" s="8"/>
      <c r="E11" s="97">
        <v>8</v>
      </c>
      <c r="F11" s="9">
        <f t="shared" ca="1" si="0"/>
        <v>0</v>
      </c>
      <c r="G11" s="3"/>
      <c r="H11" s="14">
        <f t="shared" ca="1" si="1"/>
        <v>0</v>
      </c>
      <c r="I11" s="14">
        <f t="shared" ca="1" si="2"/>
        <v>0</v>
      </c>
      <c r="J11" s="17"/>
      <c r="K11" s="12">
        <f t="shared" ca="1" si="3"/>
        <v>0</v>
      </c>
      <c r="L11" s="12">
        <f t="shared" ca="1" si="4"/>
        <v>0</v>
      </c>
      <c r="M11" s="12" t="e">
        <f t="shared" ca="1" si="15"/>
        <v>#VALUE!</v>
      </c>
      <c r="N11" s="12" t="e">
        <f t="shared" ca="1" si="16"/>
        <v>#VALUE!</v>
      </c>
      <c r="O11" s="12">
        <f t="shared" ca="1" si="5"/>
        <v>0</v>
      </c>
      <c r="P11" s="13" t="e">
        <f t="shared" ca="1" si="26"/>
        <v>#VALUE!</v>
      </c>
      <c r="Q11" s="12" t="e">
        <f t="shared" ca="1" si="6"/>
        <v>#VALUE!</v>
      </c>
      <c r="R11" s="12" t="e">
        <f t="shared" ca="1" si="17"/>
        <v>#VALUE!</v>
      </c>
      <c r="S11" s="12" t="e">
        <f t="shared" ca="1" si="18"/>
        <v>#VALUE!</v>
      </c>
      <c r="T11" s="12" t="e">
        <f t="shared" ca="1" si="19"/>
        <v>#VALUE!</v>
      </c>
      <c r="U11" s="15" t="e">
        <f t="shared" ca="1" si="20"/>
        <v>#VALUE!</v>
      </c>
      <c r="V11" s="12">
        <f t="shared" ca="1" si="21"/>
        <v>25</v>
      </c>
      <c r="W11" s="85">
        <f t="shared" ca="1" si="7"/>
        <v>25</v>
      </c>
      <c r="X11" s="4"/>
      <c r="Y11" s="3">
        <f t="shared" ca="1" si="8"/>
        <v>0</v>
      </c>
      <c r="Z11" s="3">
        <f t="shared" ca="1" si="9"/>
        <v>1</v>
      </c>
      <c r="AA11">
        <f t="shared" ca="1" si="10"/>
        <v>0</v>
      </c>
      <c r="AB11" t="e">
        <f t="shared" ca="1" si="11"/>
        <v>#VALUE!</v>
      </c>
      <c r="AC11" t="e">
        <f t="shared" ca="1" si="22"/>
        <v>#N/A</v>
      </c>
      <c r="AD11" t="e">
        <f t="shared" ca="1" si="23"/>
        <v>#N/A</v>
      </c>
      <c r="AE11" t="e">
        <f t="shared" ca="1" si="24"/>
        <v>#VALUE!</v>
      </c>
      <c r="AF11" t="e">
        <f t="shared" ca="1" si="12"/>
        <v>#VALUE!</v>
      </c>
      <c r="AG11" t="e">
        <f t="shared" ca="1" si="13"/>
        <v>#N/A</v>
      </c>
      <c r="AH11" t="e">
        <f t="shared" ca="1" si="25"/>
        <v>#N/A</v>
      </c>
      <c r="AI11" t="e">
        <f t="shared" ca="1" si="14"/>
        <v>#VALUE!</v>
      </c>
    </row>
    <row r="12" spans="1:35">
      <c r="A12" s="102" t="s">
        <v>1103</v>
      </c>
      <c r="B12" s="108">
        <f>CHARACTERIZE!E3</f>
        <v>1200</v>
      </c>
      <c r="E12" s="97">
        <v>9</v>
      </c>
      <c r="F12" s="9">
        <f t="shared" ca="1" si="0"/>
        <v>0</v>
      </c>
      <c r="G12" s="3"/>
      <c r="H12" s="14">
        <f t="shared" ca="1" si="1"/>
        <v>0</v>
      </c>
      <c r="I12" s="14">
        <f t="shared" ca="1" si="2"/>
        <v>0</v>
      </c>
      <c r="J12" s="17"/>
      <c r="K12" s="12">
        <f t="shared" ca="1" si="3"/>
        <v>0</v>
      </c>
      <c r="L12" s="12">
        <f t="shared" ca="1" si="4"/>
        <v>0</v>
      </c>
      <c r="M12" s="12" t="e">
        <f t="shared" ca="1" si="15"/>
        <v>#VALUE!</v>
      </c>
      <c r="N12" s="12" t="e">
        <f t="shared" ca="1" si="16"/>
        <v>#VALUE!</v>
      </c>
      <c r="O12" s="12">
        <f t="shared" ca="1" si="5"/>
        <v>0</v>
      </c>
      <c r="P12" s="13" t="e">
        <f t="shared" ca="1" si="26"/>
        <v>#VALUE!</v>
      </c>
      <c r="Q12" s="12" t="e">
        <f t="shared" ca="1" si="6"/>
        <v>#VALUE!</v>
      </c>
      <c r="R12" s="12" t="e">
        <f t="shared" ca="1" si="17"/>
        <v>#VALUE!</v>
      </c>
      <c r="S12" s="12" t="e">
        <f t="shared" ca="1" si="18"/>
        <v>#VALUE!</v>
      </c>
      <c r="T12" s="12" t="e">
        <f t="shared" ca="1" si="19"/>
        <v>#VALUE!</v>
      </c>
      <c r="U12" s="15" t="e">
        <f t="shared" ca="1" si="20"/>
        <v>#VALUE!</v>
      </c>
      <c r="V12" s="12">
        <f t="shared" ca="1" si="21"/>
        <v>25</v>
      </c>
      <c r="W12" s="85">
        <f t="shared" ca="1" si="7"/>
        <v>25</v>
      </c>
      <c r="X12" s="4"/>
      <c r="Y12" s="3">
        <f t="shared" ca="1" si="8"/>
        <v>0</v>
      </c>
      <c r="Z12" s="3">
        <f t="shared" ca="1" si="9"/>
        <v>1</v>
      </c>
      <c r="AA12">
        <f t="shared" ca="1" si="10"/>
        <v>0</v>
      </c>
      <c r="AB12" t="e">
        <f t="shared" ca="1" si="11"/>
        <v>#VALUE!</v>
      </c>
      <c r="AC12" t="e">
        <f t="shared" ca="1" si="22"/>
        <v>#N/A</v>
      </c>
      <c r="AD12" t="e">
        <f t="shared" ca="1" si="23"/>
        <v>#N/A</v>
      </c>
      <c r="AE12" t="e">
        <f t="shared" ca="1" si="24"/>
        <v>#VALUE!</v>
      </c>
      <c r="AF12" t="e">
        <f t="shared" ca="1" si="12"/>
        <v>#VALUE!</v>
      </c>
      <c r="AG12" t="e">
        <f t="shared" ca="1" si="13"/>
        <v>#N/A</v>
      </c>
      <c r="AH12" t="e">
        <f t="shared" ca="1" si="25"/>
        <v>#N/A</v>
      </c>
      <c r="AI12" t="e">
        <f t="shared" ca="1" si="14"/>
        <v>#VALUE!</v>
      </c>
    </row>
    <row r="13" spans="1:35">
      <c r="A13" s="102" t="s">
        <v>1104</v>
      </c>
      <c r="B13" s="109">
        <f>CHARACTERIZE!I3</f>
        <v>0.9</v>
      </c>
      <c r="E13" s="97">
        <v>10</v>
      </c>
      <c r="F13" s="9">
        <f t="shared" ca="1" si="0"/>
        <v>0</v>
      </c>
      <c r="G13" s="3"/>
      <c r="H13" s="14">
        <f t="shared" ca="1" si="1"/>
        <v>0</v>
      </c>
      <c r="I13" s="14">
        <f t="shared" ca="1" si="2"/>
        <v>0</v>
      </c>
      <c r="J13" s="17"/>
      <c r="K13" s="12">
        <f t="shared" ca="1" si="3"/>
        <v>0</v>
      </c>
      <c r="L13" s="12">
        <f t="shared" ca="1" si="4"/>
        <v>0</v>
      </c>
      <c r="M13" s="12" t="e">
        <f t="shared" ca="1" si="15"/>
        <v>#VALUE!</v>
      </c>
      <c r="N13" s="12" t="e">
        <f t="shared" ca="1" si="16"/>
        <v>#VALUE!</v>
      </c>
      <c r="O13" s="12">
        <f t="shared" ca="1" si="5"/>
        <v>0</v>
      </c>
      <c r="P13" s="13" t="e">
        <f t="shared" ca="1" si="26"/>
        <v>#VALUE!</v>
      </c>
      <c r="Q13" s="12" t="e">
        <f t="shared" ca="1" si="6"/>
        <v>#VALUE!</v>
      </c>
      <c r="R13" s="12" t="e">
        <f t="shared" ca="1" si="17"/>
        <v>#VALUE!</v>
      </c>
      <c r="S13" s="12" t="e">
        <f t="shared" ca="1" si="18"/>
        <v>#VALUE!</v>
      </c>
      <c r="T13" s="12" t="e">
        <f t="shared" ca="1" si="19"/>
        <v>#VALUE!</v>
      </c>
      <c r="U13" s="15" t="e">
        <f t="shared" ca="1" si="20"/>
        <v>#VALUE!</v>
      </c>
      <c r="V13" s="12">
        <f t="shared" ca="1" si="21"/>
        <v>25</v>
      </c>
      <c r="W13" s="85">
        <f t="shared" ca="1" si="7"/>
        <v>25</v>
      </c>
      <c r="X13" s="4"/>
      <c r="Y13" s="3">
        <f t="shared" ca="1" si="8"/>
        <v>0</v>
      </c>
      <c r="Z13" s="3">
        <f t="shared" ca="1" si="9"/>
        <v>1</v>
      </c>
      <c r="AA13">
        <f t="shared" ca="1" si="10"/>
        <v>0</v>
      </c>
      <c r="AB13" t="e">
        <f t="shared" ca="1" si="11"/>
        <v>#VALUE!</v>
      </c>
      <c r="AC13" t="e">
        <f t="shared" ca="1" si="22"/>
        <v>#N/A</v>
      </c>
      <c r="AD13" t="e">
        <f t="shared" ca="1" si="23"/>
        <v>#N/A</v>
      </c>
      <c r="AE13" t="e">
        <f t="shared" ca="1" si="24"/>
        <v>#VALUE!</v>
      </c>
      <c r="AF13" t="e">
        <f t="shared" ca="1" si="12"/>
        <v>#VALUE!</v>
      </c>
      <c r="AG13" t="e">
        <f t="shared" ca="1" si="13"/>
        <v>#N/A</v>
      </c>
      <c r="AH13" t="e">
        <f t="shared" ca="1" si="25"/>
        <v>#N/A</v>
      </c>
      <c r="AI13" t="e">
        <f t="shared" ca="1" si="14"/>
        <v>#VALUE!</v>
      </c>
    </row>
    <row r="14" spans="1:35">
      <c r="A14" s="102" t="s">
        <v>1105</v>
      </c>
      <c r="B14" s="109">
        <f>CHARACTERIZE!M3</f>
        <v>0.9</v>
      </c>
      <c r="E14" s="97">
        <v>11</v>
      </c>
      <c r="F14" s="9">
        <f t="shared" ca="1" si="0"/>
        <v>0</v>
      </c>
      <c r="G14" s="3"/>
      <c r="H14" s="14">
        <f t="shared" ca="1" si="1"/>
        <v>0</v>
      </c>
      <c r="I14" s="14">
        <f t="shared" ca="1" si="2"/>
        <v>0</v>
      </c>
      <c r="J14" s="17"/>
      <c r="K14" s="12">
        <f t="shared" ca="1" si="3"/>
        <v>0</v>
      </c>
      <c r="L14" s="12">
        <f t="shared" ca="1" si="4"/>
        <v>0</v>
      </c>
      <c r="M14" s="12" t="e">
        <f t="shared" ca="1" si="15"/>
        <v>#VALUE!</v>
      </c>
      <c r="N14" s="12" t="e">
        <f t="shared" ca="1" si="16"/>
        <v>#VALUE!</v>
      </c>
      <c r="O14" s="12">
        <f t="shared" ca="1" si="5"/>
        <v>0</v>
      </c>
      <c r="P14" s="13" t="e">
        <f t="shared" ca="1" si="26"/>
        <v>#VALUE!</v>
      </c>
      <c r="Q14" s="12" t="e">
        <f t="shared" ca="1" si="6"/>
        <v>#VALUE!</v>
      </c>
      <c r="R14" s="12" t="e">
        <f t="shared" ca="1" si="17"/>
        <v>#VALUE!</v>
      </c>
      <c r="S14" s="12" t="e">
        <f t="shared" ca="1" si="18"/>
        <v>#VALUE!</v>
      </c>
      <c r="T14" s="12" t="e">
        <f t="shared" ca="1" si="19"/>
        <v>#VALUE!</v>
      </c>
      <c r="U14" s="15" t="e">
        <f t="shared" ca="1" si="20"/>
        <v>#VALUE!</v>
      </c>
      <c r="V14" s="12">
        <f t="shared" ca="1" si="21"/>
        <v>25</v>
      </c>
      <c r="W14" s="85">
        <f t="shared" ca="1" si="7"/>
        <v>25</v>
      </c>
      <c r="X14" s="4"/>
      <c r="Y14" s="3">
        <f t="shared" ca="1" si="8"/>
        <v>0</v>
      </c>
      <c r="Z14" s="3">
        <f t="shared" ca="1" si="9"/>
        <v>1</v>
      </c>
      <c r="AA14">
        <f t="shared" ca="1" si="10"/>
        <v>0</v>
      </c>
      <c r="AB14" t="e">
        <f t="shared" ca="1" si="11"/>
        <v>#VALUE!</v>
      </c>
      <c r="AC14" t="e">
        <f t="shared" ca="1" si="22"/>
        <v>#N/A</v>
      </c>
      <c r="AD14" t="e">
        <f t="shared" ca="1" si="23"/>
        <v>#N/A</v>
      </c>
      <c r="AE14" t="e">
        <f t="shared" ca="1" si="24"/>
        <v>#VALUE!</v>
      </c>
      <c r="AF14" t="e">
        <f t="shared" ca="1" si="12"/>
        <v>#VALUE!</v>
      </c>
      <c r="AG14" t="e">
        <f t="shared" ca="1" si="13"/>
        <v>#N/A</v>
      </c>
      <c r="AH14" t="e">
        <f t="shared" ca="1" si="25"/>
        <v>#N/A</v>
      </c>
      <c r="AI14" t="e">
        <f t="shared" ca="1" si="14"/>
        <v>#VALUE!</v>
      </c>
    </row>
    <row r="15" spans="1:35">
      <c r="E15" s="97">
        <v>12</v>
      </c>
      <c r="F15" s="9">
        <f t="shared" ca="1" si="0"/>
        <v>0</v>
      </c>
      <c r="G15" s="3"/>
      <c r="H15" s="14">
        <f t="shared" ca="1" si="1"/>
        <v>0</v>
      </c>
      <c r="I15" s="14">
        <f t="shared" ca="1" si="2"/>
        <v>0</v>
      </c>
      <c r="J15" s="17"/>
      <c r="K15" s="12">
        <f t="shared" ca="1" si="3"/>
        <v>0</v>
      </c>
      <c r="L15" s="12">
        <f t="shared" ca="1" si="4"/>
        <v>0</v>
      </c>
      <c r="M15" s="12" t="e">
        <f t="shared" ca="1" si="15"/>
        <v>#VALUE!</v>
      </c>
      <c r="N15" s="12" t="e">
        <f t="shared" ca="1" si="16"/>
        <v>#VALUE!</v>
      </c>
      <c r="O15" s="12">
        <f t="shared" ca="1" si="5"/>
        <v>0</v>
      </c>
      <c r="P15" s="13" t="e">
        <f t="shared" ca="1" si="26"/>
        <v>#VALUE!</v>
      </c>
      <c r="Q15" s="12" t="e">
        <f t="shared" ca="1" si="6"/>
        <v>#VALUE!</v>
      </c>
      <c r="R15" s="12" t="e">
        <f t="shared" ca="1" si="17"/>
        <v>#VALUE!</v>
      </c>
      <c r="S15" s="12" t="e">
        <f t="shared" ca="1" si="18"/>
        <v>#VALUE!</v>
      </c>
      <c r="T15" s="12" t="e">
        <f t="shared" ca="1" si="19"/>
        <v>#VALUE!</v>
      </c>
      <c r="U15" s="15" t="e">
        <f t="shared" ca="1" si="20"/>
        <v>#VALUE!</v>
      </c>
      <c r="V15" s="12">
        <f t="shared" ca="1" si="21"/>
        <v>25</v>
      </c>
      <c r="W15" s="85">
        <f t="shared" ca="1" si="7"/>
        <v>25</v>
      </c>
      <c r="X15" s="4"/>
      <c r="Y15" s="3">
        <f t="shared" ca="1" si="8"/>
        <v>0</v>
      </c>
      <c r="Z15" s="3">
        <f t="shared" ca="1" si="9"/>
        <v>1</v>
      </c>
      <c r="AA15">
        <f t="shared" ca="1" si="10"/>
        <v>0</v>
      </c>
      <c r="AB15" t="e">
        <f t="shared" ca="1" si="11"/>
        <v>#VALUE!</v>
      </c>
      <c r="AC15" t="e">
        <f t="shared" ca="1" si="22"/>
        <v>#N/A</v>
      </c>
      <c r="AD15" t="e">
        <f t="shared" ca="1" si="23"/>
        <v>#N/A</v>
      </c>
      <c r="AE15" t="e">
        <f t="shared" ca="1" si="24"/>
        <v>#VALUE!</v>
      </c>
      <c r="AF15" t="e">
        <f t="shared" ca="1" si="12"/>
        <v>#VALUE!</v>
      </c>
      <c r="AG15" t="e">
        <f t="shared" ca="1" si="13"/>
        <v>#N/A</v>
      </c>
      <c r="AH15" t="e">
        <f t="shared" ca="1" si="25"/>
        <v>#N/A</v>
      </c>
      <c r="AI15" t="e">
        <f t="shared" ca="1" si="14"/>
        <v>#VALUE!</v>
      </c>
    </row>
    <row r="16" spans="1:35">
      <c r="A16" s="103" t="s">
        <v>1106</v>
      </c>
      <c r="B16" s="104"/>
      <c r="E16" s="97">
        <v>13</v>
      </c>
      <c r="F16" s="9">
        <f t="shared" ca="1" si="0"/>
        <v>0</v>
      </c>
      <c r="G16" s="3"/>
      <c r="H16" s="14">
        <f t="shared" ca="1" si="1"/>
        <v>0</v>
      </c>
      <c r="I16" s="14">
        <f t="shared" ca="1" si="2"/>
        <v>0</v>
      </c>
      <c r="J16" s="17"/>
      <c r="K16" s="12">
        <f t="shared" ca="1" si="3"/>
        <v>0</v>
      </c>
      <c r="L16" s="12">
        <f t="shared" ca="1" si="4"/>
        <v>0</v>
      </c>
      <c r="M16" s="12" t="e">
        <f t="shared" ca="1" si="15"/>
        <v>#VALUE!</v>
      </c>
      <c r="N16" s="12" t="e">
        <f t="shared" ca="1" si="16"/>
        <v>#VALUE!</v>
      </c>
      <c r="O16" s="12">
        <f t="shared" ca="1" si="5"/>
        <v>0</v>
      </c>
      <c r="P16" s="13" t="e">
        <f t="shared" ca="1" si="26"/>
        <v>#VALUE!</v>
      </c>
      <c r="Q16" s="12" t="e">
        <f t="shared" ca="1" si="6"/>
        <v>#VALUE!</v>
      </c>
      <c r="R16" s="12" t="e">
        <f t="shared" ca="1" si="17"/>
        <v>#VALUE!</v>
      </c>
      <c r="S16" s="12" t="e">
        <f t="shared" ca="1" si="18"/>
        <v>#VALUE!</v>
      </c>
      <c r="T16" s="12" t="e">
        <f t="shared" ca="1" si="19"/>
        <v>#VALUE!</v>
      </c>
      <c r="U16" s="15" t="e">
        <f t="shared" ca="1" si="20"/>
        <v>#VALUE!</v>
      </c>
      <c r="V16" s="12">
        <f t="shared" ca="1" si="21"/>
        <v>25</v>
      </c>
      <c r="W16" s="85">
        <f t="shared" ca="1" si="7"/>
        <v>25</v>
      </c>
      <c r="X16" s="4"/>
      <c r="Y16" s="3">
        <f t="shared" ca="1" si="8"/>
        <v>0</v>
      </c>
      <c r="Z16" s="3">
        <f t="shared" ca="1" si="9"/>
        <v>1</v>
      </c>
      <c r="AA16">
        <f t="shared" ca="1" si="10"/>
        <v>0</v>
      </c>
      <c r="AB16" t="e">
        <f t="shared" ca="1" si="11"/>
        <v>#VALUE!</v>
      </c>
      <c r="AC16" t="e">
        <f t="shared" ca="1" si="22"/>
        <v>#N/A</v>
      </c>
      <c r="AD16" t="e">
        <f t="shared" ca="1" si="23"/>
        <v>#N/A</v>
      </c>
      <c r="AE16" t="e">
        <f t="shared" ca="1" si="24"/>
        <v>#VALUE!</v>
      </c>
      <c r="AF16" t="e">
        <f t="shared" ca="1" si="12"/>
        <v>#VALUE!</v>
      </c>
      <c r="AG16" t="e">
        <f t="shared" ca="1" si="13"/>
        <v>#N/A</v>
      </c>
      <c r="AH16" t="e">
        <f t="shared" ca="1" si="25"/>
        <v>#N/A</v>
      </c>
      <c r="AI16" t="e">
        <f t="shared" ca="1" si="14"/>
        <v>#VALUE!</v>
      </c>
    </row>
    <row r="17" spans="1:35">
      <c r="A17" s="105" t="s">
        <v>1107</v>
      </c>
      <c r="B17" s="106">
        <f>Advanced!L11</f>
        <v>1.3917000000000001E-2</v>
      </c>
      <c r="E17" s="97">
        <v>14</v>
      </c>
      <c r="F17" s="9">
        <f t="shared" ca="1" si="0"/>
        <v>0</v>
      </c>
      <c r="G17" s="3"/>
      <c r="H17" s="14">
        <f t="shared" ca="1" si="1"/>
        <v>0</v>
      </c>
      <c r="I17" s="14">
        <f t="shared" ca="1" si="2"/>
        <v>0</v>
      </c>
      <c r="J17" s="17"/>
      <c r="K17" s="12">
        <f t="shared" ca="1" si="3"/>
        <v>0</v>
      </c>
      <c r="L17" s="12">
        <f t="shared" ca="1" si="4"/>
        <v>0</v>
      </c>
      <c r="M17" s="12" t="e">
        <f t="shared" ca="1" si="15"/>
        <v>#VALUE!</v>
      </c>
      <c r="N17" s="12" t="e">
        <f t="shared" ca="1" si="16"/>
        <v>#VALUE!</v>
      </c>
      <c r="O17" s="12">
        <f t="shared" ca="1" si="5"/>
        <v>0</v>
      </c>
      <c r="P17" s="13" t="e">
        <f t="shared" ca="1" si="26"/>
        <v>#VALUE!</v>
      </c>
      <c r="Q17" s="12" t="e">
        <f t="shared" ca="1" si="6"/>
        <v>#VALUE!</v>
      </c>
      <c r="R17" s="12" t="e">
        <f t="shared" ca="1" si="17"/>
        <v>#VALUE!</v>
      </c>
      <c r="S17" s="12" t="e">
        <f t="shared" ca="1" si="18"/>
        <v>#VALUE!</v>
      </c>
      <c r="T17" s="12" t="e">
        <f t="shared" ca="1" si="19"/>
        <v>#VALUE!</v>
      </c>
      <c r="U17" s="15" t="e">
        <f t="shared" ca="1" si="20"/>
        <v>#VALUE!</v>
      </c>
      <c r="V17" s="12">
        <f t="shared" ca="1" si="21"/>
        <v>25</v>
      </c>
      <c r="W17" s="85">
        <f t="shared" ca="1" si="7"/>
        <v>25</v>
      </c>
      <c r="X17" s="4"/>
      <c r="Y17" s="3">
        <f t="shared" ca="1" si="8"/>
        <v>0</v>
      </c>
      <c r="Z17" s="3">
        <f t="shared" ca="1" si="9"/>
        <v>1</v>
      </c>
      <c r="AA17">
        <f t="shared" ca="1" si="10"/>
        <v>0</v>
      </c>
      <c r="AB17" t="e">
        <f t="shared" ca="1" si="11"/>
        <v>#VALUE!</v>
      </c>
      <c r="AC17" t="e">
        <f t="shared" ca="1" si="22"/>
        <v>#N/A</v>
      </c>
      <c r="AD17" t="e">
        <f t="shared" ca="1" si="23"/>
        <v>#N/A</v>
      </c>
      <c r="AE17" t="e">
        <f t="shared" ca="1" si="24"/>
        <v>#VALUE!</v>
      </c>
      <c r="AF17" t="e">
        <f t="shared" ca="1" si="12"/>
        <v>#VALUE!</v>
      </c>
      <c r="AG17" t="e">
        <f t="shared" ca="1" si="13"/>
        <v>#N/A</v>
      </c>
      <c r="AH17" t="e">
        <f t="shared" ca="1" si="25"/>
        <v>#N/A</v>
      </c>
      <c r="AI17" t="e">
        <f t="shared" ca="1" si="14"/>
        <v>#VALUE!</v>
      </c>
    </row>
    <row r="18" spans="1:35">
      <c r="A18" s="105" t="s">
        <v>925</v>
      </c>
      <c r="B18" s="107">
        <f>Advanced!L10</f>
        <v>318.89999999999998</v>
      </c>
      <c r="C18" s="8"/>
      <c r="D18" s="8"/>
      <c r="E18" s="97">
        <v>15</v>
      </c>
      <c r="F18" s="9">
        <f t="shared" ca="1" si="0"/>
        <v>0</v>
      </c>
      <c r="G18" s="3"/>
      <c r="H18" s="14">
        <f t="shared" ca="1" si="1"/>
        <v>0</v>
      </c>
      <c r="I18" s="14">
        <f t="shared" ca="1" si="2"/>
        <v>0</v>
      </c>
      <c r="J18" s="17"/>
      <c r="K18" s="12">
        <f t="shared" ca="1" si="3"/>
        <v>0</v>
      </c>
      <c r="L18" s="12">
        <f t="shared" ca="1" si="4"/>
        <v>0</v>
      </c>
      <c r="M18" s="12" t="e">
        <f t="shared" ca="1" si="15"/>
        <v>#VALUE!</v>
      </c>
      <c r="N18" s="12" t="e">
        <f t="shared" ca="1" si="16"/>
        <v>#VALUE!</v>
      </c>
      <c r="O18" s="12">
        <f t="shared" ca="1" si="5"/>
        <v>0</v>
      </c>
      <c r="P18" s="13" t="e">
        <f t="shared" ca="1" si="26"/>
        <v>#VALUE!</v>
      </c>
      <c r="Q18" s="12" t="e">
        <f t="shared" ca="1" si="6"/>
        <v>#VALUE!</v>
      </c>
      <c r="R18" s="12" t="e">
        <f t="shared" ca="1" si="17"/>
        <v>#VALUE!</v>
      </c>
      <c r="S18" s="12" t="e">
        <f t="shared" ca="1" si="18"/>
        <v>#VALUE!</v>
      </c>
      <c r="T18" s="12" t="e">
        <f t="shared" ca="1" si="19"/>
        <v>#VALUE!</v>
      </c>
      <c r="U18" s="15" t="e">
        <f t="shared" ca="1" si="20"/>
        <v>#VALUE!</v>
      </c>
      <c r="V18" s="12">
        <f t="shared" ca="1" si="21"/>
        <v>25</v>
      </c>
      <c r="W18" s="85">
        <f t="shared" ca="1" si="7"/>
        <v>25</v>
      </c>
      <c r="X18" s="4"/>
      <c r="Y18" s="3">
        <f t="shared" ca="1" si="8"/>
        <v>0</v>
      </c>
      <c r="Z18" s="3">
        <f t="shared" ca="1" si="9"/>
        <v>1</v>
      </c>
      <c r="AA18">
        <f t="shared" ca="1" si="10"/>
        <v>0</v>
      </c>
      <c r="AB18" t="e">
        <f t="shared" ca="1" si="11"/>
        <v>#VALUE!</v>
      </c>
      <c r="AC18" t="e">
        <f t="shared" ca="1" si="22"/>
        <v>#N/A</v>
      </c>
      <c r="AD18" t="e">
        <f t="shared" ca="1" si="23"/>
        <v>#N/A</v>
      </c>
      <c r="AE18" t="e">
        <f t="shared" ca="1" si="24"/>
        <v>#VALUE!</v>
      </c>
      <c r="AF18" t="e">
        <f t="shared" ca="1" si="12"/>
        <v>#VALUE!</v>
      </c>
      <c r="AG18" t="e">
        <f t="shared" ca="1" si="13"/>
        <v>#N/A</v>
      </c>
      <c r="AH18" t="e">
        <f t="shared" ca="1" si="25"/>
        <v>#N/A</v>
      </c>
      <c r="AI18" t="e">
        <f t="shared" ca="1" si="14"/>
        <v>#VALUE!</v>
      </c>
    </row>
    <row r="19" spans="1:35">
      <c r="A19" s="40"/>
      <c r="B19" s="8"/>
      <c r="E19" s="97">
        <v>16</v>
      </c>
      <c r="F19" s="9">
        <f t="shared" ca="1" si="0"/>
        <v>0</v>
      </c>
      <c r="G19" s="3"/>
      <c r="H19" s="14">
        <f t="shared" ca="1" si="1"/>
        <v>0</v>
      </c>
      <c r="I19" s="14">
        <f t="shared" ca="1" si="2"/>
        <v>0</v>
      </c>
      <c r="J19" s="17"/>
      <c r="K19" s="12">
        <f t="shared" ca="1" si="3"/>
        <v>0</v>
      </c>
      <c r="L19" s="12">
        <f t="shared" ca="1" si="4"/>
        <v>0</v>
      </c>
      <c r="M19" s="12" t="e">
        <f t="shared" ca="1" si="15"/>
        <v>#VALUE!</v>
      </c>
      <c r="N19" s="12" t="e">
        <f t="shared" ca="1" si="16"/>
        <v>#VALUE!</v>
      </c>
      <c r="O19" s="12">
        <f t="shared" ca="1" si="5"/>
        <v>0</v>
      </c>
      <c r="P19" s="13" t="e">
        <f t="shared" ca="1" si="26"/>
        <v>#VALUE!</v>
      </c>
      <c r="Q19" s="12" t="e">
        <f t="shared" ca="1" si="6"/>
        <v>#VALUE!</v>
      </c>
      <c r="R19" s="12" t="e">
        <f t="shared" ca="1" si="17"/>
        <v>#VALUE!</v>
      </c>
      <c r="S19" s="12" t="e">
        <f t="shared" ca="1" si="18"/>
        <v>#VALUE!</v>
      </c>
      <c r="T19" s="12" t="e">
        <f t="shared" ca="1" si="19"/>
        <v>#VALUE!</v>
      </c>
      <c r="U19" s="15" t="e">
        <f t="shared" ca="1" si="20"/>
        <v>#VALUE!</v>
      </c>
      <c r="V19" s="12">
        <f t="shared" ca="1" si="21"/>
        <v>25</v>
      </c>
      <c r="W19" s="85">
        <f t="shared" ca="1" si="7"/>
        <v>25</v>
      </c>
      <c r="X19" s="4"/>
      <c r="Y19" s="3">
        <f t="shared" ca="1" si="8"/>
        <v>0</v>
      </c>
      <c r="Z19" s="3">
        <f t="shared" ca="1" si="9"/>
        <v>1</v>
      </c>
      <c r="AA19">
        <f t="shared" ca="1" si="10"/>
        <v>0</v>
      </c>
      <c r="AB19" t="e">
        <f t="shared" ca="1" si="11"/>
        <v>#VALUE!</v>
      </c>
      <c r="AC19" t="e">
        <f t="shared" ca="1" si="22"/>
        <v>#N/A</v>
      </c>
      <c r="AD19" t="e">
        <f t="shared" ca="1" si="23"/>
        <v>#N/A</v>
      </c>
      <c r="AE19" t="e">
        <f t="shared" ca="1" si="24"/>
        <v>#VALUE!</v>
      </c>
      <c r="AF19" t="e">
        <f t="shared" ca="1" si="12"/>
        <v>#VALUE!</v>
      </c>
      <c r="AG19" t="e">
        <f t="shared" ca="1" si="13"/>
        <v>#N/A</v>
      </c>
      <c r="AH19" t="e">
        <f t="shared" ca="1" si="25"/>
        <v>#N/A</v>
      </c>
      <c r="AI19" t="e">
        <f t="shared" ca="1" si="14"/>
        <v>#VALUE!</v>
      </c>
    </row>
    <row r="20" spans="1:35">
      <c r="E20" s="97">
        <v>17</v>
      </c>
      <c r="F20" s="9">
        <f t="shared" ca="1" si="0"/>
        <v>0</v>
      </c>
      <c r="G20" s="3"/>
      <c r="H20" s="14">
        <f t="shared" ca="1" si="1"/>
        <v>0</v>
      </c>
      <c r="I20" s="14">
        <f t="shared" ca="1" si="2"/>
        <v>0</v>
      </c>
      <c r="J20" s="17"/>
      <c r="K20" s="12">
        <f t="shared" ca="1" si="3"/>
        <v>0</v>
      </c>
      <c r="L20" s="12">
        <f t="shared" ca="1" si="4"/>
        <v>0</v>
      </c>
      <c r="M20" s="12" t="e">
        <f t="shared" ca="1" si="15"/>
        <v>#VALUE!</v>
      </c>
      <c r="N20" s="12" t="e">
        <f t="shared" ca="1" si="16"/>
        <v>#VALUE!</v>
      </c>
      <c r="O20" s="12">
        <f t="shared" ca="1" si="5"/>
        <v>0</v>
      </c>
      <c r="P20" s="13" t="e">
        <f t="shared" ca="1" si="26"/>
        <v>#VALUE!</v>
      </c>
      <c r="Q20" s="12" t="e">
        <f t="shared" ca="1" si="6"/>
        <v>#VALUE!</v>
      </c>
      <c r="R20" s="12" t="e">
        <f t="shared" ca="1" si="17"/>
        <v>#VALUE!</v>
      </c>
      <c r="S20" s="12" t="e">
        <f t="shared" ca="1" si="18"/>
        <v>#VALUE!</v>
      </c>
      <c r="T20" s="12" t="e">
        <f t="shared" ca="1" si="19"/>
        <v>#VALUE!</v>
      </c>
      <c r="U20" s="15" t="e">
        <f t="shared" ca="1" si="20"/>
        <v>#VALUE!</v>
      </c>
      <c r="V20" s="12">
        <f t="shared" ca="1" si="21"/>
        <v>25</v>
      </c>
      <c r="W20" s="85">
        <f t="shared" ca="1" si="7"/>
        <v>25</v>
      </c>
      <c r="X20" s="4"/>
      <c r="Y20" s="3">
        <f t="shared" ca="1" si="8"/>
        <v>0</v>
      </c>
      <c r="Z20" s="3">
        <f t="shared" ca="1" si="9"/>
        <v>1</v>
      </c>
      <c r="AA20">
        <f t="shared" ca="1" si="10"/>
        <v>0</v>
      </c>
      <c r="AB20" t="e">
        <f t="shared" ca="1" si="11"/>
        <v>#VALUE!</v>
      </c>
      <c r="AC20" t="e">
        <f t="shared" ca="1" si="22"/>
        <v>#N/A</v>
      </c>
      <c r="AD20" t="e">
        <f t="shared" ca="1" si="23"/>
        <v>#N/A</v>
      </c>
      <c r="AE20" t="e">
        <f t="shared" ca="1" si="24"/>
        <v>#VALUE!</v>
      </c>
      <c r="AF20" t="e">
        <f t="shared" ca="1" si="12"/>
        <v>#VALUE!</v>
      </c>
      <c r="AG20" t="e">
        <f t="shared" ca="1" si="13"/>
        <v>#N/A</v>
      </c>
      <c r="AH20" t="e">
        <f t="shared" ca="1" si="25"/>
        <v>#N/A</v>
      </c>
      <c r="AI20" t="e">
        <f t="shared" ca="1" si="14"/>
        <v>#VALUE!</v>
      </c>
    </row>
    <row r="21" spans="1:35">
      <c r="A21" s="32" t="s">
        <v>1108</v>
      </c>
      <c r="B21" s="33"/>
      <c r="C21" s="33"/>
      <c r="E21" s="97">
        <v>18</v>
      </c>
      <c r="F21" s="9">
        <f t="shared" ca="1" si="0"/>
        <v>0</v>
      </c>
      <c r="G21" s="3"/>
      <c r="H21" s="14">
        <f t="shared" ca="1" si="1"/>
        <v>0</v>
      </c>
      <c r="I21" s="14">
        <f t="shared" ca="1" si="2"/>
        <v>0</v>
      </c>
      <c r="J21" s="17"/>
      <c r="K21" s="12">
        <f t="shared" ca="1" si="3"/>
        <v>0</v>
      </c>
      <c r="L21" s="12">
        <f t="shared" ca="1" si="4"/>
        <v>0</v>
      </c>
      <c r="M21" s="12" t="e">
        <f t="shared" ca="1" si="15"/>
        <v>#VALUE!</v>
      </c>
      <c r="N21" s="12" t="e">
        <f t="shared" ca="1" si="16"/>
        <v>#VALUE!</v>
      </c>
      <c r="O21" s="12">
        <f t="shared" ca="1" si="5"/>
        <v>0</v>
      </c>
      <c r="P21" s="13" t="e">
        <f t="shared" ca="1" si="26"/>
        <v>#VALUE!</v>
      </c>
      <c r="Q21" s="12" t="e">
        <f t="shared" ca="1" si="6"/>
        <v>#VALUE!</v>
      </c>
      <c r="R21" s="12" t="e">
        <f t="shared" ca="1" si="17"/>
        <v>#VALUE!</v>
      </c>
      <c r="S21" s="12" t="e">
        <f t="shared" ca="1" si="18"/>
        <v>#VALUE!</v>
      </c>
      <c r="T21" s="12" t="e">
        <f t="shared" ca="1" si="19"/>
        <v>#VALUE!</v>
      </c>
      <c r="U21" s="15" t="e">
        <f t="shared" ca="1" si="20"/>
        <v>#VALUE!</v>
      </c>
      <c r="V21" s="12">
        <f t="shared" ca="1" si="21"/>
        <v>25</v>
      </c>
      <c r="W21" s="85">
        <f t="shared" ca="1" si="7"/>
        <v>25</v>
      </c>
      <c r="X21" s="4"/>
      <c r="Y21" s="3">
        <f t="shared" ca="1" si="8"/>
        <v>0</v>
      </c>
      <c r="Z21" s="3">
        <f t="shared" ca="1" si="9"/>
        <v>1</v>
      </c>
      <c r="AA21">
        <f t="shared" ca="1" si="10"/>
        <v>0</v>
      </c>
      <c r="AB21" t="e">
        <f t="shared" ca="1" si="11"/>
        <v>#VALUE!</v>
      </c>
      <c r="AC21" t="e">
        <f t="shared" ca="1" si="22"/>
        <v>#N/A</v>
      </c>
      <c r="AD21" t="e">
        <f t="shared" ca="1" si="23"/>
        <v>#N/A</v>
      </c>
      <c r="AE21" t="e">
        <f t="shared" ca="1" si="24"/>
        <v>#VALUE!</v>
      </c>
      <c r="AF21" t="e">
        <f t="shared" ca="1" si="12"/>
        <v>#VALUE!</v>
      </c>
      <c r="AG21" t="e">
        <f t="shared" ca="1" si="13"/>
        <v>#N/A</v>
      </c>
      <c r="AH21" t="e">
        <f t="shared" ca="1" si="25"/>
        <v>#N/A</v>
      </c>
      <c r="AI21" t="e">
        <f t="shared" ca="1" si="14"/>
        <v>#VALUE!</v>
      </c>
    </row>
    <row r="22" spans="1:35">
      <c r="A22" s="34" t="s">
        <v>115</v>
      </c>
      <c r="B22" s="33"/>
      <c r="C22" s="33"/>
      <c r="E22" s="97">
        <v>19</v>
      </c>
      <c r="F22" s="9">
        <f t="shared" ca="1" si="0"/>
        <v>0</v>
      </c>
      <c r="G22" s="3"/>
      <c r="H22" s="14">
        <f t="shared" ca="1" si="1"/>
        <v>0</v>
      </c>
      <c r="I22" s="14">
        <f t="shared" ca="1" si="2"/>
        <v>0</v>
      </c>
      <c r="J22" s="17"/>
      <c r="K22" s="12">
        <f t="shared" ca="1" si="3"/>
        <v>0</v>
      </c>
      <c r="L22" s="12">
        <f t="shared" ca="1" si="4"/>
        <v>0</v>
      </c>
      <c r="M22" s="12" t="e">
        <f t="shared" ca="1" si="15"/>
        <v>#VALUE!</v>
      </c>
      <c r="N22" s="12" t="e">
        <f t="shared" ca="1" si="16"/>
        <v>#VALUE!</v>
      </c>
      <c r="O22" s="12">
        <f t="shared" ca="1" si="5"/>
        <v>0</v>
      </c>
      <c r="P22" s="13" t="e">
        <f t="shared" ca="1" si="26"/>
        <v>#VALUE!</v>
      </c>
      <c r="Q22" s="12" t="e">
        <f t="shared" ca="1" si="6"/>
        <v>#VALUE!</v>
      </c>
      <c r="R22" s="12" t="e">
        <f t="shared" ca="1" si="17"/>
        <v>#VALUE!</v>
      </c>
      <c r="S22" s="12" t="e">
        <f t="shared" ca="1" si="18"/>
        <v>#VALUE!</v>
      </c>
      <c r="T22" s="12" t="e">
        <f t="shared" ca="1" si="19"/>
        <v>#VALUE!</v>
      </c>
      <c r="U22" s="15" t="e">
        <f t="shared" ca="1" si="20"/>
        <v>#VALUE!</v>
      </c>
      <c r="V22" s="12">
        <f t="shared" ca="1" si="21"/>
        <v>25</v>
      </c>
      <c r="W22" s="85">
        <f t="shared" ca="1" si="7"/>
        <v>25</v>
      </c>
      <c r="X22" s="4"/>
      <c r="Y22" s="3">
        <f t="shared" ca="1" si="8"/>
        <v>0</v>
      </c>
      <c r="Z22" s="3">
        <f t="shared" ca="1" si="9"/>
        <v>1</v>
      </c>
      <c r="AA22">
        <f t="shared" ca="1" si="10"/>
        <v>0</v>
      </c>
      <c r="AB22" t="e">
        <f t="shared" ca="1" si="11"/>
        <v>#VALUE!</v>
      </c>
      <c r="AC22" t="e">
        <f t="shared" ca="1" si="22"/>
        <v>#N/A</v>
      </c>
      <c r="AD22" t="e">
        <f t="shared" ca="1" si="23"/>
        <v>#N/A</v>
      </c>
      <c r="AE22" t="e">
        <f t="shared" ca="1" si="24"/>
        <v>#VALUE!</v>
      </c>
      <c r="AF22" t="e">
        <f t="shared" ca="1" si="12"/>
        <v>#VALUE!</v>
      </c>
      <c r="AG22" t="e">
        <f t="shared" ca="1" si="13"/>
        <v>#N/A</v>
      </c>
      <c r="AH22" t="e">
        <f t="shared" ca="1" si="25"/>
        <v>#N/A</v>
      </c>
      <c r="AI22" t="e">
        <f t="shared" ca="1" si="14"/>
        <v>#VALUE!</v>
      </c>
    </row>
    <row r="23" spans="1:35">
      <c r="A23" s="33" t="s">
        <v>96</v>
      </c>
      <c r="B23" s="35">
        <f ca="1">INDEX(Models!$E$3:$R$2387,$B$3*2-1,C23)</f>
        <v>0</v>
      </c>
      <c r="C23" s="33">
        <v>1</v>
      </c>
      <c r="E23" s="97">
        <v>20</v>
      </c>
      <c r="F23" s="9">
        <f t="shared" ca="1" si="0"/>
        <v>0</v>
      </c>
      <c r="G23" s="3"/>
      <c r="H23" s="14">
        <f t="shared" ca="1" si="1"/>
        <v>0</v>
      </c>
      <c r="I23" s="14">
        <f t="shared" ca="1" si="2"/>
        <v>0</v>
      </c>
      <c r="J23" s="17"/>
      <c r="K23" s="12">
        <f t="shared" ca="1" si="3"/>
        <v>0</v>
      </c>
      <c r="L23" s="12">
        <f t="shared" ca="1" si="4"/>
        <v>0</v>
      </c>
      <c r="M23" s="12" t="e">
        <f t="shared" ca="1" si="15"/>
        <v>#VALUE!</v>
      </c>
      <c r="N23" s="12" t="e">
        <f t="shared" ca="1" si="16"/>
        <v>#VALUE!</v>
      </c>
      <c r="O23" s="12">
        <f t="shared" ca="1" si="5"/>
        <v>0</v>
      </c>
      <c r="P23" s="13" t="e">
        <f t="shared" ca="1" si="26"/>
        <v>#VALUE!</v>
      </c>
      <c r="Q23" s="12" t="e">
        <f t="shared" ca="1" si="6"/>
        <v>#VALUE!</v>
      </c>
      <c r="R23" s="12" t="e">
        <f t="shared" ca="1" si="17"/>
        <v>#VALUE!</v>
      </c>
      <c r="S23" s="12" t="e">
        <f t="shared" ca="1" si="18"/>
        <v>#VALUE!</v>
      </c>
      <c r="T23" s="12" t="e">
        <f t="shared" ca="1" si="19"/>
        <v>#VALUE!</v>
      </c>
      <c r="U23" s="15" t="e">
        <f t="shared" ca="1" si="20"/>
        <v>#VALUE!</v>
      </c>
      <c r="V23" s="12">
        <f t="shared" ca="1" si="21"/>
        <v>25</v>
      </c>
      <c r="W23" s="85">
        <f t="shared" ca="1" si="7"/>
        <v>25</v>
      </c>
      <c r="X23" s="4"/>
      <c r="Y23" s="3">
        <f t="shared" ca="1" si="8"/>
        <v>0</v>
      </c>
      <c r="Z23" s="3">
        <f t="shared" ca="1" si="9"/>
        <v>1</v>
      </c>
      <c r="AA23">
        <f t="shared" ca="1" si="10"/>
        <v>0</v>
      </c>
      <c r="AB23" t="e">
        <f t="shared" ca="1" si="11"/>
        <v>#VALUE!</v>
      </c>
      <c r="AC23" t="e">
        <f t="shared" ca="1" si="22"/>
        <v>#N/A</v>
      </c>
      <c r="AD23" t="e">
        <f t="shared" ca="1" si="23"/>
        <v>#N/A</v>
      </c>
      <c r="AE23" t="e">
        <f t="shared" ca="1" si="24"/>
        <v>#VALUE!</v>
      </c>
      <c r="AF23" t="e">
        <f t="shared" ca="1" si="12"/>
        <v>#VALUE!</v>
      </c>
      <c r="AG23" t="e">
        <f t="shared" ca="1" si="13"/>
        <v>#N/A</v>
      </c>
      <c r="AH23" t="e">
        <f t="shared" ca="1" si="25"/>
        <v>#N/A</v>
      </c>
      <c r="AI23" t="e">
        <f t="shared" ca="1" si="14"/>
        <v>#VALUE!</v>
      </c>
    </row>
    <row r="24" spans="1:35">
      <c r="A24" s="33" t="s">
        <v>97</v>
      </c>
      <c r="B24" s="35">
        <f ca="1">INDEX(Models!$E$3:$R$2387,$B$3*2-1,C24)</f>
        <v>0</v>
      </c>
      <c r="C24" s="33">
        <v>2</v>
      </c>
      <c r="E24" s="97">
        <v>21</v>
      </c>
      <c r="F24" s="9">
        <f t="shared" ca="1" si="0"/>
        <v>0</v>
      </c>
      <c r="G24" s="3"/>
      <c r="H24" s="14">
        <f t="shared" ca="1" si="1"/>
        <v>0</v>
      </c>
      <c r="I24" s="14">
        <f t="shared" ca="1" si="2"/>
        <v>0</v>
      </c>
      <c r="J24" s="17"/>
      <c r="K24" s="12">
        <f t="shared" ca="1" si="3"/>
        <v>0</v>
      </c>
      <c r="L24" s="12">
        <f t="shared" ca="1" si="4"/>
        <v>0</v>
      </c>
      <c r="M24" s="12" t="e">
        <f t="shared" ca="1" si="15"/>
        <v>#VALUE!</v>
      </c>
      <c r="N24" s="12" t="e">
        <f t="shared" ca="1" si="16"/>
        <v>#VALUE!</v>
      </c>
      <c r="O24" s="12">
        <f t="shared" ca="1" si="5"/>
        <v>0</v>
      </c>
      <c r="P24" s="13" t="e">
        <f t="shared" ca="1" si="26"/>
        <v>#VALUE!</v>
      </c>
      <c r="Q24" s="12" t="e">
        <f t="shared" ca="1" si="6"/>
        <v>#VALUE!</v>
      </c>
      <c r="R24" s="12" t="e">
        <f t="shared" ca="1" si="17"/>
        <v>#VALUE!</v>
      </c>
      <c r="S24" s="12" t="e">
        <f t="shared" ca="1" si="18"/>
        <v>#VALUE!</v>
      </c>
      <c r="T24" s="12" t="e">
        <f t="shared" ca="1" si="19"/>
        <v>#VALUE!</v>
      </c>
      <c r="U24" s="15" t="e">
        <f t="shared" ca="1" si="20"/>
        <v>#VALUE!</v>
      </c>
      <c r="V24" s="12">
        <f t="shared" ca="1" si="21"/>
        <v>25</v>
      </c>
      <c r="W24" s="85">
        <f t="shared" ca="1" si="7"/>
        <v>25</v>
      </c>
      <c r="X24" s="4"/>
      <c r="Y24" s="3">
        <f t="shared" ca="1" si="8"/>
        <v>0</v>
      </c>
      <c r="Z24" s="3">
        <f t="shared" ca="1" si="9"/>
        <v>1</v>
      </c>
      <c r="AA24">
        <f t="shared" ca="1" si="10"/>
        <v>0</v>
      </c>
      <c r="AB24" t="e">
        <f t="shared" ca="1" si="11"/>
        <v>#VALUE!</v>
      </c>
      <c r="AC24" t="e">
        <f t="shared" ca="1" si="22"/>
        <v>#N/A</v>
      </c>
      <c r="AD24" t="e">
        <f t="shared" ca="1" si="23"/>
        <v>#N/A</v>
      </c>
      <c r="AE24" t="e">
        <f t="shared" ca="1" si="24"/>
        <v>#VALUE!</v>
      </c>
      <c r="AF24" t="e">
        <f t="shared" ca="1" si="12"/>
        <v>#VALUE!</v>
      </c>
      <c r="AG24" t="e">
        <f t="shared" ca="1" si="13"/>
        <v>#N/A</v>
      </c>
      <c r="AH24" t="e">
        <f t="shared" ca="1" si="25"/>
        <v>#N/A</v>
      </c>
      <c r="AI24" t="e">
        <f t="shared" ca="1" si="14"/>
        <v>#VALUE!</v>
      </c>
    </row>
    <row r="25" spans="1:35">
      <c r="A25" s="34" t="s">
        <v>116</v>
      </c>
      <c r="B25" s="33"/>
      <c r="C25" s="33"/>
      <c r="E25" s="97">
        <v>22</v>
      </c>
      <c r="F25" s="9">
        <f t="shared" ca="1" si="0"/>
        <v>0</v>
      </c>
      <c r="G25" s="3"/>
      <c r="H25" s="14">
        <f t="shared" ca="1" si="1"/>
        <v>0</v>
      </c>
      <c r="I25" s="14">
        <f t="shared" ca="1" si="2"/>
        <v>0</v>
      </c>
      <c r="J25" s="17"/>
      <c r="K25" s="12">
        <f t="shared" ca="1" si="3"/>
        <v>0</v>
      </c>
      <c r="L25" s="12">
        <f t="shared" ca="1" si="4"/>
        <v>0</v>
      </c>
      <c r="M25" s="12" t="e">
        <f t="shared" ca="1" si="15"/>
        <v>#VALUE!</v>
      </c>
      <c r="N25" s="12" t="e">
        <f t="shared" ca="1" si="16"/>
        <v>#VALUE!</v>
      </c>
      <c r="O25" s="12">
        <f t="shared" ca="1" si="5"/>
        <v>0</v>
      </c>
      <c r="P25" s="13" t="e">
        <f t="shared" ca="1" si="26"/>
        <v>#VALUE!</v>
      </c>
      <c r="Q25" s="12" t="e">
        <f t="shared" ca="1" si="6"/>
        <v>#VALUE!</v>
      </c>
      <c r="R25" s="12" t="e">
        <f t="shared" ca="1" si="17"/>
        <v>#VALUE!</v>
      </c>
      <c r="S25" s="12" t="e">
        <f t="shared" ca="1" si="18"/>
        <v>#VALUE!</v>
      </c>
      <c r="T25" s="12" t="e">
        <f t="shared" ca="1" si="19"/>
        <v>#VALUE!</v>
      </c>
      <c r="U25" s="15" t="e">
        <f t="shared" ca="1" si="20"/>
        <v>#VALUE!</v>
      </c>
      <c r="V25" s="12">
        <f t="shared" ca="1" si="21"/>
        <v>25</v>
      </c>
      <c r="W25" s="85">
        <f t="shared" ca="1" si="7"/>
        <v>25</v>
      </c>
      <c r="X25" s="4"/>
      <c r="Y25" s="3">
        <f t="shared" ca="1" si="8"/>
        <v>0</v>
      </c>
      <c r="Z25" s="3">
        <f t="shared" ca="1" si="9"/>
        <v>1</v>
      </c>
      <c r="AA25">
        <f t="shared" ca="1" si="10"/>
        <v>0</v>
      </c>
      <c r="AB25" t="e">
        <f t="shared" ca="1" si="11"/>
        <v>#VALUE!</v>
      </c>
      <c r="AC25" t="e">
        <f t="shared" ca="1" si="22"/>
        <v>#N/A</v>
      </c>
      <c r="AD25" t="e">
        <f t="shared" ca="1" si="23"/>
        <v>#N/A</v>
      </c>
      <c r="AE25" t="e">
        <f t="shared" ca="1" si="24"/>
        <v>#VALUE!</v>
      </c>
      <c r="AF25" t="e">
        <f t="shared" ca="1" si="12"/>
        <v>#VALUE!</v>
      </c>
      <c r="AG25" t="e">
        <f t="shared" ca="1" si="13"/>
        <v>#N/A</v>
      </c>
      <c r="AH25" t="e">
        <f t="shared" ca="1" si="25"/>
        <v>#N/A</v>
      </c>
      <c r="AI25" t="e">
        <f t="shared" ca="1" si="14"/>
        <v>#VALUE!</v>
      </c>
    </row>
    <row r="26" spans="1:35">
      <c r="A26" s="84" t="s">
        <v>98</v>
      </c>
      <c r="B26" s="36">
        <f ca="1">INDEX(Models!$E$3:$R$2387,$B$3*2-1,C26)</f>
        <v>0</v>
      </c>
      <c r="C26" s="33">
        <v>3</v>
      </c>
      <c r="E26" s="97">
        <v>23</v>
      </c>
      <c r="F26" s="9">
        <f t="shared" ca="1" si="0"/>
        <v>0</v>
      </c>
      <c r="G26" s="3"/>
      <c r="H26" s="14">
        <f t="shared" ca="1" si="1"/>
        <v>0</v>
      </c>
      <c r="I26" s="14">
        <f t="shared" ca="1" si="2"/>
        <v>0</v>
      </c>
      <c r="J26" s="17"/>
      <c r="K26" s="12">
        <f t="shared" ca="1" si="3"/>
        <v>0</v>
      </c>
      <c r="L26" s="12">
        <f t="shared" ca="1" si="4"/>
        <v>0</v>
      </c>
      <c r="M26" s="12" t="e">
        <f t="shared" ca="1" si="15"/>
        <v>#VALUE!</v>
      </c>
      <c r="N26" s="12" t="e">
        <f t="shared" ca="1" si="16"/>
        <v>#VALUE!</v>
      </c>
      <c r="O26" s="12">
        <f t="shared" ca="1" si="5"/>
        <v>0</v>
      </c>
      <c r="P26" s="13" t="e">
        <f t="shared" ca="1" si="26"/>
        <v>#VALUE!</v>
      </c>
      <c r="Q26" s="12" t="e">
        <f t="shared" ca="1" si="6"/>
        <v>#VALUE!</v>
      </c>
      <c r="R26" s="12" t="e">
        <f t="shared" ca="1" si="17"/>
        <v>#VALUE!</v>
      </c>
      <c r="S26" s="12" t="e">
        <f t="shared" ca="1" si="18"/>
        <v>#VALUE!</v>
      </c>
      <c r="T26" s="12" t="e">
        <f t="shared" ca="1" si="19"/>
        <v>#VALUE!</v>
      </c>
      <c r="U26" s="15" t="e">
        <f t="shared" ca="1" si="20"/>
        <v>#VALUE!</v>
      </c>
      <c r="V26" s="12">
        <f t="shared" ca="1" si="21"/>
        <v>25</v>
      </c>
      <c r="W26" s="85">
        <f t="shared" ca="1" si="7"/>
        <v>25</v>
      </c>
      <c r="X26" s="4"/>
      <c r="Y26" s="3">
        <f t="shared" ca="1" si="8"/>
        <v>0</v>
      </c>
      <c r="Z26" s="3">
        <f t="shared" ca="1" si="9"/>
        <v>1</v>
      </c>
      <c r="AA26">
        <f t="shared" ca="1" si="10"/>
        <v>0</v>
      </c>
      <c r="AB26" t="e">
        <f t="shared" ca="1" si="11"/>
        <v>#VALUE!</v>
      </c>
      <c r="AC26" t="e">
        <f t="shared" ca="1" si="22"/>
        <v>#N/A</v>
      </c>
      <c r="AD26" t="e">
        <f t="shared" ca="1" si="23"/>
        <v>#N/A</v>
      </c>
      <c r="AE26" t="e">
        <f t="shared" ca="1" si="24"/>
        <v>#VALUE!</v>
      </c>
      <c r="AF26" t="e">
        <f t="shared" ca="1" si="12"/>
        <v>#VALUE!</v>
      </c>
      <c r="AG26" t="e">
        <f t="shared" ca="1" si="13"/>
        <v>#N/A</v>
      </c>
      <c r="AH26" t="e">
        <f t="shared" ca="1" si="25"/>
        <v>#N/A</v>
      </c>
      <c r="AI26" t="e">
        <f t="shared" ca="1" si="14"/>
        <v>#VALUE!</v>
      </c>
    </row>
    <row r="27" spans="1:35">
      <c r="A27" s="33" t="s">
        <v>99</v>
      </c>
      <c r="B27" s="36">
        <f ca="1">INDEX(Models!$E$3:$R$2387,$B$3*2-1,C27)</f>
        <v>0</v>
      </c>
      <c r="C27" s="33">
        <v>4</v>
      </c>
      <c r="E27" s="97">
        <v>24</v>
      </c>
      <c r="F27" s="9">
        <f t="shared" ca="1" si="0"/>
        <v>0</v>
      </c>
      <c r="G27" s="3"/>
      <c r="H27" s="14">
        <f t="shared" ca="1" si="1"/>
        <v>0</v>
      </c>
      <c r="I27" s="14">
        <f t="shared" ca="1" si="2"/>
        <v>0</v>
      </c>
      <c r="J27" s="17"/>
      <c r="K27" s="12">
        <f t="shared" ca="1" si="3"/>
        <v>0</v>
      </c>
      <c r="L27" s="12">
        <f t="shared" ca="1" si="4"/>
        <v>0</v>
      </c>
      <c r="M27" s="12" t="e">
        <f t="shared" ca="1" si="15"/>
        <v>#VALUE!</v>
      </c>
      <c r="N27" s="12" t="e">
        <f t="shared" ca="1" si="16"/>
        <v>#VALUE!</v>
      </c>
      <c r="O27" s="12">
        <f t="shared" ca="1" si="5"/>
        <v>0</v>
      </c>
      <c r="P27" s="13" t="e">
        <f t="shared" ca="1" si="26"/>
        <v>#VALUE!</v>
      </c>
      <c r="Q27" s="12" t="e">
        <f t="shared" ca="1" si="6"/>
        <v>#VALUE!</v>
      </c>
      <c r="R27" s="12" t="e">
        <f t="shared" ca="1" si="17"/>
        <v>#VALUE!</v>
      </c>
      <c r="S27" s="12" t="e">
        <f t="shared" ca="1" si="18"/>
        <v>#VALUE!</v>
      </c>
      <c r="T27" s="12" t="e">
        <f t="shared" ca="1" si="19"/>
        <v>#VALUE!</v>
      </c>
      <c r="U27" s="15" t="e">
        <f t="shared" ca="1" si="20"/>
        <v>#VALUE!</v>
      </c>
      <c r="V27" s="12">
        <f t="shared" ca="1" si="21"/>
        <v>25</v>
      </c>
      <c r="W27" s="85">
        <f t="shared" ca="1" si="7"/>
        <v>25</v>
      </c>
      <c r="X27" s="4"/>
      <c r="Y27" s="3">
        <f t="shared" ca="1" si="8"/>
        <v>0</v>
      </c>
      <c r="Z27" s="3">
        <f t="shared" ca="1" si="9"/>
        <v>1</v>
      </c>
      <c r="AA27">
        <f t="shared" ca="1" si="10"/>
        <v>0</v>
      </c>
      <c r="AB27" t="e">
        <f t="shared" ca="1" si="11"/>
        <v>#VALUE!</v>
      </c>
      <c r="AC27" t="e">
        <f t="shared" ca="1" si="22"/>
        <v>#N/A</v>
      </c>
      <c r="AD27" t="e">
        <f t="shared" ca="1" si="23"/>
        <v>#N/A</v>
      </c>
      <c r="AE27" t="e">
        <f t="shared" ca="1" si="24"/>
        <v>#VALUE!</v>
      </c>
      <c r="AF27" t="e">
        <f t="shared" ca="1" si="12"/>
        <v>#VALUE!</v>
      </c>
      <c r="AG27" t="e">
        <f t="shared" ca="1" si="13"/>
        <v>#N/A</v>
      </c>
      <c r="AH27" t="e">
        <f t="shared" ca="1" si="25"/>
        <v>#N/A</v>
      </c>
      <c r="AI27" t="e">
        <f t="shared" ca="1" si="14"/>
        <v>#VALUE!</v>
      </c>
    </row>
    <row r="28" spans="1:35">
      <c r="A28" s="33" t="s">
        <v>100</v>
      </c>
      <c r="B28" s="36">
        <f ca="1">INDEX(Models!$E$3:$R$2387,$B$3*2-1,C28)</f>
        <v>0</v>
      </c>
      <c r="C28" s="33">
        <v>5</v>
      </c>
      <c r="E28" s="97">
        <v>25</v>
      </c>
      <c r="F28" s="9">
        <f t="shared" ca="1" si="0"/>
        <v>0</v>
      </c>
      <c r="G28" s="3"/>
      <c r="H28" s="14">
        <f t="shared" ca="1" si="1"/>
        <v>0</v>
      </c>
      <c r="I28" s="14">
        <f t="shared" ca="1" si="2"/>
        <v>0</v>
      </c>
      <c r="J28" s="17"/>
      <c r="K28" s="12">
        <f t="shared" ca="1" si="3"/>
        <v>0</v>
      </c>
      <c r="L28" s="12">
        <f t="shared" ca="1" si="4"/>
        <v>0</v>
      </c>
      <c r="M28" s="12" t="e">
        <f t="shared" ca="1" si="15"/>
        <v>#VALUE!</v>
      </c>
      <c r="N28" s="12" t="e">
        <f t="shared" ca="1" si="16"/>
        <v>#VALUE!</v>
      </c>
      <c r="O28" s="12">
        <f t="shared" ca="1" si="5"/>
        <v>0</v>
      </c>
      <c r="P28" s="13" t="e">
        <f t="shared" ca="1" si="26"/>
        <v>#VALUE!</v>
      </c>
      <c r="Q28" s="12" t="e">
        <f t="shared" ca="1" si="6"/>
        <v>#VALUE!</v>
      </c>
      <c r="R28" s="12" t="e">
        <f t="shared" ca="1" si="17"/>
        <v>#VALUE!</v>
      </c>
      <c r="S28" s="12" t="e">
        <f t="shared" ca="1" si="18"/>
        <v>#VALUE!</v>
      </c>
      <c r="T28" s="12" t="e">
        <f t="shared" ca="1" si="19"/>
        <v>#VALUE!</v>
      </c>
      <c r="U28" s="15" t="e">
        <f t="shared" ca="1" si="20"/>
        <v>#VALUE!</v>
      </c>
      <c r="V28" s="12">
        <f t="shared" ca="1" si="21"/>
        <v>25</v>
      </c>
      <c r="W28" s="85">
        <f t="shared" ca="1" si="7"/>
        <v>25</v>
      </c>
      <c r="X28" s="4"/>
      <c r="Y28" s="3">
        <f t="shared" ca="1" si="8"/>
        <v>0</v>
      </c>
      <c r="Z28" s="3">
        <f t="shared" ca="1" si="9"/>
        <v>1</v>
      </c>
      <c r="AA28">
        <f t="shared" ca="1" si="10"/>
        <v>0</v>
      </c>
      <c r="AB28" t="e">
        <f t="shared" ca="1" si="11"/>
        <v>#VALUE!</v>
      </c>
      <c r="AC28" t="e">
        <f t="shared" ca="1" si="22"/>
        <v>#N/A</v>
      </c>
      <c r="AD28" t="e">
        <f t="shared" ca="1" si="23"/>
        <v>#N/A</v>
      </c>
      <c r="AE28" t="e">
        <f t="shared" ca="1" si="24"/>
        <v>#VALUE!</v>
      </c>
      <c r="AF28" t="e">
        <f t="shared" ca="1" si="12"/>
        <v>#VALUE!</v>
      </c>
      <c r="AG28" t="e">
        <f t="shared" ca="1" si="13"/>
        <v>#N/A</v>
      </c>
      <c r="AH28" t="e">
        <f t="shared" ca="1" si="25"/>
        <v>#N/A</v>
      </c>
      <c r="AI28" t="e">
        <f t="shared" ca="1" si="14"/>
        <v>#VALUE!</v>
      </c>
    </row>
    <row r="29" spans="1:35">
      <c r="A29" s="33" t="s">
        <v>101</v>
      </c>
      <c r="B29" s="36">
        <f ca="1">INDEX(Models!$E$3:$R$2387,$B$3*2-1,C29)</f>
        <v>0</v>
      </c>
      <c r="C29" s="33">
        <v>6</v>
      </c>
      <c r="E29" s="97">
        <v>26</v>
      </c>
      <c r="F29" s="9">
        <f t="shared" ca="1" si="0"/>
        <v>0</v>
      </c>
      <c r="G29" s="3"/>
      <c r="H29" s="14">
        <f t="shared" ca="1" si="1"/>
        <v>0</v>
      </c>
      <c r="I29" s="14">
        <f t="shared" ca="1" si="2"/>
        <v>0</v>
      </c>
      <c r="J29" s="17"/>
      <c r="K29" s="12">
        <f t="shared" ca="1" si="3"/>
        <v>0</v>
      </c>
      <c r="L29" s="12">
        <f t="shared" ca="1" si="4"/>
        <v>0</v>
      </c>
      <c r="M29" s="12" t="e">
        <f t="shared" ca="1" si="15"/>
        <v>#VALUE!</v>
      </c>
      <c r="N29" s="12" t="e">
        <f t="shared" ca="1" si="16"/>
        <v>#VALUE!</v>
      </c>
      <c r="O29" s="12">
        <f t="shared" ca="1" si="5"/>
        <v>0</v>
      </c>
      <c r="P29" s="13" t="e">
        <f t="shared" ca="1" si="26"/>
        <v>#VALUE!</v>
      </c>
      <c r="Q29" s="12" t="e">
        <f t="shared" ca="1" si="6"/>
        <v>#VALUE!</v>
      </c>
      <c r="R29" s="12" t="e">
        <f t="shared" ca="1" si="17"/>
        <v>#VALUE!</v>
      </c>
      <c r="S29" s="12" t="e">
        <f t="shared" ca="1" si="18"/>
        <v>#VALUE!</v>
      </c>
      <c r="T29" s="12" t="e">
        <f t="shared" ca="1" si="19"/>
        <v>#VALUE!</v>
      </c>
      <c r="U29" s="15" t="e">
        <f t="shared" ca="1" si="20"/>
        <v>#VALUE!</v>
      </c>
      <c r="V29" s="12">
        <f t="shared" ca="1" si="21"/>
        <v>25</v>
      </c>
      <c r="W29" s="85">
        <f t="shared" ca="1" si="7"/>
        <v>25</v>
      </c>
      <c r="X29" s="4"/>
      <c r="Y29" s="3">
        <f t="shared" ca="1" si="8"/>
        <v>0</v>
      </c>
      <c r="Z29" s="3">
        <f t="shared" ca="1" si="9"/>
        <v>1</v>
      </c>
      <c r="AA29">
        <f t="shared" ca="1" si="10"/>
        <v>0</v>
      </c>
      <c r="AB29" t="e">
        <f t="shared" ca="1" si="11"/>
        <v>#VALUE!</v>
      </c>
      <c r="AC29" t="e">
        <f t="shared" ca="1" si="22"/>
        <v>#N/A</v>
      </c>
      <c r="AD29" t="e">
        <f t="shared" ca="1" si="23"/>
        <v>#N/A</v>
      </c>
      <c r="AE29" t="e">
        <f t="shared" ca="1" si="24"/>
        <v>#VALUE!</v>
      </c>
      <c r="AF29" t="e">
        <f t="shared" ca="1" si="12"/>
        <v>#VALUE!</v>
      </c>
      <c r="AG29" t="e">
        <f t="shared" ca="1" si="13"/>
        <v>#N/A</v>
      </c>
      <c r="AH29" t="e">
        <f t="shared" ca="1" si="25"/>
        <v>#N/A</v>
      </c>
      <c r="AI29" t="e">
        <f t="shared" ca="1" si="14"/>
        <v>#VALUE!</v>
      </c>
    </row>
    <row r="30" spans="1:35">
      <c r="A30" s="34" t="s">
        <v>69</v>
      </c>
      <c r="B30" s="36"/>
      <c r="C30" s="33"/>
      <c r="E30" s="97">
        <v>27</v>
      </c>
      <c r="F30" s="9">
        <f t="shared" ca="1" si="0"/>
        <v>0</v>
      </c>
      <c r="G30" s="3"/>
      <c r="H30" s="14">
        <f t="shared" ca="1" si="1"/>
        <v>0</v>
      </c>
      <c r="I30" s="14">
        <f t="shared" ca="1" si="2"/>
        <v>0</v>
      </c>
      <c r="J30" s="17"/>
      <c r="K30" s="12">
        <f t="shared" ca="1" si="3"/>
        <v>0</v>
      </c>
      <c r="L30" s="12">
        <f t="shared" ca="1" si="4"/>
        <v>0</v>
      </c>
      <c r="M30" s="12" t="e">
        <f t="shared" ca="1" si="15"/>
        <v>#VALUE!</v>
      </c>
      <c r="N30" s="12" t="e">
        <f t="shared" ca="1" si="16"/>
        <v>#VALUE!</v>
      </c>
      <c r="O30" s="12">
        <f t="shared" ca="1" si="5"/>
        <v>0</v>
      </c>
      <c r="P30" s="13" t="e">
        <f t="shared" ca="1" si="26"/>
        <v>#VALUE!</v>
      </c>
      <c r="Q30" s="12" t="e">
        <f t="shared" ca="1" si="6"/>
        <v>#VALUE!</v>
      </c>
      <c r="R30" s="12" t="e">
        <f t="shared" ca="1" si="17"/>
        <v>#VALUE!</v>
      </c>
      <c r="S30" s="12" t="e">
        <f t="shared" ca="1" si="18"/>
        <v>#VALUE!</v>
      </c>
      <c r="T30" s="12" t="e">
        <f t="shared" ca="1" si="19"/>
        <v>#VALUE!</v>
      </c>
      <c r="U30" s="15" t="e">
        <f t="shared" ca="1" si="20"/>
        <v>#VALUE!</v>
      </c>
      <c r="V30" s="12">
        <f t="shared" ca="1" si="21"/>
        <v>25</v>
      </c>
      <c r="W30" s="85">
        <f t="shared" ca="1" si="7"/>
        <v>25</v>
      </c>
      <c r="X30" s="4"/>
      <c r="Y30" s="3">
        <f t="shared" ca="1" si="8"/>
        <v>0</v>
      </c>
      <c r="Z30" s="3">
        <f t="shared" ca="1" si="9"/>
        <v>1</v>
      </c>
      <c r="AA30">
        <f t="shared" ca="1" si="10"/>
        <v>0</v>
      </c>
      <c r="AB30" t="e">
        <f t="shared" ca="1" si="11"/>
        <v>#VALUE!</v>
      </c>
      <c r="AC30" t="e">
        <f t="shared" ca="1" si="22"/>
        <v>#N/A</v>
      </c>
      <c r="AD30" t="e">
        <f t="shared" ca="1" si="23"/>
        <v>#N/A</v>
      </c>
      <c r="AE30" t="e">
        <f t="shared" ca="1" si="24"/>
        <v>#VALUE!</v>
      </c>
      <c r="AF30" t="e">
        <f t="shared" ca="1" si="12"/>
        <v>#VALUE!</v>
      </c>
      <c r="AG30" t="e">
        <f t="shared" ca="1" si="13"/>
        <v>#N/A</v>
      </c>
      <c r="AH30" t="e">
        <f t="shared" ca="1" si="25"/>
        <v>#N/A</v>
      </c>
      <c r="AI30" t="e">
        <f t="shared" ca="1" si="14"/>
        <v>#VALUE!</v>
      </c>
    </row>
    <row r="31" spans="1:35">
      <c r="A31" s="33" t="s">
        <v>98</v>
      </c>
      <c r="B31" s="36">
        <f ca="1">INDEX(Models!$E$3:$R$2387,$B$3*2-1,C31)</f>
        <v>0</v>
      </c>
      <c r="C31" s="33">
        <v>7</v>
      </c>
      <c r="E31" s="97">
        <v>28</v>
      </c>
      <c r="F31" s="9">
        <f t="shared" ca="1" si="0"/>
        <v>0</v>
      </c>
      <c r="G31" s="3"/>
      <c r="H31" s="14">
        <f t="shared" ca="1" si="1"/>
        <v>0</v>
      </c>
      <c r="I31" s="14">
        <f t="shared" ca="1" si="2"/>
        <v>0</v>
      </c>
      <c r="J31" s="17"/>
      <c r="K31" s="12">
        <f t="shared" ca="1" si="3"/>
        <v>0</v>
      </c>
      <c r="L31" s="12">
        <f t="shared" ca="1" si="4"/>
        <v>0</v>
      </c>
      <c r="M31" s="12" t="e">
        <f t="shared" ca="1" si="15"/>
        <v>#VALUE!</v>
      </c>
      <c r="N31" s="12" t="e">
        <f t="shared" ca="1" si="16"/>
        <v>#VALUE!</v>
      </c>
      <c r="O31" s="12">
        <f t="shared" ca="1" si="5"/>
        <v>0</v>
      </c>
      <c r="P31" s="13" t="e">
        <f t="shared" ca="1" si="26"/>
        <v>#VALUE!</v>
      </c>
      <c r="Q31" s="12" t="e">
        <f t="shared" ca="1" si="6"/>
        <v>#VALUE!</v>
      </c>
      <c r="R31" s="12" t="e">
        <f t="shared" ca="1" si="17"/>
        <v>#VALUE!</v>
      </c>
      <c r="S31" s="12" t="e">
        <f t="shared" ca="1" si="18"/>
        <v>#VALUE!</v>
      </c>
      <c r="T31" s="12" t="e">
        <f t="shared" ca="1" si="19"/>
        <v>#VALUE!</v>
      </c>
      <c r="U31" s="15" t="e">
        <f t="shared" ca="1" si="20"/>
        <v>#VALUE!</v>
      </c>
      <c r="V31" s="12">
        <f t="shared" ca="1" si="21"/>
        <v>25</v>
      </c>
      <c r="W31" s="85">
        <f t="shared" ca="1" si="7"/>
        <v>25</v>
      </c>
      <c r="X31" s="4"/>
      <c r="Y31" s="3">
        <f t="shared" ca="1" si="8"/>
        <v>0</v>
      </c>
      <c r="Z31" s="3">
        <f t="shared" ca="1" si="9"/>
        <v>1</v>
      </c>
      <c r="AA31">
        <f t="shared" ca="1" si="10"/>
        <v>0</v>
      </c>
      <c r="AB31" t="e">
        <f t="shared" ca="1" si="11"/>
        <v>#VALUE!</v>
      </c>
      <c r="AC31" t="e">
        <f t="shared" ca="1" si="22"/>
        <v>#N/A</v>
      </c>
      <c r="AD31" t="e">
        <f t="shared" ca="1" si="23"/>
        <v>#N/A</v>
      </c>
      <c r="AE31" t="e">
        <f t="shared" ca="1" si="24"/>
        <v>#VALUE!</v>
      </c>
      <c r="AF31" t="e">
        <f t="shared" ca="1" si="12"/>
        <v>#VALUE!</v>
      </c>
      <c r="AG31" t="e">
        <f t="shared" ca="1" si="13"/>
        <v>#N/A</v>
      </c>
      <c r="AH31" t="e">
        <f t="shared" ca="1" si="25"/>
        <v>#N/A</v>
      </c>
      <c r="AI31" t="e">
        <f t="shared" ca="1" si="14"/>
        <v>#VALUE!</v>
      </c>
    </row>
    <row r="32" spans="1:35">
      <c r="A32" s="33" t="s">
        <v>99</v>
      </c>
      <c r="B32" s="36">
        <f ca="1">INDEX(Models!$E$3:$R$2387,$B$3*2-1,C32)</f>
        <v>0</v>
      </c>
      <c r="C32" s="33">
        <v>8</v>
      </c>
      <c r="E32" s="97">
        <v>29</v>
      </c>
      <c r="F32" s="9">
        <f t="shared" ca="1" si="0"/>
        <v>0</v>
      </c>
      <c r="G32" s="3"/>
      <c r="H32" s="14">
        <f t="shared" ca="1" si="1"/>
        <v>0</v>
      </c>
      <c r="I32" s="14">
        <f t="shared" ca="1" si="2"/>
        <v>0</v>
      </c>
      <c r="J32" s="17"/>
      <c r="K32" s="12">
        <f t="shared" ca="1" si="3"/>
        <v>0</v>
      </c>
      <c r="L32" s="12">
        <f t="shared" ca="1" si="4"/>
        <v>0</v>
      </c>
      <c r="M32" s="12" t="e">
        <f t="shared" ca="1" si="15"/>
        <v>#VALUE!</v>
      </c>
      <c r="N32" s="12" t="e">
        <f t="shared" ca="1" si="16"/>
        <v>#VALUE!</v>
      </c>
      <c r="O32" s="12">
        <f t="shared" ca="1" si="5"/>
        <v>0</v>
      </c>
      <c r="P32" s="13" t="e">
        <f t="shared" ca="1" si="26"/>
        <v>#VALUE!</v>
      </c>
      <c r="Q32" s="12" t="e">
        <f t="shared" ca="1" si="6"/>
        <v>#VALUE!</v>
      </c>
      <c r="R32" s="12" t="e">
        <f t="shared" ca="1" si="17"/>
        <v>#VALUE!</v>
      </c>
      <c r="S32" s="12" t="e">
        <f t="shared" ca="1" si="18"/>
        <v>#VALUE!</v>
      </c>
      <c r="T32" s="12" t="e">
        <f t="shared" ca="1" si="19"/>
        <v>#VALUE!</v>
      </c>
      <c r="U32" s="15" t="e">
        <f t="shared" ca="1" si="20"/>
        <v>#VALUE!</v>
      </c>
      <c r="V32" s="12">
        <f t="shared" ca="1" si="21"/>
        <v>25</v>
      </c>
      <c r="W32" s="85">
        <f t="shared" ca="1" si="7"/>
        <v>25</v>
      </c>
      <c r="X32" s="4"/>
      <c r="Y32" s="3">
        <f t="shared" ca="1" si="8"/>
        <v>0</v>
      </c>
      <c r="Z32" s="3">
        <f t="shared" ca="1" si="9"/>
        <v>1</v>
      </c>
      <c r="AA32">
        <f t="shared" ca="1" si="10"/>
        <v>0</v>
      </c>
      <c r="AB32" t="e">
        <f t="shared" ca="1" si="11"/>
        <v>#VALUE!</v>
      </c>
      <c r="AC32" t="e">
        <f t="shared" ca="1" si="22"/>
        <v>#N/A</v>
      </c>
      <c r="AD32" t="e">
        <f t="shared" ca="1" si="23"/>
        <v>#N/A</v>
      </c>
      <c r="AE32" t="e">
        <f t="shared" ca="1" si="24"/>
        <v>#VALUE!</v>
      </c>
      <c r="AF32" t="e">
        <f t="shared" ca="1" si="12"/>
        <v>#VALUE!</v>
      </c>
      <c r="AG32" t="e">
        <f t="shared" ca="1" si="13"/>
        <v>#N/A</v>
      </c>
      <c r="AH32" t="e">
        <f t="shared" ca="1" si="25"/>
        <v>#N/A</v>
      </c>
      <c r="AI32" t="e">
        <f t="shared" ca="1" si="14"/>
        <v>#VALUE!</v>
      </c>
    </row>
    <row r="33" spans="1:35">
      <c r="A33" s="33" t="s">
        <v>100</v>
      </c>
      <c r="B33" s="36">
        <f ca="1">INDEX(Models!$E$3:$R$2387,$B$3*2-1,C33)</f>
        <v>0</v>
      </c>
      <c r="C33" s="33">
        <v>9</v>
      </c>
      <c r="E33" s="97">
        <v>30</v>
      </c>
      <c r="F33" s="9">
        <f t="shared" ca="1" si="0"/>
        <v>0</v>
      </c>
      <c r="G33" s="3"/>
      <c r="H33" s="14">
        <f t="shared" ca="1" si="1"/>
        <v>0</v>
      </c>
      <c r="I33" s="14">
        <f t="shared" ca="1" si="2"/>
        <v>0</v>
      </c>
      <c r="J33" s="17"/>
      <c r="K33" s="12">
        <f t="shared" ca="1" si="3"/>
        <v>0</v>
      </c>
      <c r="L33" s="12">
        <f t="shared" ca="1" si="4"/>
        <v>0</v>
      </c>
      <c r="M33" s="12" t="e">
        <f t="shared" ca="1" si="15"/>
        <v>#VALUE!</v>
      </c>
      <c r="N33" s="12" t="e">
        <f t="shared" ca="1" si="16"/>
        <v>#VALUE!</v>
      </c>
      <c r="O33" s="12">
        <f t="shared" ca="1" si="5"/>
        <v>0</v>
      </c>
      <c r="P33" s="13" t="e">
        <f t="shared" ca="1" si="26"/>
        <v>#VALUE!</v>
      </c>
      <c r="Q33" s="12" t="e">
        <f t="shared" ca="1" si="6"/>
        <v>#VALUE!</v>
      </c>
      <c r="R33" s="12" t="e">
        <f t="shared" ca="1" si="17"/>
        <v>#VALUE!</v>
      </c>
      <c r="S33" s="12" t="e">
        <f t="shared" ca="1" si="18"/>
        <v>#VALUE!</v>
      </c>
      <c r="T33" s="12" t="e">
        <f t="shared" ca="1" si="19"/>
        <v>#VALUE!</v>
      </c>
      <c r="U33" s="15" t="e">
        <f t="shared" ca="1" si="20"/>
        <v>#VALUE!</v>
      </c>
      <c r="V33" s="12">
        <f t="shared" ca="1" si="21"/>
        <v>25</v>
      </c>
      <c r="W33" s="85">
        <f t="shared" ca="1" si="7"/>
        <v>25</v>
      </c>
      <c r="X33" s="4"/>
      <c r="Y33" s="3">
        <f t="shared" ca="1" si="8"/>
        <v>0</v>
      </c>
      <c r="Z33" s="3">
        <f t="shared" ca="1" si="9"/>
        <v>1</v>
      </c>
      <c r="AA33">
        <f t="shared" ca="1" si="10"/>
        <v>0</v>
      </c>
      <c r="AB33" t="e">
        <f t="shared" ca="1" si="11"/>
        <v>#VALUE!</v>
      </c>
      <c r="AC33" t="e">
        <f t="shared" ca="1" si="22"/>
        <v>#N/A</v>
      </c>
      <c r="AD33" t="e">
        <f t="shared" ca="1" si="23"/>
        <v>#N/A</v>
      </c>
      <c r="AE33" t="e">
        <f t="shared" ca="1" si="24"/>
        <v>#VALUE!</v>
      </c>
      <c r="AF33" t="e">
        <f t="shared" ca="1" si="12"/>
        <v>#VALUE!</v>
      </c>
      <c r="AG33" t="e">
        <f t="shared" ca="1" si="13"/>
        <v>#N/A</v>
      </c>
      <c r="AH33" t="e">
        <f t="shared" ca="1" si="25"/>
        <v>#N/A</v>
      </c>
      <c r="AI33" t="e">
        <f t="shared" ca="1" si="14"/>
        <v>#VALUE!</v>
      </c>
    </row>
    <row r="34" spans="1:35">
      <c r="A34" s="33" t="s">
        <v>101</v>
      </c>
      <c r="B34" s="36">
        <f ca="1">INDEX(Models!$E$3:$R$2387,$B$3*2-1,C34)</f>
        <v>0</v>
      </c>
      <c r="C34" s="33">
        <v>10</v>
      </c>
      <c r="E34" s="97">
        <v>31</v>
      </c>
      <c r="F34" s="9">
        <f t="shared" ca="1" si="0"/>
        <v>0</v>
      </c>
      <c r="G34" s="3"/>
      <c r="H34" s="14">
        <f t="shared" ca="1" si="1"/>
        <v>0</v>
      </c>
      <c r="I34" s="14">
        <f t="shared" ca="1" si="2"/>
        <v>0</v>
      </c>
      <c r="J34" s="17"/>
      <c r="K34" s="12">
        <f t="shared" ca="1" si="3"/>
        <v>0</v>
      </c>
      <c r="L34" s="12">
        <f t="shared" ca="1" si="4"/>
        <v>0</v>
      </c>
      <c r="M34" s="12" t="e">
        <f t="shared" ca="1" si="15"/>
        <v>#VALUE!</v>
      </c>
      <c r="N34" s="12" t="e">
        <f t="shared" ca="1" si="16"/>
        <v>#VALUE!</v>
      </c>
      <c r="O34" s="12">
        <f t="shared" ca="1" si="5"/>
        <v>0</v>
      </c>
      <c r="P34" s="13" t="e">
        <f t="shared" ca="1" si="26"/>
        <v>#VALUE!</v>
      </c>
      <c r="Q34" s="12" t="e">
        <f t="shared" ca="1" si="6"/>
        <v>#VALUE!</v>
      </c>
      <c r="R34" s="12" t="e">
        <f t="shared" ca="1" si="17"/>
        <v>#VALUE!</v>
      </c>
      <c r="S34" s="12" t="e">
        <f t="shared" ca="1" si="18"/>
        <v>#VALUE!</v>
      </c>
      <c r="T34" s="12" t="e">
        <f t="shared" ca="1" si="19"/>
        <v>#VALUE!</v>
      </c>
      <c r="U34" s="15" t="e">
        <f t="shared" ca="1" si="20"/>
        <v>#VALUE!</v>
      </c>
      <c r="V34" s="12">
        <f t="shared" ca="1" si="21"/>
        <v>25</v>
      </c>
      <c r="W34" s="85">
        <f t="shared" ca="1" si="7"/>
        <v>25</v>
      </c>
      <c r="X34" s="4"/>
      <c r="Y34" s="3">
        <f t="shared" ca="1" si="8"/>
        <v>0</v>
      </c>
      <c r="Z34" s="3">
        <f t="shared" ca="1" si="9"/>
        <v>1</v>
      </c>
      <c r="AA34">
        <f t="shared" ca="1" si="10"/>
        <v>0</v>
      </c>
      <c r="AB34" t="e">
        <f t="shared" ca="1" si="11"/>
        <v>#VALUE!</v>
      </c>
      <c r="AC34" t="e">
        <f t="shared" ca="1" si="22"/>
        <v>#N/A</v>
      </c>
      <c r="AD34" t="e">
        <f t="shared" ca="1" si="23"/>
        <v>#N/A</v>
      </c>
      <c r="AE34" t="e">
        <f t="shared" ca="1" si="24"/>
        <v>#VALUE!</v>
      </c>
      <c r="AF34" t="e">
        <f t="shared" ca="1" si="12"/>
        <v>#VALUE!</v>
      </c>
      <c r="AG34" t="e">
        <f t="shared" ca="1" si="13"/>
        <v>#N/A</v>
      </c>
      <c r="AH34" t="e">
        <f t="shared" ca="1" si="25"/>
        <v>#N/A</v>
      </c>
      <c r="AI34" t="e">
        <f t="shared" ca="1" si="14"/>
        <v>#VALUE!</v>
      </c>
    </row>
    <row r="35" spans="1:35">
      <c r="A35" s="34" t="s">
        <v>1109</v>
      </c>
      <c r="B35" s="33"/>
      <c r="C35" s="33"/>
      <c r="E35" s="97">
        <v>32</v>
      </c>
      <c r="F35" s="9">
        <f t="shared" ref="F35:F53" ca="1" si="27">$B$23+E35*$F$1</f>
        <v>0</v>
      </c>
      <c r="G35" s="3"/>
      <c r="H35" s="14">
        <f t="shared" ref="H35:H53" ca="1" si="28">$B$31*$F35^3+$B$32*$F35^2+$B$33*$F35+$B$34+$B$9</f>
        <v>0</v>
      </c>
      <c r="I35" s="14">
        <f t="shared" ref="I35:I53" ca="1" si="29">$B$26*$F35^3+$B$27*$F35^2+$B$28*$F35+$B$29</f>
        <v>0</v>
      </c>
      <c r="J35" s="17"/>
      <c r="K35" s="12">
        <f t="shared" ref="K35:K53" ca="1" si="30">AA35</f>
        <v>0</v>
      </c>
      <c r="L35" s="12">
        <f t="shared" ref="L35:L53" ca="1" si="31">F35*AA35</f>
        <v>0</v>
      </c>
      <c r="M35" s="12" t="e">
        <f t="shared" ca="1" si="15"/>
        <v>#VALUE!</v>
      </c>
      <c r="N35" s="12" t="e">
        <f t="shared" ca="1" si="16"/>
        <v>#VALUE!</v>
      </c>
      <c r="O35" s="12">
        <f t="shared" ref="O35:O53" ca="1" si="32">I35*Z35</f>
        <v>0</v>
      </c>
      <c r="P35" s="13" t="e">
        <f t="shared" ca="1" si="26"/>
        <v>#VALUE!</v>
      </c>
      <c r="Q35" s="12" t="e">
        <f t="shared" ref="Q35:Q53" ca="1" si="33">P35*F35*AA35/$B$14/$B$6</f>
        <v>#VALUE!</v>
      </c>
      <c r="R35" s="12" t="e">
        <f t="shared" ca="1" si="17"/>
        <v>#VALUE!</v>
      </c>
      <c r="S35" s="12" t="e">
        <f t="shared" ca="1" si="18"/>
        <v>#VALUE!</v>
      </c>
      <c r="T35" s="12" t="e">
        <f t="shared" ca="1" si="19"/>
        <v>#VALUE!</v>
      </c>
      <c r="U35" s="15" t="e">
        <f t="shared" ca="1" si="20"/>
        <v>#VALUE!</v>
      </c>
      <c r="V35" s="12">
        <f t="shared" ref="V35:V53" ca="1" si="34">CHOOSE($B$43,$B$8,$B$8+Y35*$B$39)</f>
        <v>25</v>
      </c>
      <c r="W35" s="85">
        <f t="shared" ref="W35:W53" ca="1" si="35">CHOOSE($B$43,$B$8-Y35*$B$39,$B$8)</f>
        <v>25</v>
      </c>
      <c r="X35" s="4"/>
      <c r="Y35" s="3">
        <f t="shared" ref="Y35:Y53" ca="1" si="36">IF($G35,0,F35*(H35+($B$8-$B$37)*$B$38))</f>
        <v>0</v>
      </c>
      <c r="Z35" s="3">
        <f t="shared" ref="Z35:Z53" ca="1" si="37">1+(V35-$B$37)*$B$36</f>
        <v>1</v>
      </c>
      <c r="AA35">
        <f t="shared" ref="AA35:AA53" ca="1" si="38">(H35+(V35-$B$37)*$B$38)*$B$6</f>
        <v>0</v>
      </c>
      <c r="AB35" t="e">
        <f t="shared" ref="AB35:AB53" ca="1" si="39">I35*Z35*$B$4*$B$6</f>
        <v>#VALUE!</v>
      </c>
      <c r="AC35" t="e">
        <f t="shared" ca="1" si="22"/>
        <v>#N/A</v>
      </c>
      <c r="AD35" t="e">
        <f t="shared" ca="1" si="23"/>
        <v>#N/A</v>
      </c>
      <c r="AE35" t="e">
        <f t="shared" ca="1" si="24"/>
        <v>#VALUE!</v>
      </c>
      <c r="AF35" t="e">
        <f t="shared" ref="AF35:AF53" ca="1" si="40">AB35/L35/IF($B$41="mW",10,1)</f>
        <v>#VALUE!</v>
      </c>
      <c r="AG35" t="e">
        <f t="shared" ref="AG35:AG53" ca="1" si="41">AC35/L35/10</f>
        <v>#N/A</v>
      </c>
      <c r="AH35" t="e">
        <f t="shared" ca="1" si="25"/>
        <v>#N/A</v>
      </c>
      <c r="AI35" t="e">
        <f t="shared" ref="AI35:AI53" ca="1" si="42">AE35/L35</f>
        <v>#VALUE!</v>
      </c>
    </row>
    <row r="36" spans="1:35">
      <c r="A36" s="33" t="s">
        <v>102</v>
      </c>
      <c r="B36" s="37">
        <f ca="1">INDEX(Models!$E$3:$R$2387,$B$3*2-1,C36)</f>
        <v>0</v>
      </c>
      <c r="C36" s="33">
        <v>11</v>
      </c>
      <c r="E36" s="97">
        <v>33</v>
      </c>
      <c r="F36" s="9">
        <f t="shared" ca="1" si="27"/>
        <v>0</v>
      </c>
      <c r="G36" s="3"/>
      <c r="H36" s="14">
        <f t="shared" ca="1" si="28"/>
        <v>0</v>
      </c>
      <c r="I36" s="14">
        <f t="shared" ca="1" si="29"/>
        <v>0</v>
      </c>
      <c r="J36" s="17"/>
      <c r="K36" s="12">
        <f t="shared" ca="1" si="30"/>
        <v>0</v>
      </c>
      <c r="L36" s="12">
        <f t="shared" ca="1" si="31"/>
        <v>0</v>
      </c>
      <c r="M36" s="12" t="e">
        <f t="shared" ca="1" si="15"/>
        <v>#VALUE!</v>
      </c>
      <c r="N36" s="12" t="e">
        <f t="shared" ca="1" si="16"/>
        <v>#VALUE!</v>
      </c>
      <c r="O36" s="12">
        <f t="shared" ca="1" si="32"/>
        <v>0</v>
      </c>
      <c r="P36" s="13" t="e">
        <f t="shared" ca="1" si="26"/>
        <v>#VALUE!</v>
      </c>
      <c r="Q36" s="12" t="e">
        <f t="shared" ca="1" si="33"/>
        <v>#VALUE!</v>
      </c>
      <c r="R36" s="12" t="e">
        <f t="shared" ca="1" si="17"/>
        <v>#VALUE!</v>
      </c>
      <c r="S36" s="12" t="e">
        <f t="shared" ca="1" si="18"/>
        <v>#VALUE!</v>
      </c>
      <c r="T36" s="12" t="e">
        <f t="shared" ca="1" si="19"/>
        <v>#VALUE!</v>
      </c>
      <c r="U36" s="15" t="e">
        <f t="shared" ref="U36:U53" ca="1" si="43">P36*$B$5/$B$6</f>
        <v>#VALUE!</v>
      </c>
      <c r="V36" s="12">
        <f t="shared" ca="1" si="34"/>
        <v>25</v>
      </c>
      <c r="W36" s="85">
        <f t="shared" ca="1" si="35"/>
        <v>25</v>
      </c>
      <c r="X36" s="4"/>
      <c r="Y36" s="3">
        <f t="shared" ca="1" si="36"/>
        <v>0</v>
      </c>
      <c r="Z36" s="3">
        <f t="shared" ca="1" si="37"/>
        <v>1</v>
      </c>
      <c r="AA36">
        <f t="shared" ca="1" si="38"/>
        <v>0</v>
      </c>
      <c r="AB36" t="e">
        <f t="shared" ca="1" si="39"/>
        <v>#VALUE!</v>
      </c>
      <c r="AC36" t="e">
        <f t="shared" ca="1" si="22"/>
        <v>#N/A</v>
      </c>
      <c r="AD36" t="e">
        <f t="shared" ca="1" si="23"/>
        <v>#N/A</v>
      </c>
      <c r="AE36" t="e">
        <f t="shared" ca="1" si="24"/>
        <v>#VALUE!</v>
      </c>
      <c r="AF36" t="e">
        <f t="shared" ca="1" si="40"/>
        <v>#VALUE!</v>
      </c>
      <c r="AG36" t="e">
        <f t="shared" ca="1" si="41"/>
        <v>#N/A</v>
      </c>
      <c r="AH36" t="e">
        <f t="shared" ca="1" si="25"/>
        <v>#N/A</v>
      </c>
      <c r="AI36" t="e">
        <f t="shared" ca="1" si="42"/>
        <v>#VALUE!</v>
      </c>
    </row>
    <row r="37" spans="1:35">
      <c r="A37" s="267" t="s">
        <v>103</v>
      </c>
      <c r="B37" s="38">
        <f ca="1">INDEX(Models!$E$3:$R$2387,$B$3*2-1,C37)</f>
        <v>0</v>
      </c>
      <c r="C37" s="33">
        <v>12</v>
      </c>
      <c r="E37" s="97">
        <v>34</v>
      </c>
      <c r="F37" s="9">
        <f t="shared" ca="1" si="27"/>
        <v>0</v>
      </c>
      <c r="G37" s="3"/>
      <c r="H37" s="14">
        <f t="shared" ca="1" si="28"/>
        <v>0</v>
      </c>
      <c r="I37" s="14">
        <f t="shared" ca="1" si="29"/>
        <v>0</v>
      </c>
      <c r="J37" s="17"/>
      <c r="K37" s="12">
        <f t="shared" ca="1" si="30"/>
        <v>0</v>
      </c>
      <c r="L37" s="12">
        <f t="shared" ca="1" si="31"/>
        <v>0</v>
      </c>
      <c r="M37" s="12" t="e">
        <f t="shared" ca="1" si="15"/>
        <v>#VALUE!</v>
      </c>
      <c r="N37" s="12" t="e">
        <f t="shared" ca="1" si="16"/>
        <v>#VALUE!</v>
      </c>
      <c r="O37" s="12">
        <f t="shared" ca="1" si="32"/>
        <v>0</v>
      </c>
      <c r="P37" s="13" t="e">
        <f t="shared" ca="1" si="26"/>
        <v>#VALUE!</v>
      </c>
      <c r="Q37" s="12" t="e">
        <f t="shared" ca="1" si="33"/>
        <v>#VALUE!</v>
      </c>
      <c r="R37" s="12" t="e">
        <f t="shared" ca="1" si="17"/>
        <v>#VALUE!</v>
      </c>
      <c r="S37" s="12" t="e">
        <f t="shared" ca="1" si="18"/>
        <v>#VALUE!</v>
      </c>
      <c r="T37" s="12" t="e">
        <f t="shared" ca="1" si="19"/>
        <v>#VALUE!</v>
      </c>
      <c r="U37" s="15" t="e">
        <f t="shared" ca="1" si="43"/>
        <v>#VALUE!</v>
      </c>
      <c r="V37" s="12">
        <f t="shared" ca="1" si="34"/>
        <v>25</v>
      </c>
      <c r="W37" s="85">
        <f t="shared" ca="1" si="35"/>
        <v>25</v>
      </c>
      <c r="X37" s="4"/>
      <c r="Y37" s="3">
        <f t="shared" ca="1" si="36"/>
        <v>0</v>
      </c>
      <c r="Z37" s="3">
        <f t="shared" ca="1" si="37"/>
        <v>1</v>
      </c>
      <c r="AA37">
        <f t="shared" ca="1" si="38"/>
        <v>0</v>
      </c>
      <c r="AB37" t="e">
        <f t="shared" ca="1" si="39"/>
        <v>#VALUE!</v>
      </c>
      <c r="AC37" t="e">
        <f t="shared" ca="1" si="22"/>
        <v>#N/A</v>
      </c>
      <c r="AD37" t="e">
        <f t="shared" ca="1" si="23"/>
        <v>#N/A</v>
      </c>
      <c r="AE37" t="e">
        <f t="shared" ca="1" si="24"/>
        <v>#VALUE!</v>
      </c>
      <c r="AF37" t="e">
        <f t="shared" ca="1" si="40"/>
        <v>#VALUE!</v>
      </c>
      <c r="AG37" t="e">
        <f t="shared" ca="1" si="41"/>
        <v>#N/A</v>
      </c>
      <c r="AH37" t="e">
        <f t="shared" ca="1" si="25"/>
        <v>#N/A</v>
      </c>
      <c r="AI37" t="e">
        <f t="shared" ca="1" si="42"/>
        <v>#VALUE!</v>
      </c>
    </row>
    <row r="38" spans="1:35">
      <c r="A38" s="33" t="s">
        <v>104</v>
      </c>
      <c r="B38" s="36">
        <f ca="1">INDEX(Models!$E$3:$R$2387,$B$3*2-1,C38)</f>
        <v>0</v>
      </c>
      <c r="C38" s="33">
        <v>13</v>
      </c>
      <c r="E38" s="97">
        <v>35</v>
      </c>
      <c r="F38" s="9">
        <f t="shared" ca="1" si="27"/>
        <v>0</v>
      </c>
      <c r="G38" s="3"/>
      <c r="H38" s="14">
        <f t="shared" ca="1" si="28"/>
        <v>0</v>
      </c>
      <c r="I38" s="14">
        <f t="shared" ca="1" si="29"/>
        <v>0</v>
      </c>
      <c r="J38" s="17"/>
      <c r="K38" s="12">
        <f t="shared" ca="1" si="30"/>
        <v>0</v>
      </c>
      <c r="L38" s="12">
        <f t="shared" ca="1" si="31"/>
        <v>0</v>
      </c>
      <c r="M38" s="12" t="e">
        <f t="shared" ca="1" si="15"/>
        <v>#VALUE!</v>
      </c>
      <c r="N38" s="12" t="e">
        <f t="shared" ca="1" si="16"/>
        <v>#VALUE!</v>
      </c>
      <c r="O38" s="12">
        <f t="shared" ca="1" si="32"/>
        <v>0</v>
      </c>
      <c r="P38" s="13" t="e">
        <f t="shared" ca="1" si="26"/>
        <v>#VALUE!</v>
      </c>
      <c r="Q38" s="12" t="e">
        <f t="shared" ca="1" si="33"/>
        <v>#VALUE!</v>
      </c>
      <c r="R38" s="12" t="e">
        <f t="shared" ca="1" si="17"/>
        <v>#VALUE!</v>
      </c>
      <c r="S38" s="12" t="e">
        <f t="shared" ca="1" si="18"/>
        <v>#VALUE!</v>
      </c>
      <c r="T38" s="12" t="e">
        <f t="shared" ca="1" si="19"/>
        <v>#VALUE!</v>
      </c>
      <c r="U38" s="15" t="e">
        <f t="shared" ca="1" si="43"/>
        <v>#VALUE!</v>
      </c>
      <c r="V38" s="12">
        <f t="shared" ca="1" si="34"/>
        <v>25</v>
      </c>
      <c r="W38" s="85">
        <f t="shared" ca="1" si="35"/>
        <v>25</v>
      </c>
      <c r="X38" s="4"/>
      <c r="Y38" s="3">
        <f t="shared" ca="1" si="36"/>
        <v>0</v>
      </c>
      <c r="Z38" s="3">
        <f t="shared" ca="1" si="37"/>
        <v>1</v>
      </c>
      <c r="AA38">
        <f t="shared" ca="1" si="38"/>
        <v>0</v>
      </c>
      <c r="AB38" t="e">
        <f t="shared" ca="1" si="39"/>
        <v>#VALUE!</v>
      </c>
      <c r="AC38" t="e">
        <f t="shared" ca="1" si="22"/>
        <v>#N/A</v>
      </c>
      <c r="AD38" t="e">
        <f t="shared" ca="1" si="23"/>
        <v>#N/A</v>
      </c>
      <c r="AE38" t="e">
        <f t="shared" ca="1" si="24"/>
        <v>#VALUE!</v>
      </c>
      <c r="AF38" t="e">
        <f t="shared" ca="1" si="40"/>
        <v>#VALUE!</v>
      </c>
      <c r="AG38" t="e">
        <f t="shared" ca="1" si="41"/>
        <v>#N/A</v>
      </c>
      <c r="AH38" t="e">
        <f t="shared" ca="1" si="25"/>
        <v>#N/A</v>
      </c>
      <c r="AI38" t="e">
        <f t="shared" ca="1" si="42"/>
        <v>#VALUE!</v>
      </c>
    </row>
    <row r="39" spans="1:35">
      <c r="A39" s="84" t="s">
        <v>105</v>
      </c>
      <c r="B39" s="35">
        <f ca="1">INDEX(Models!$E$3:$R$2387,$B$3*2-1,C39)</f>
        <v>0</v>
      </c>
      <c r="C39" s="33">
        <v>14</v>
      </c>
      <c r="E39" s="97">
        <v>36</v>
      </c>
      <c r="F39" s="9">
        <f t="shared" ca="1" si="27"/>
        <v>0</v>
      </c>
      <c r="G39" s="3"/>
      <c r="H39" s="14">
        <f t="shared" ca="1" si="28"/>
        <v>0</v>
      </c>
      <c r="I39" s="14">
        <f t="shared" ca="1" si="29"/>
        <v>0</v>
      </c>
      <c r="J39" s="17"/>
      <c r="K39" s="12">
        <f t="shared" ca="1" si="30"/>
        <v>0</v>
      </c>
      <c r="L39" s="12">
        <f t="shared" ca="1" si="31"/>
        <v>0</v>
      </c>
      <c r="M39" s="12" t="e">
        <f t="shared" ca="1" si="15"/>
        <v>#VALUE!</v>
      </c>
      <c r="N39" s="12" t="e">
        <f t="shared" ca="1" si="16"/>
        <v>#VALUE!</v>
      </c>
      <c r="O39" s="12">
        <f t="shared" ca="1" si="32"/>
        <v>0</v>
      </c>
      <c r="P39" s="13" t="e">
        <f t="shared" ca="1" si="26"/>
        <v>#VALUE!</v>
      </c>
      <c r="Q39" s="12" t="e">
        <f t="shared" ca="1" si="33"/>
        <v>#VALUE!</v>
      </c>
      <c r="R39" s="12" t="e">
        <f t="shared" ca="1" si="17"/>
        <v>#VALUE!</v>
      </c>
      <c r="S39" s="12" t="e">
        <f t="shared" ca="1" si="18"/>
        <v>#VALUE!</v>
      </c>
      <c r="T39" s="12" t="e">
        <f t="shared" ca="1" si="19"/>
        <v>#VALUE!</v>
      </c>
      <c r="U39" s="15" t="e">
        <f t="shared" ca="1" si="43"/>
        <v>#VALUE!</v>
      </c>
      <c r="V39" s="12">
        <f t="shared" ca="1" si="34"/>
        <v>25</v>
      </c>
      <c r="W39" s="85">
        <f t="shared" ca="1" si="35"/>
        <v>25</v>
      </c>
      <c r="X39" s="4"/>
      <c r="Y39" s="3">
        <f t="shared" ca="1" si="36"/>
        <v>0</v>
      </c>
      <c r="Z39" s="3">
        <f t="shared" ca="1" si="37"/>
        <v>1</v>
      </c>
      <c r="AA39">
        <f t="shared" ca="1" si="38"/>
        <v>0</v>
      </c>
      <c r="AB39" t="e">
        <f t="shared" ca="1" si="39"/>
        <v>#VALUE!</v>
      </c>
      <c r="AC39" t="e">
        <f t="shared" ca="1" si="22"/>
        <v>#N/A</v>
      </c>
      <c r="AD39" t="e">
        <f t="shared" ca="1" si="23"/>
        <v>#N/A</v>
      </c>
      <c r="AE39" t="e">
        <f t="shared" ca="1" si="24"/>
        <v>#VALUE!</v>
      </c>
      <c r="AF39" t="e">
        <f t="shared" ca="1" si="40"/>
        <v>#VALUE!</v>
      </c>
      <c r="AG39" t="e">
        <f t="shared" ca="1" si="41"/>
        <v>#N/A</v>
      </c>
      <c r="AH39" t="e">
        <f t="shared" ca="1" si="25"/>
        <v>#N/A</v>
      </c>
      <c r="AI39" t="e">
        <f t="shared" ca="1" si="42"/>
        <v>#VALUE!</v>
      </c>
    </row>
    <row r="40" spans="1:35">
      <c r="A40" s="84" t="s">
        <v>125</v>
      </c>
      <c r="B40" s="35">
        <f ca="1">INDEX(Models!$B$3:$B$2387,$B$3*2-1)</f>
        <v>0</v>
      </c>
      <c r="C40" s="33"/>
      <c r="E40" s="97">
        <v>37</v>
      </c>
      <c r="F40" s="9">
        <f t="shared" ca="1" si="27"/>
        <v>0</v>
      </c>
      <c r="G40" s="3"/>
      <c r="H40" s="14">
        <f t="shared" ca="1" si="28"/>
        <v>0</v>
      </c>
      <c r="I40" s="14">
        <f t="shared" ca="1" si="29"/>
        <v>0</v>
      </c>
      <c r="J40" s="17"/>
      <c r="K40" s="12">
        <f t="shared" ca="1" si="30"/>
        <v>0</v>
      </c>
      <c r="L40" s="12">
        <f t="shared" ca="1" si="31"/>
        <v>0</v>
      </c>
      <c r="M40" s="12" t="e">
        <f t="shared" ca="1" si="15"/>
        <v>#VALUE!</v>
      </c>
      <c r="N40" s="12" t="e">
        <f t="shared" ca="1" si="16"/>
        <v>#VALUE!</v>
      </c>
      <c r="O40" s="12">
        <f t="shared" ca="1" si="32"/>
        <v>0</v>
      </c>
      <c r="P40" s="13" t="e">
        <f t="shared" ca="1" si="26"/>
        <v>#VALUE!</v>
      </c>
      <c r="Q40" s="12" t="e">
        <f t="shared" ca="1" si="33"/>
        <v>#VALUE!</v>
      </c>
      <c r="R40" s="12" t="e">
        <f t="shared" ca="1" si="17"/>
        <v>#VALUE!</v>
      </c>
      <c r="S40" s="12" t="e">
        <f t="shared" ca="1" si="18"/>
        <v>#VALUE!</v>
      </c>
      <c r="T40" s="12" t="e">
        <f t="shared" ca="1" si="19"/>
        <v>#VALUE!</v>
      </c>
      <c r="U40" s="15" t="e">
        <f t="shared" ca="1" si="43"/>
        <v>#VALUE!</v>
      </c>
      <c r="V40" s="12">
        <f t="shared" ca="1" si="34"/>
        <v>25</v>
      </c>
      <c r="W40" s="85">
        <f t="shared" ca="1" si="35"/>
        <v>25</v>
      </c>
      <c r="X40" s="4"/>
      <c r="Y40" s="3">
        <f t="shared" ca="1" si="36"/>
        <v>0</v>
      </c>
      <c r="Z40" s="3">
        <f t="shared" ca="1" si="37"/>
        <v>1</v>
      </c>
      <c r="AA40">
        <f t="shared" ca="1" si="38"/>
        <v>0</v>
      </c>
      <c r="AB40" t="e">
        <f t="shared" ca="1" si="39"/>
        <v>#VALUE!</v>
      </c>
      <c r="AC40" t="e">
        <f t="shared" ca="1" si="22"/>
        <v>#N/A</v>
      </c>
      <c r="AD40" t="e">
        <f t="shared" ca="1" si="23"/>
        <v>#N/A</v>
      </c>
      <c r="AE40" t="e">
        <f t="shared" ca="1" si="24"/>
        <v>#VALUE!</v>
      </c>
      <c r="AF40" t="e">
        <f t="shared" ca="1" si="40"/>
        <v>#VALUE!</v>
      </c>
      <c r="AG40" t="e">
        <f t="shared" ca="1" si="41"/>
        <v>#N/A</v>
      </c>
      <c r="AH40" t="e">
        <f t="shared" ca="1" si="25"/>
        <v>#N/A</v>
      </c>
      <c r="AI40" t="e">
        <f t="shared" ca="1" si="42"/>
        <v>#VALUE!</v>
      </c>
    </row>
    <row r="41" spans="1:35">
      <c r="A41" s="84" t="s">
        <v>126</v>
      </c>
      <c r="B41" s="35">
        <f ca="1">INDEX(Models!$C$3:$C$2387,$B$3*2-1)</f>
        <v>0</v>
      </c>
      <c r="C41" s="33" t="e">
        <f ca="1">VLOOKUP(B41,Lookups!$V$2:$X$5,3,FALSE)</f>
        <v>#N/A</v>
      </c>
      <c r="E41" s="97">
        <v>38</v>
      </c>
      <c r="F41" s="9">
        <f t="shared" ca="1" si="27"/>
        <v>0</v>
      </c>
      <c r="G41" s="3"/>
      <c r="H41" s="14">
        <f t="shared" ca="1" si="28"/>
        <v>0</v>
      </c>
      <c r="I41" s="14">
        <f t="shared" ca="1" si="29"/>
        <v>0</v>
      </c>
      <c r="J41" s="17"/>
      <c r="K41" s="12">
        <f t="shared" ca="1" si="30"/>
        <v>0</v>
      </c>
      <c r="L41" s="12">
        <f t="shared" ca="1" si="31"/>
        <v>0</v>
      </c>
      <c r="M41" s="12" t="e">
        <f t="shared" ca="1" si="15"/>
        <v>#VALUE!</v>
      </c>
      <c r="N41" s="12" t="e">
        <f t="shared" ca="1" si="16"/>
        <v>#VALUE!</v>
      </c>
      <c r="O41" s="12">
        <f t="shared" ca="1" si="32"/>
        <v>0</v>
      </c>
      <c r="P41" s="13" t="e">
        <f t="shared" ca="1" si="26"/>
        <v>#VALUE!</v>
      </c>
      <c r="Q41" s="12" t="e">
        <f t="shared" ca="1" si="33"/>
        <v>#VALUE!</v>
      </c>
      <c r="R41" s="12" t="e">
        <f t="shared" ca="1" si="17"/>
        <v>#VALUE!</v>
      </c>
      <c r="S41" s="12" t="e">
        <f t="shared" ca="1" si="18"/>
        <v>#VALUE!</v>
      </c>
      <c r="T41" s="12" t="e">
        <f t="shared" ca="1" si="19"/>
        <v>#VALUE!</v>
      </c>
      <c r="U41" s="15" t="e">
        <f t="shared" ca="1" si="43"/>
        <v>#VALUE!</v>
      </c>
      <c r="V41" s="12">
        <f t="shared" ca="1" si="34"/>
        <v>25</v>
      </c>
      <c r="W41" s="85">
        <f t="shared" ca="1" si="35"/>
        <v>25</v>
      </c>
      <c r="X41" s="4"/>
      <c r="Y41" s="3">
        <f t="shared" ca="1" si="36"/>
        <v>0</v>
      </c>
      <c r="Z41" s="3">
        <f t="shared" ca="1" si="37"/>
        <v>1</v>
      </c>
      <c r="AA41">
        <f t="shared" ca="1" si="38"/>
        <v>0</v>
      </c>
      <c r="AB41" t="e">
        <f t="shared" ca="1" si="39"/>
        <v>#VALUE!</v>
      </c>
      <c r="AC41" t="e">
        <f t="shared" ca="1" si="22"/>
        <v>#N/A</v>
      </c>
      <c r="AD41" t="e">
        <f t="shared" ca="1" si="23"/>
        <v>#N/A</v>
      </c>
      <c r="AE41" t="e">
        <f t="shared" ca="1" si="24"/>
        <v>#VALUE!</v>
      </c>
      <c r="AF41" t="e">
        <f t="shared" ca="1" si="40"/>
        <v>#VALUE!</v>
      </c>
      <c r="AG41" t="e">
        <f t="shared" ca="1" si="41"/>
        <v>#N/A</v>
      </c>
      <c r="AH41" t="e">
        <f t="shared" ca="1" si="25"/>
        <v>#N/A</v>
      </c>
      <c r="AI41" t="e">
        <f t="shared" ca="1" si="42"/>
        <v>#VALUE!</v>
      </c>
    </row>
    <row r="42" spans="1:35">
      <c r="E42" s="97">
        <v>39</v>
      </c>
      <c r="F42" s="9">
        <f t="shared" ca="1" si="27"/>
        <v>0</v>
      </c>
      <c r="G42" s="3"/>
      <c r="H42" s="14">
        <f t="shared" ca="1" si="28"/>
        <v>0</v>
      </c>
      <c r="I42" s="14">
        <f t="shared" ca="1" si="29"/>
        <v>0</v>
      </c>
      <c r="J42" s="17"/>
      <c r="K42" s="12">
        <f t="shared" ca="1" si="30"/>
        <v>0</v>
      </c>
      <c r="L42" s="12">
        <f t="shared" ca="1" si="31"/>
        <v>0</v>
      </c>
      <c r="M42" s="12" t="e">
        <f t="shared" ca="1" si="15"/>
        <v>#VALUE!</v>
      </c>
      <c r="N42" s="12" t="e">
        <f t="shared" ca="1" si="16"/>
        <v>#VALUE!</v>
      </c>
      <c r="O42" s="12">
        <f t="shared" ca="1" si="32"/>
        <v>0</v>
      </c>
      <c r="P42" s="13" t="e">
        <f t="shared" ca="1" si="26"/>
        <v>#VALUE!</v>
      </c>
      <c r="Q42" s="12" t="e">
        <f t="shared" ca="1" si="33"/>
        <v>#VALUE!</v>
      </c>
      <c r="R42" s="12" t="e">
        <f t="shared" ca="1" si="17"/>
        <v>#VALUE!</v>
      </c>
      <c r="S42" s="12" t="e">
        <f t="shared" ca="1" si="18"/>
        <v>#VALUE!</v>
      </c>
      <c r="T42" s="12" t="e">
        <f t="shared" ca="1" si="19"/>
        <v>#VALUE!</v>
      </c>
      <c r="U42" s="15" t="e">
        <f t="shared" ca="1" si="43"/>
        <v>#VALUE!</v>
      </c>
      <c r="V42" s="12">
        <f t="shared" ca="1" si="34"/>
        <v>25</v>
      </c>
      <c r="W42" s="85">
        <f t="shared" ca="1" si="35"/>
        <v>25</v>
      </c>
      <c r="X42" s="4"/>
      <c r="Y42" s="3">
        <f t="shared" ca="1" si="36"/>
        <v>0</v>
      </c>
      <c r="Z42" s="3">
        <f t="shared" ca="1" si="37"/>
        <v>1</v>
      </c>
      <c r="AA42">
        <f t="shared" ca="1" si="38"/>
        <v>0</v>
      </c>
      <c r="AB42" t="e">
        <f t="shared" ca="1" si="39"/>
        <v>#VALUE!</v>
      </c>
      <c r="AC42" t="e">
        <f t="shared" ca="1" si="22"/>
        <v>#N/A</v>
      </c>
      <c r="AD42" t="e">
        <f t="shared" ca="1" si="23"/>
        <v>#N/A</v>
      </c>
      <c r="AE42" t="e">
        <f t="shared" ca="1" si="24"/>
        <v>#VALUE!</v>
      </c>
      <c r="AF42" t="e">
        <f t="shared" ca="1" si="40"/>
        <v>#VALUE!</v>
      </c>
      <c r="AG42" t="e">
        <f t="shared" ca="1" si="41"/>
        <v>#N/A</v>
      </c>
      <c r="AH42" t="e">
        <f t="shared" ca="1" si="25"/>
        <v>#N/A</v>
      </c>
      <c r="AI42" t="e">
        <f t="shared" ca="1" si="42"/>
        <v>#VALUE!</v>
      </c>
    </row>
    <row r="43" spans="1:35">
      <c r="A43" s="40" t="s">
        <v>1110</v>
      </c>
      <c r="B43">
        <f ca="1">VLOOKUP(CHARACTERIZE!$E$8,'led1'!$B$44:$C$45,2,FALSE)</f>
        <v>2</v>
      </c>
      <c r="E43" s="97">
        <v>40</v>
      </c>
      <c r="F43" s="9">
        <f t="shared" ca="1" si="27"/>
        <v>0</v>
      </c>
      <c r="G43" s="3"/>
      <c r="H43" s="14">
        <f t="shared" ca="1" si="28"/>
        <v>0</v>
      </c>
      <c r="I43" s="14">
        <f t="shared" ca="1" si="29"/>
        <v>0</v>
      </c>
      <c r="J43" s="17"/>
      <c r="K43" s="12">
        <f t="shared" ca="1" si="30"/>
        <v>0</v>
      </c>
      <c r="L43" s="12">
        <f t="shared" ca="1" si="31"/>
        <v>0</v>
      </c>
      <c r="M43" s="12" t="e">
        <f t="shared" ca="1" si="15"/>
        <v>#VALUE!</v>
      </c>
      <c r="N43" s="12" t="e">
        <f t="shared" ca="1" si="16"/>
        <v>#VALUE!</v>
      </c>
      <c r="O43" s="12">
        <f t="shared" ca="1" si="32"/>
        <v>0</v>
      </c>
      <c r="P43" s="13" t="e">
        <f t="shared" ca="1" si="26"/>
        <v>#VALUE!</v>
      </c>
      <c r="Q43" s="12" t="e">
        <f t="shared" ca="1" si="33"/>
        <v>#VALUE!</v>
      </c>
      <c r="R43" s="12" t="e">
        <f t="shared" ca="1" si="17"/>
        <v>#VALUE!</v>
      </c>
      <c r="S43" s="12" t="e">
        <f t="shared" ca="1" si="18"/>
        <v>#VALUE!</v>
      </c>
      <c r="T43" s="12" t="e">
        <f t="shared" ca="1" si="19"/>
        <v>#VALUE!</v>
      </c>
      <c r="U43" s="15" t="e">
        <f t="shared" ca="1" si="43"/>
        <v>#VALUE!</v>
      </c>
      <c r="V43" s="12">
        <f t="shared" ca="1" si="34"/>
        <v>25</v>
      </c>
      <c r="W43" s="85">
        <f t="shared" ca="1" si="35"/>
        <v>25</v>
      </c>
      <c r="X43" s="4"/>
      <c r="Y43" s="3">
        <f t="shared" ca="1" si="36"/>
        <v>0</v>
      </c>
      <c r="Z43" s="3">
        <f t="shared" ca="1" si="37"/>
        <v>1</v>
      </c>
      <c r="AA43">
        <f t="shared" ca="1" si="38"/>
        <v>0</v>
      </c>
      <c r="AB43" t="e">
        <f t="shared" ca="1" si="39"/>
        <v>#VALUE!</v>
      </c>
      <c r="AC43" t="e">
        <f t="shared" ca="1" si="22"/>
        <v>#N/A</v>
      </c>
      <c r="AD43" t="e">
        <f t="shared" ca="1" si="23"/>
        <v>#N/A</v>
      </c>
      <c r="AE43" t="e">
        <f t="shared" ca="1" si="24"/>
        <v>#VALUE!</v>
      </c>
      <c r="AF43" t="e">
        <f t="shared" ca="1" si="40"/>
        <v>#VALUE!</v>
      </c>
      <c r="AG43" t="e">
        <f t="shared" ca="1" si="41"/>
        <v>#N/A</v>
      </c>
      <c r="AH43" t="e">
        <f t="shared" ca="1" si="25"/>
        <v>#N/A</v>
      </c>
      <c r="AI43" t="e">
        <f t="shared" ca="1" si="42"/>
        <v>#VALUE!</v>
      </c>
    </row>
    <row r="44" spans="1:35">
      <c r="B44" t="str">
        <f ca="1">IF(AND(B39=0,B3&gt;1),"Tc (ºC)","Tj (ºC)")</f>
        <v>Tj (ºC)</v>
      </c>
      <c r="C44">
        <v>1</v>
      </c>
      <c r="E44" s="97">
        <v>41</v>
      </c>
      <c r="F44" s="9">
        <f t="shared" ca="1" si="27"/>
        <v>0</v>
      </c>
      <c r="G44" s="3"/>
      <c r="H44" s="14">
        <f t="shared" ca="1" si="28"/>
        <v>0</v>
      </c>
      <c r="I44" s="14">
        <f t="shared" ca="1" si="29"/>
        <v>0</v>
      </c>
      <c r="J44" s="17"/>
      <c r="K44" s="12">
        <f t="shared" ca="1" si="30"/>
        <v>0</v>
      </c>
      <c r="L44" s="12">
        <f t="shared" ca="1" si="31"/>
        <v>0</v>
      </c>
      <c r="M44" s="12" t="e">
        <f t="shared" ca="1" si="15"/>
        <v>#VALUE!</v>
      </c>
      <c r="N44" s="12" t="e">
        <f t="shared" ca="1" si="16"/>
        <v>#VALUE!</v>
      </c>
      <c r="O44" s="12">
        <f t="shared" ca="1" si="32"/>
        <v>0</v>
      </c>
      <c r="P44" s="13" t="e">
        <f t="shared" ca="1" si="26"/>
        <v>#VALUE!</v>
      </c>
      <c r="Q44" s="12" t="e">
        <f t="shared" ca="1" si="33"/>
        <v>#VALUE!</v>
      </c>
      <c r="R44" s="12" t="e">
        <f t="shared" ca="1" si="17"/>
        <v>#VALUE!</v>
      </c>
      <c r="S44" s="12" t="e">
        <f t="shared" ca="1" si="18"/>
        <v>#VALUE!</v>
      </c>
      <c r="T44" s="12" t="e">
        <f t="shared" ca="1" si="19"/>
        <v>#VALUE!</v>
      </c>
      <c r="U44" s="15" t="e">
        <f t="shared" ca="1" si="43"/>
        <v>#VALUE!</v>
      </c>
      <c r="V44" s="12">
        <f t="shared" ca="1" si="34"/>
        <v>25</v>
      </c>
      <c r="W44" s="85">
        <f t="shared" ca="1" si="35"/>
        <v>25</v>
      </c>
      <c r="X44" s="4"/>
      <c r="Y44" s="3">
        <f t="shared" ca="1" si="36"/>
        <v>0</v>
      </c>
      <c r="Z44" s="3">
        <f t="shared" ca="1" si="37"/>
        <v>1</v>
      </c>
      <c r="AA44">
        <f t="shared" ca="1" si="38"/>
        <v>0</v>
      </c>
      <c r="AB44" t="e">
        <f t="shared" ca="1" si="39"/>
        <v>#VALUE!</v>
      </c>
      <c r="AC44" t="e">
        <f t="shared" ca="1" si="22"/>
        <v>#N/A</v>
      </c>
      <c r="AD44" t="e">
        <f t="shared" ca="1" si="23"/>
        <v>#N/A</v>
      </c>
      <c r="AE44" t="e">
        <f t="shared" ca="1" si="24"/>
        <v>#VALUE!</v>
      </c>
      <c r="AF44" t="e">
        <f t="shared" ca="1" si="40"/>
        <v>#VALUE!</v>
      </c>
      <c r="AG44" t="e">
        <f t="shared" ca="1" si="41"/>
        <v>#N/A</v>
      </c>
      <c r="AH44" t="e">
        <f t="shared" ca="1" si="25"/>
        <v>#N/A</v>
      </c>
      <c r="AI44" t="e">
        <f t="shared" ca="1" si="42"/>
        <v>#VALUE!</v>
      </c>
    </row>
    <row r="45" spans="1:35">
      <c r="B45" s="40" t="s">
        <v>20</v>
      </c>
      <c r="C45">
        <v>2</v>
      </c>
      <c r="E45" s="97">
        <v>42</v>
      </c>
      <c r="F45" s="9">
        <f t="shared" ca="1" si="27"/>
        <v>0</v>
      </c>
      <c r="G45" s="3"/>
      <c r="H45" s="14">
        <f t="shared" ca="1" si="28"/>
        <v>0</v>
      </c>
      <c r="I45" s="14">
        <f t="shared" ca="1" si="29"/>
        <v>0</v>
      </c>
      <c r="J45" s="17"/>
      <c r="K45" s="12">
        <f t="shared" ca="1" si="30"/>
        <v>0</v>
      </c>
      <c r="L45" s="12">
        <f t="shared" ca="1" si="31"/>
        <v>0</v>
      </c>
      <c r="M45" s="12" t="e">
        <f t="shared" ca="1" si="15"/>
        <v>#VALUE!</v>
      </c>
      <c r="N45" s="12" t="e">
        <f t="shared" ca="1" si="16"/>
        <v>#VALUE!</v>
      </c>
      <c r="O45" s="12">
        <f t="shared" ca="1" si="32"/>
        <v>0</v>
      </c>
      <c r="P45" s="13" t="e">
        <f t="shared" ca="1" si="26"/>
        <v>#VALUE!</v>
      </c>
      <c r="Q45" s="12" t="e">
        <f t="shared" ca="1" si="33"/>
        <v>#VALUE!</v>
      </c>
      <c r="R45" s="12" t="e">
        <f t="shared" ca="1" si="17"/>
        <v>#VALUE!</v>
      </c>
      <c r="S45" s="12" t="e">
        <f t="shared" ca="1" si="18"/>
        <v>#VALUE!</v>
      </c>
      <c r="T45" s="12" t="e">
        <f t="shared" ca="1" si="19"/>
        <v>#VALUE!</v>
      </c>
      <c r="U45" s="15" t="e">
        <f t="shared" ca="1" si="43"/>
        <v>#VALUE!</v>
      </c>
      <c r="V45" s="12">
        <f t="shared" ca="1" si="34"/>
        <v>25</v>
      </c>
      <c r="W45" s="85">
        <f t="shared" ca="1" si="35"/>
        <v>25</v>
      </c>
      <c r="X45" s="4"/>
      <c r="Y45" s="3">
        <f t="shared" ca="1" si="36"/>
        <v>0</v>
      </c>
      <c r="Z45" s="3">
        <f t="shared" ca="1" si="37"/>
        <v>1</v>
      </c>
      <c r="AA45">
        <f t="shared" ca="1" si="38"/>
        <v>0</v>
      </c>
      <c r="AB45" t="e">
        <f t="shared" ca="1" si="39"/>
        <v>#VALUE!</v>
      </c>
      <c r="AC45" t="e">
        <f t="shared" ca="1" si="22"/>
        <v>#N/A</v>
      </c>
      <c r="AD45" t="e">
        <f t="shared" ca="1" si="23"/>
        <v>#N/A</v>
      </c>
      <c r="AE45" t="e">
        <f t="shared" ca="1" si="24"/>
        <v>#VALUE!</v>
      </c>
      <c r="AF45" t="e">
        <f t="shared" ca="1" si="40"/>
        <v>#VALUE!</v>
      </c>
      <c r="AG45" t="e">
        <f t="shared" ca="1" si="41"/>
        <v>#N/A</v>
      </c>
      <c r="AH45" t="e">
        <f t="shared" ca="1" si="25"/>
        <v>#N/A</v>
      </c>
      <c r="AI45" t="e">
        <f t="shared" ca="1" si="42"/>
        <v>#VALUE!</v>
      </c>
    </row>
    <row r="46" spans="1:35">
      <c r="E46" s="97">
        <v>43</v>
      </c>
      <c r="F46" s="9">
        <f t="shared" ca="1" si="27"/>
        <v>0</v>
      </c>
      <c r="G46" s="3"/>
      <c r="H46" s="14">
        <f t="shared" ca="1" si="28"/>
        <v>0</v>
      </c>
      <c r="I46" s="14">
        <f t="shared" ca="1" si="29"/>
        <v>0</v>
      </c>
      <c r="J46" s="17"/>
      <c r="K46" s="12">
        <f t="shared" ca="1" si="30"/>
        <v>0</v>
      </c>
      <c r="L46" s="12">
        <f t="shared" ca="1" si="31"/>
        <v>0</v>
      </c>
      <c r="M46" s="12" t="e">
        <f t="shared" ca="1" si="15"/>
        <v>#VALUE!</v>
      </c>
      <c r="N46" s="12" t="e">
        <f t="shared" ca="1" si="16"/>
        <v>#VALUE!</v>
      </c>
      <c r="O46" s="12">
        <f t="shared" ca="1" si="32"/>
        <v>0</v>
      </c>
      <c r="P46" s="13" t="e">
        <f t="shared" ca="1" si="26"/>
        <v>#VALUE!</v>
      </c>
      <c r="Q46" s="12" t="e">
        <f t="shared" ca="1" si="33"/>
        <v>#VALUE!</v>
      </c>
      <c r="R46" s="12" t="e">
        <f t="shared" ca="1" si="17"/>
        <v>#VALUE!</v>
      </c>
      <c r="S46" s="12" t="e">
        <f t="shared" ca="1" si="18"/>
        <v>#VALUE!</v>
      </c>
      <c r="T46" s="12" t="e">
        <f t="shared" ca="1" si="19"/>
        <v>#VALUE!</v>
      </c>
      <c r="U46" s="15" t="e">
        <f t="shared" ca="1" si="43"/>
        <v>#VALUE!</v>
      </c>
      <c r="V46" s="12">
        <f t="shared" ca="1" si="34"/>
        <v>25</v>
      </c>
      <c r="W46" s="85">
        <f t="shared" ca="1" si="35"/>
        <v>25</v>
      </c>
      <c r="X46" s="4"/>
      <c r="Y46" s="3">
        <f t="shared" ca="1" si="36"/>
        <v>0</v>
      </c>
      <c r="Z46" s="3">
        <f t="shared" ca="1" si="37"/>
        <v>1</v>
      </c>
      <c r="AA46">
        <f t="shared" ca="1" si="38"/>
        <v>0</v>
      </c>
      <c r="AB46" t="e">
        <f t="shared" ca="1" si="39"/>
        <v>#VALUE!</v>
      </c>
      <c r="AC46" t="e">
        <f t="shared" ca="1" si="22"/>
        <v>#N/A</v>
      </c>
      <c r="AD46" t="e">
        <f t="shared" ca="1" si="23"/>
        <v>#N/A</v>
      </c>
      <c r="AE46" t="e">
        <f t="shared" ca="1" si="24"/>
        <v>#VALUE!</v>
      </c>
      <c r="AF46" t="e">
        <f t="shared" ca="1" si="40"/>
        <v>#VALUE!</v>
      </c>
      <c r="AG46" t="e">
        <f t="shared" ca="1" si="41"/>
        <v>#N/A</v>
      </c>
      <c r="AH46" t="e">
        <f t="shared" ca="1" si="25"/>
        <v>#N/A</v>
      </c>
      <c r="AI46" t="e">
        <f t="shared" ca="1" si="42"/>
        <v>#VALUE!</v>
      </c>
    </row>
    <row r="47" spans="1:35">
      <c r="B47" t="e">
        <f ca="1">IF(B10=1,C41,B10)</f>
        <v>#N/A</v>
      </c>
      <c r="E47" s="97">
        <v>44</v>
      </c>
      <c r="F47" s="9">
        <f t="shared" ca="1" si="27"/>
        <v>0</v>
      </c>
      <c r="G47" s="3"/>
      <c r="H47" s="14">
        <f t="shared" ca="1" si="28"/>
        <v>0</v>
      </c>
      <c r="I47" s="14">
        <f t="shared" ca="1" si="29"/>
        <v>0</v>
      </c>
      <c r="J47" s="17"/>
      <c r="K47" s="12">
        <f t="shared" ca="1" si="30"/>
        <v>0</v>
      </c>
      <c r="L47" s="12">
        <f t="shared" ca="1" si="31"/>
        <v>0</v>
      </c>
      <c r="M47" s="12" t="e">
        <f t="shared" ca="1" si="15"/>
        <v>#VALUE!</v>
      </c>
      <c r="N47" s="12" t="e">
        <f t="shared" ca="1" si="16"/>
        <v>#VALUE!</v>
      </c>
      <c r="O47" s="12">
        <f t="shared" ca="1" si="32"/>
        <v>0</v>
      </c>
      <c r="P47" s="13" t="e">
        <f t="shared" ca="1" si="26"/>
        <v>#VALUE!</v>
      </c>
      <c r="Q47" s="12" t="e">
        <f t="shared" ca="1" si="33"/>
        <v>#VALUE!</v>
      </c>
      <c r="R47" s="12" t="e">
        <f t="shared" ca="1" si="17"/>
        <v>#VALUE!</v>
      </c>
      <c r="S47" s="12" t="e">
        <f t="shared" ca="1" si="18"/>
        <v>#VALUE!</v>
      </c>
      <c r="T47" s="12" t="e">
        <f t="shared" ca="1" si="19"/>
        <v>#VALUE!</v>
      </c>
      <c r="U47" s="15" t="e">
        <f t="shared" ca="1" si="43"/>
        <v>#VALUE!</v>
      </c>
      <c r="V47" s="12">
        <f t="shared" ca="1" si="34"/>
        <v>25</v>
      </c>
      <c r="W47" s="85">
        <f t="shared" ca="1" si="35"/>
        <v>25</v>
      </c>
      <c r="X47" s="4"/>
      <c r="Y47" s="3">
        <f t="shared" ca="1" si="36"/>
        <v>0</v>
      </c>
      <c r="Z47" s="3">
        <f t="shared" ca="1" si="37"/>
        <v>1</v>
      </c>
      <c r="AA47">
        <f t="shared" ca="1" si="38"/>
        <v>0</v>
      </c>
      <c r="AB47" t="e">
        <f t="shared" ca="1" si="39"/>
        <v>#VALUE!</v>
      </c>
      <c r="AC47" t="e">
        <f t="shared" ca="1" si="22"/>
        <v>#N/A</v>
      </c>
      <c r="AD47" t="e">
        <f t="shared" ca="1" si="23"/>
        <v>#N/A</v>
      </c>
      <c r="AE47" t="e">
        <f t="shared" ca="1" si="24"/>
        <v>#VALUE!</v>
      </c>
      <c r="AF47" t="e">
        <f t="shared" ca="1" si="40"/>
        <v>#VALUE!</v>
      </c>
      <c r="AG47" t="e">
        <f t="shared" ca="1" si="41"/>
        <v>#N/A</v>
      </c>
      <c r="AH47" t="e">
        <f t="shared" ca="1" si="25"/>
        <v>#N/A</v>
      </c>
      <c r="AI47" t="e">
        <f t="shared" ca="1" si="42"/>
        <v>#VALUE!</v>
      </c>
    </row>
    <row r="48" spans="1:35">
      <c r="A48">
        <v>1</v>
      </c>
      <c r="B48" t="e">
        <f ca="1">INDEX(Lookups!$M$3:$T$15,A48,($B$47-1)*2+1)</f>
        <v>#N/A</v>
      </c>
      <c r="E48" s="97">
        <v>45</v>
      </c>
      <c r="F48" s="9">
        <f t="shared" ca="1" si="27"/>
        <v>0</v>
      </c>
      <c r="G48" s="3"/>
      <c r="H48" s="14">
        <f t="shared" ca="1" si="28"/>
        <v>0</v>
      </c>
      <c r="I48" s="14">
        <f t="shared" ca="1" si="29"/>
        <v>0</v>
      </c>
      <c r="J48" s="17"/>
      <c r="K48" s="12">
        <f t="shared" ca="1" si="30"/>
        <v>0</v>
      </c>
      <c r="L48" s="12">
        <f t="shared" ca="1" si="31"/>
        <v>0</v>
      </c>
      <c r="M48" s="12" t="e">
        <f t="shared" ca="1" si="15"/>
        <v>#VALUE!</v>
      </c>
      <c r="N48" s="12" t="e">
        <f t="shared" ca="1" si="16"/>
        <v>#VALUE!</v>
      </c>
      <c r="O48" s="12">
        <f t="shared" ca="1" si="32"/>
        <v>0</v>
      </c>
      <c r="P48" s="13" t="e">
        <f t="shared" ca="1" si="26"/>
        <v>#VALUE!</v>
      </c>
      <c r="Q48" s="12" t="e">
        <f t="shared" ca="1" si="33"/>
        <v>#VALUE!</v>
      </c>
      <c r="R48" s="12" t="e">
        <f t="shared" ca="1" si="17"/>
        <v>#VALUE!</v>
      </c>
      <c r="S48" s="12" t="e">
        <f t="shared" ca="1" si="18"/>
        <v>#VALUE!</v>
      </c>
      <c r="T48" s="12" t="e">
        <f t="shared" ca="1" si="19"/>
        <v>#VALUE!</v>
      </c>
      <c r="U48" s="15" t="e">
        <f t="shared" ca="1" si="43"/>
        <v>#VALUE!</v>
      </c>
      <c r="V48" s="12">
        <f t="shared" ca="1" si="34"/>
        <v>25</v>
      </c>
      <c r="W48" s="85">
        <f t="shared" ca="1" si="35"/>
        <v>25</v>
      </c>
      <c r="X48" s="4"/>
      <c r="Y48" s="3">
        <f t="shared" ca="1" si="36"/>
        <v>0</v>
      </c>
      <c r="Z48" s="3">
        <f t="shared" ca="1" si="37"/>
        <v>1</v>
      </c>
      <c r="AA48">
        <f t="shared" ca="1" si="38"/>
        <v>0</v>
      </c>
      <c r="AB48" t="e">
        <f t="shared" ca="1" si="39"/>
        <v>#VALUE!</v>
      </c>
      <c r="AC48" t="e">
        <f t="shared" ca="1" si="22"/>
        <v>#N/A</v>
      </c>
      <c r="AD48" t="e">
        <f t="shared" ca="1" si="23"/>
        <v>#N/A</v>
      </c>
      <c r="AE48" t="e">
        <f t="shared" ca="1" si="24"/>
        <v>#VALUE!</v>
      </c>
      <c r="AF48" t="e">
        <f t="shared" ca="1" si="40"/>
        <v>#VALUE!</v>
      </c>
      <c r="AG48" t="e">
        <f t="shared" ca="1" si="41"/>
        <v>#N/A</v>
      </c>
      <c r="AH48" t="e">
        <f t="shared" ca="1" si="25"/>
        <v>#N/A</v>
      </c>
      <c r="AI48" t="e">
        <f t="shared" ca="1" si="42"/>
        <v>#VALUE!</v>
      </c>
    </row>
    <row r="49" spans="1:35">
      <c r="A49">
        <v>2</v>
      </c>
      <c r="B49" t="e">
        <f ca="1">INDEX(Lookups!$M$3:$T$15,A49,($B$47-1)*2+1)</f>
        <v>#N/A</v>
      </c>
      <c r="E49" s="97">
        <v>46</v>
      </c>
      <c r="F49" s="9">
        <f t="shared" ca="1" si="27"/>
        <v>0</v>
      </c>
      <c r="G49" s="3"/>
      <c r="H49" s="14">
        <f t="shared" ca="1" si="28"/>
        <v>0</v>
      </c>
      <c r="I49" s="14">
        <f t="shared" ca="1" si="29"/>
        <v>0</v>
      </c>
      <c r="J49" s="17"/>
      <c r="K49" s="12">
        <f t="shared" ca="1" si="30"/>
        <v>0</v>
      </c>
      <c r="L49" s="12">
        <f t="shared" ca="1" si="31"/>
        <v>0</v>
      </c>
      <c r="M49" s="12" t="e">
        <f t="shared" ca="1" si="15"/>
        <v>#VALUE!</v>
      </c>
      <c r="N49" s="12" t="e">
        <f t="shared" ca="1" si="16"/>
        <v>#VALUE!</v>
      </c>
      <c r="O49" s="12">
        <f t="shared" ca="1" si="32"/>
        <v>0</v>
      </c>
      <c r="P49" s="13" t="e">
        <f t="shared" ca="1" si="26"/>
        <v>#VALUE!</v>
      </c>
      <c r="Q49" s="12" t="e">
        <f t="shared" ca="1" si="33"/>
        <v>#VALUE!</v>
      </c>
      <c r="R49" s="12" t="e">
        <f t="shared" ca="1" si="17"/>
        <v>#VALUE!</v>
      </c>
      <c r="S49" s="12" t="e">
        <f t="shared" ca="1" si="18"/>
        <v>#VALUE!</v>
      </c>
      <c r="T49" s="12" t="e">
        <f t="shared" ca="1" si="19"/>
        <v>#VALUE!</v>
      </c>
      <c r="U49" s="15" t="e">
        <f t="shared" ca="1" si="43"/>
        <v>#VALUE!</v>
      </c>
      <c r="V49" s="12">
        <f t="shared" ca="1" si="34"/>
        <v>25</v>
      </c>
      <c r="W49" s="85">
        <f t="shared" ca="1" si="35"/>
        <v>25</v>
      </c>
      <c r="X49" s="4"/>
      <c r="Y49" s="3">
        <f t="shared" ca="1" si="36"/>
        <v>0</v>
      </c>
      <c r="Z49" s="3">
        <f t="shared" ca="1" si="37"/>
        <v>1</v>
      </c>
      <c r="AA49">
        <f t="shared" ca="1" si="38"/>
        <v>0</v>
      </c>
      <c r="AB49" t="e">
        <f t="shared" ca="1" si="39"/>
        <v>#VALUE!</v>
      </c>
      <c r="AC49" t="e">
        <f t="shared" ca="1" si="22"/>
        <v>#N/A</v>
      </c>
      <c r="AD49" t="e">
        <f t="shared" ca="1" si="23"/>
        <v>#N/A</v>
      </c>
      <c r="AE49" t="e">
        <f t="shared" ca="1" si="24"/>
        <v>#VALUE!</v>
      </c>
      <c r="AF49" t="e">
        <f t="shared" ca="1" si="40"/>
        <v>#VALUE!</v>
      </c>
      <c r="AG49" t="e">
        <f t="shared" ca="1" si="41"/>
        <v>#N/A</v>
      </c>
      <c r="AH49" t="e">
        <f t="shared" ca="1" si="25"/>
        <v>#N/A</v>
      </c>
      <c r="AI49" t="e">
        <f t="shared" ca="1" si="42"/>
        <v>#VALUE!</v>
      </c>
    </row>
    <row r="50" spans="1:35">
      <c r="A50">
        <v>3</v>
      </c>
      <c r="B50" t="e">
        <f ca="1">INDEX(Lookups!$M$3:$T$15,A50,($B$47-1)*2+1)</f>
        <v>#N/A</v>
      </c>
      <c r="E50" s="97">
        <v>47</v>
      </c>
      <c r="F50" s="9">
        <f t="shared" ca="1" si="27"/>
        <v>0</v>
      </c>
      <c r="G50" s="3"/>
      <c r="H50" s="14">
        <f t="shared" ca="1" si="28"/>
        <v>0</v>
      </c>
      <c r="I50" s="14">
        <f t="shared" ca="1" si="29"/>
        <v>0</v>
      </c>
      <c r="J50" s="17"/>
      <c r="K50" s="12">
        <f t="shared" ca="1" si="30"/>
        <v>0</v>
      </c>
      <c r="L50" s="12">
        <f t="shared" ca="1" si="31"/>
        <v>0</v>
      </c>
      <c r="M50" s="12" t="e">
        <f t="shared" ca="1" si="15"/>
        <v>#VALUE!</v>
      </c>
      <c r="N50" s="12" t="e">
        <f t="shared" ca="1" si="16"/>
        <v>#VALUE!</v>
      </c>
      <c r="O50" s="12">
        <f t="shared" ca="1" si="32"/>
        <v>0</v>
      </c>
      <c r="P50" s="13" t="e">
        <f t="shared" ca="1" si="26"/>
        <v>#VALUE!</v>
      </c>
      <c r="Q50" s="12" t="e">
        <f t="shared" ca="1" si="33"/>
        <v>#VALUE!</v>
      </c>
      <c r="R50" s="12" t="e">
        <f t="shared" ca="1" si="17"/>
        <v>#VALUE!</v>
      </c>
      <c r="S50" s="12" t="e">
        <f t="shared" ca="1" si="18"/>
        <v>#VALUE!</v>
      </c>
      <c r="T50" s="12" t="e">
        <f t="shared" ca="1" si="19"/>
        <v>#VALUE!</v>
      </c>
      <c r="U50" s="15" t="e">
        <f t="shared" ca="1" si="43"/>
        <v>#VALUE!</v>
      </c>
      <c r="V50" s="12">
        <f t="shared" ca="1" si="34"/>
        <v>25</v>
      </c>
      <c r="W50" s="85">
        <f t="shared" ca="1" si="35"/>
        <v>25</v>
      </c>
      <c r="X50" s="4"/>
      <c r="Y50" s="3">
        <f t="shared" ca="1" si="36"/>
        <v>0</v>
      </c>
      <c r="Z50" s="3">
        <f t="shared" ca="1" si="37"/>
        <v>1</v>
      </c>
      <c r="AA50">
        <f t="shared" ca="1" si="38"/>
        <v>0</v>
      </c>
      <c r="AB50" t="e">
        <f t="shared" ca="1" si="39"/>
        <v>#VALUE!</v>
      </c>
      <c r="AC50" t="e">
        <f t="shared" ca="1" si="22"/>
        <v>#N/A</v>
      </c>
      <c r="AD50" t="e">
        <f t="shared" ca="1" si="23"/>
        <v>#N/A</v>
      </c>
      <c r="AE50" t="e">
        <f t="shared" ca="1" si="24"/>
        <v>#VALUE!</v>
      </c>
      <c r="AF50" t="e">
        <f t="shared" ca="1" si="40"/>
        <v>#VALUE!</v>
      </c>
      <c r="AG50" t="e">
        <f t="shared" ca="1" si="41"/>
        <v>#N/A</v>
      </c>
      <c r="AH50" t="e">
        <f t="shared" ca="1" si="25"/>
        <v>#N/A</v>
      </c>
      <c r="AI50" t="e">
        <f t="shared" ca="1" si="42"/>
        <v>#VALUE!</v>
      </c>
    </row>
    <row r="51" spans="1:35">
      <c r="A51">
        <v>4</v>
      </c>
      <c r="B51" t="e">
        <f ca="1">INDEX(Lookups!$M$3:$T$15,A51,($B$47-1)*2+1)</f>
        <v>#N/A</v>
      </c>
      <c r="E51" s="97">
        <v>48</v>
      </c>
      <c r="F51" s="9">
        <f t="shared" ca="1" si="27"/>
        <v>0</v>
      </c>
      <c r="G51" s="3"/>
      <c r="H51" s="14">
        <f t="shared" ca="1" si="28"/>
        <v>0</v>
      </c>
      <c r="I51" s="14">
        <f t="shared" ca="1" si="29"/>
        <v>0</v>
      </c>
      <c r="J51" s="17"/>
      <c r="K51" s="12">
        <f t="shared" ca="1" si="30"/>
        <v>0</v>
      </c>
      <c r="L51" s="12">
        <f t="shared" ca="1" si="31"/>
        <v>0</v>
      </c>
      <c r="M51" s="12" t="e">
        <f t="shared" ca="1" si="15"/>
        <v>#VALUE!</v>
      </c>
      <c r="N51" s="12" t="e">
        <f t="shared" ca="1" si="16"/>
        <v>#VALUE!</v>
      </c>
      <c r="O51" s="12">
        <f t="shared" ca="1" si="32"/>
        <v>0</v>
      </c>
      <c r="P51" s="13" t="e">
        <f t="shared" ca="1" si="26"/>
        <v>#VALUE!</v>
      </c>
      <c r="Q51" s="12" t="e">
        <f t="shared" ca="1" si="33"/>
        <v>#VALUE!</v>
      </c>
      <c r="R51" s="12" t="e">
        <f t="shared" ca="1" si="17"/>
        <v>#VALUE!</v>
      </c>
      <c r="S51" s="12" t="e">
        <f t="shared" ca="1" si="18"/>
        <v>#VALUE!</v>
      </c>
      <c r="T51" s="12" t="e">
        <f t="shared" ca="1" si="19"/>
        <v>#VALUE!</v>
      </c>
      <c r="U51" s="15" t="e">
        <f t="shared" ca="1" si="43"/>
        <v>#VALUE!</v>
      </c>
      <c r="V51" s="12">
        <f t="shared" ca="1" si="34"/>
        <v>25</v>
      </c>
      <c r="W51" s="85">
        <f t="shared" ca="1" si="35"/>
        <v>25</v>
      </c>
      <c r="X51" s="4"/>
      <c r="Y51" s="3">
        <f t="shared" ca="1" si="36"/>
        <v>0</v>
      </c>
      <c r="Z51" s="3">
        <f t="shared" ca="1" si="37"/>
        <v>1</v>
      </c>
      <c r="AA51">
        <f t="shared" ca="1" si="38"/>
        <v>0</v>
      </c>
      <c r="AB51" t="e">
        <f t="shared" ca="1" si="39"/>
        <v>#VALUE!</v>
      </c>
      <c r="AC51" t="e">
        <f t="shared" ca="1" si="22"/>
        <v>#N/A</v>
      </c>
      <c r="AD51" t="e">
        <f t="shared" ca="1" si="23"/>
        <v>#N/A</v>
      </c>
      <c r="AE51" t="e">
        <f t="shared" ca="1" si="24"/>
        <v>#VALUE!</v>
      </c>
      <c r="AF51" t="e">
        <f t="shared" ca="1" si="40"/>
        <v>#VALUE!</v>
      </c>
      <c r="AG51" t="e">
        <f t="shared" ca="1" si="41"/>
        <v>#N/A</v>
      </c>
      <c r="AH51" t="e">
        <f t="shared" ca="1" si="25"/>
        <v>#N/A</v>
      </c>
      <c r="AI51" t="e">
        <f t="shared" ca="1" si="42"/>
        <v>#VALUE!</v>
      </c>
    </row>
    <row r="52" spans="1:35">
      <c r="A52">
        <v>5</v>
      </c>
      <c r="B52" t="e">
        <f ca="1">INDEX(Lookups!$M$3:$T$15,A52,($B$47-1)*2+1)</f>
        <v>#N/A</v>
      </c>
      <c r="E52" s="97">
        <v>49</v>
      </c>
      <c r="F52" s="9">
        <f t="shared" ca="1" si="27"/>
        <v>0</v>
      </c>
      <c r="G52" s="3"/>
      <c r="H52" s="14">
        <f t="shared" ca="1" si="28"/>
        <v>0</v>
      </c>
      <c r="I52" s="14">
        <f t="shared" ca="1" si="29"/>
        <v>0</v>
      </c>
      <c r="J52" s="17"/>
      <c r="K52" s="12">
        <f t="shared" ca="1" si="30"/>
        <v>0</v>
      </c>
      <c r="L52" s="12">
        <f t="shared" ca="1" si="31"/>
        <v>0</v>
      </c>
      <c r="M52" s="12" t="e">
        <f t="shared" ca="1" si="15"/>
        <v>#VALUE!</v>
      </c>
      <c r="N52" s="12" t="e">
        <f t="shared" ca="1" si="16"/>
        <v>#VALUE!</v>
      </c>
      <c r="O52" s="12">
        <f t="shared" ca="1" si="32"/>
        <v>0</v>
      </c>
      <c r="P52" s="13" t="e">
        <f t="shared" ca="1" si="26"/>
        <v>#VALUE!</v>
      </c>
      <c r="Q52" s="12" t="e">
        <f t="shared" ca="1" si="33"/>
        <v>#VALUE!</v>
      </c>
      <c r="R52" s="12" t="e">
        <f t="shared" ca="1" si="17"/>
        <v>#VALUE!</v>
      </c>
      <c r="S52" s="12" t="e">
        <f t="shared" ca="1" si="18"/>
        <v>#VALUE!</v>
      </c>
      <c r="T52" s="12" t="e">
        <f t="shared" ca="1" si="19"/>
        <v>#VALUE!</v>
      </c>
      <c r="U52" s="15" t="e">
        <f t="shared" ca="1" si="43"/>
        <v>#VALUE!</v>
      </c>
      <c r="V52" s="12">
        <f t="shared" ca="1" si="34"/>
        <v>25</v>
      </c>
      <c r="W52" s="85">
        <f t="shared" ca="1" si="35"/>
        <v>25</v>
      </c>
      <c r="X52" s="4"/>
      <c r="Y52" s="3">
        <f t="shared" ca="1" si="36"/>
        <v>0</v>
      </c>
      <c r="Z52" s="3">
        <f t="shared" ca="1" si="37"/>
        <v>1</v>
      </c>
      <c r="AA52">
        <f t="shared" ca="1" si="38"/>
        <v>0</v>
      </c>
      <c r="AB52" t="e">
        <f t="shared" ca="1" si="39"/>
        <v>#VALUE!</v>
      </c>
      <c r="AC52" t="e">
        <f t="shared" ca="1" si="22"/>
        <v>#N/A</v>
      </c>
      <c r="AD52" t="e">
        <f t="shared" ca="1" si="23"/>
        <v>#N/A</v>
      </c>
      <c r="AE52" t="e">
        <f t="shared" ca="1" si="24"/>
        <v>#VALUE!</v>
      </c>
      <c r="AF52" t="e">
        <f t="shared" ca="1" si="40"/>
        <v>#VALUE!</v>
      </c>
      <c r="AG52" t="e">
        <f t="shared" ca="1" si="41"/>
        <v>#N/A</v>
      </c>
      <c r="AH52" t="e">
        <f t="shared" ca="1" si="25"/>
        <v>#N/A</v>
      </c>
      <c r="AI52" t="e">
        <f t="shared" ca="1" si="42"/>
        <v>#VALUE!</v>
      </c>
    </row>
    <row r="53" spans="1:35">
      <c r="A53">
        <v>6</v>
      </c>
      <c r="B53" t="e">
        <f ca="1">INDEX(Lookups!$M$3:$T$15,A53,($B$47-1)*2+1)</f>
        <v>#N/A</v>
      </c>
      <c r="E53" s="97">
        <v>50</v>
      </c>
      <c r="F53" s="9">
        <f t="shared" ca="1" si="27"/>
        <v>0</v>
      </c>
      <c r="G53" s="3"/>
      <c r="H53" s="14">
        <f t="shared" ca="1" si="28"/>
        <v>0</v>
      </c>
      <c r="I53" s="14">
        <f t="shared" ca="1" si="29"/>
        <v>0</v>
      </c>
      <c r="J53" s="17"/>
      <c r="K53" s="12">
        <f t="shared" ca="1" si="30"/>
        <v>0</v>
      </c>
      <c r="L53" s="12">
        <f t="shared" ca="1" si="31"/>
        <v>0</v>
      </c>
      <c r="M53" s="12" t="e">
        <f t="shared" ca="1" si="15"/>
        <v>#VALUE!</v>
      </c>
      <c r="N53" s="12" t="e">
        <f t="shared" ca="1" si="16"/>
        <v>#VALUE!</v>
      </c>
      <c r="O53" s="12">
        <f t="shared" ca="1" si="32"/>
        <v>0</v>
      </c>
      <c r="P53" s="13" t="e">
        <f t="shared" ca="1" si="26"/>
        <v>#VALUE!</v>
      </c>
      <c r="Q53" s="12" t="e">
        <f t="shared" ca="1" si="33"/>
        <v>#VALUE!</v>
      </c>
      <c r="R53" s="12" t="e">
        <f t="shared" ca="1" si="17"/>
        <v>#VALUE!</v>
      </c>
      <c r="S53" s="12" t="e">
        <f t="shared" ca="1" si="18"/>
        <v>#VALUE!</v>
      </c>
      <c r="T53" s="12" t="e">
        <f t="shared" ca="1" si="19"/>
        <v>#VALUE!</v>
      </c>
      <c r="U53" s="15" t="e">
        <f t="shared" ca="1" si="43"/>
        <v>#VALUE!</v>
      </c>
      <c r="V53" s="12">
        <f t="shared" ca="1" si="34"/>
        <v>25</v>
      </c>
      <c r="W53" s="85">
        <f t="shared" ca="1" si="35"/>
        <v>25</v>
      </c>
      <c r="X53" s="4"/>
      <c r="Y53" s="3">
        <f t="shared" ca="1" si="36"/>
        <v>0</v>
      </c>
      <c r="Z53" s="3">
        <f t="shared" ca="1" si="37"/>
        <v>1</v>
      </c>
      <c r="AA53">
        <f t="shared" ca="1" si="38"/>
        <v>0</v>
      </c>
      <c r="AB53" t="e">
        <f t="shared" ca="1" si="39"/>
        <v>#VALUE!</v>
      </c>
      <c r="AC53" t="e">
        <f t="shared" ca="1" si="22"/>
        <v>#N/A</v>
      </c>
      <c r="AD53" t="e">
        <f t="shared" ca="1" si="23"/>
        <v>#N/A</v>
      </c>
      <c r="AE53" t="e">
        <f t="shared" ca="1" si="24"/>
        <v>#VALUE!</v>
      </c>
      <c r="AF53" t="e">
        <f t="shared" ca="1" si="40"/>
        <v>#VALUE!</v>
      </c>
      <c r="AG53" t="e">
        <f t="shared" ca="1" si="41"/>
        <v>#N/A</v>
      </c>
      <c r="AH53" t="e">
        <f t="shared" ca="1" si="25"/>
        <v>#N/A</v>
      </c>
      <c r="AI53" t="e">
        <f t="shared" ca="1" si="42"/>
        <v>#VALUE!</v>
      </c>
    </row>
    <row r="54" spans="1:35">
      <c r="A54">
        <v>7</v>
      </c>
      <c r="B54" t="e">
        <f ca="1">INDEX(Lookups!$M$3:$T$15,A54,($B$47-1)*2+1)</f>
        <v>#N/A</v>
      </c>
      <c r="E54" s="116" t="s">
        <v>1111</v>
      </c>
      <c r="F54" s="117"/>
      <c r="G54" s="117"/>
      <c r="Y54" s="3">
        <f t="shared" ref="Y54:Y83" ca="1" si="44">IF($G54,0,F54*(H54+($B$8-$B$37)*$B$38))</f>
        <v>0</v>
      </c>
      <c r="Z54" s="3">
        <f t="shared" ref="Z54:Z83" ca="1" si="45">1+(V54-$B$37)*$B$36</f>
        <v>1</v>
      </c>
      <c r="AA54">
        <f t="shared" ref="AA54:AA83" ca="1" si="46">(H54+(V54-$B$37)*$B$38)*$B$6</f>
        <v>0</v>
      </c>
      <c r="AB54" t="e">
        <f t="shared" ref="AB54:AB83" ca="1" si="47">I54*Z54*$B$4*$B$6</f>
        <v>#VALUE!</v>
      </c>
      <c r="AC54" t="e">
        <f t="shared" ca="1" si="22"/>
        <v>#N/A</v>
      </c>
      <c r="AD54" t="e">
        <f t="shared" ca="1" si="23"/>
        <v>#N/A</v>
      </c>
      <c r="AE54" t="e">
        <f t="shared" ca="1" si="24"/>
        <v>#VALUE!</v>
      </c>
      <c r="AF54" t="e">
        <f t="shared" ref="AF54:AF83" ca="1" si="48">AB54/L54/IF($B$41="mW",10,1)</f>
        <v>#VALUE!</v>
      </c>
      <c r="AG54" t="e">
        <f t="shared" ref="AG54:AG83" ca="1" si="49">AC54/L54/10</f>
        <v>#N/A</v>
      </c>
      <c r="AH54" t="e">
        <f t="shared" ca="1" si="25"/>
        <v>#N/A</v>
      </c>
      <c r="AI54" t="e">
        <f t="shared" ref="AI54:AI83" ca="1" si="50">AE54/L54</f>
        <v>#VALUE!</v>
      </c>
    </row>
    <row r="55" spans="1:35">
      <c r="A55">
        <v>8</v>
      </c>
      <c r="B55" t="e">
        <f ca="1">INDEX(Lookups!$M$3:$T$15,A55,($B$47-1)*2+1)</f>
        <v>#N/A</v>
      </c>
      <c r="E55" s="117">
        <v>1</v>
      </c>
      <c r="F55" s="9">
        <f ca="1">Lookups!AB2</f>
        <v>99.992500000000007</v>
      </c>
      <c r="G55" s="3" t="b">
        <f t="shared" ref="G55:G83" ca="1" si="51">OR($F55&lt;$B$23,$F55&gt;$B$24)</f>
        <v>1</v>
      </c>
      <c r="H55" s="14">
        <f t="shared" ref="H55:H83" ca="1" si="52">IF(G55,0,$B$31*$F55^3+$B$32*$F55^2+$B$33*$F55+$B$34+$B$9)</f>
        <v>0</v>
      </c>
      <c r="I55" s="14">
        <f t="shared" ref="I55:I83" ca="1" si="53">IF($G55,0,$B$26*$F55^3+$B$27*$F55^2+$B$28*$F55+$B$29)</f>
        <v>0</v>
      </c>
      <c r="J55" s="17"/>
      <c r="K55" s="12" t="e">
        <f ca="1">IF($G55,NA(),AA55)</f>
        <v>#N/A</v>
      </c>
      <c r="L55" s="12" t="e">
        <f ca="1">IF($G55,NA(),F55*AA55)</f>
        <v>#N/A</v>
      </c>
      <c r="M55" s="12" t="e">
        <f ca="1">IF($G55,NA(),INDEX(AB55:AE55,1,$B$10))</f>
        <v>#N/A</v>
      </c>
      <c r="N55" s="12" t="e">
        <f ca="1">IF($G55,NA(),INDEX(AF55:AI55,1,$B$10))</f>
        <v>#N/A</v>
      </c>
      <c r="O55" s="12" t="e">
        <f ca="1">IF($G55,NA(),I55*Z55)</f>
        <v>#N/A</v>
      </c>
      <c r="P55" s="13" t="e">
        <f t="shared" ca="1" si="26"/>
        <v>#N/A</v>
      </c>
      <c r="Q55" s="12" t="e">
        <f ca="1">P55*F55*AA55/$B$14/$B$6</f>
        <v>#N/A</v>
      </c>
      <c r="R55" s="12" t="e">
        <f t="shared" ca="1" si="17"/>
        <v>#N/A</v>
      </c>
      <c r="S55" s="12" t="e">
        <f t="shared" ca="1" si="18"/>
        <v>#N/A</v>
      </c>
      <c r="T55" s="12" t="e">
        <f t="shared" ref="T55:T83" ca="1" si="54">R55/Q55/CHOOSE($B$47,1,10,0.01,1)</f>
        <v>#N/A</v>
      </c>
      <c r="U55" s="15" t="e">
        <f t="shared" ref="U55:U83" ca="1" si="55">ROUND(P55*$B$5/$B$6,2)</f>
        <v>#N/A</v>
      </c>
      <c r="V55" s="12" t="e">
        <f ca="1">IF($G55,NA(),ROUND(CHOOSE($B$43,$B$8,$B$8+Y55*$B$39),1))</f>
        <v>#N/A</v>
      </c>
      <c r="W55" s="85" t="e">
        <f ca="1">IF($G55,NA(),ROUND(CHOOSE($B$43,$B$8-Y55*$B$39,$B$8),1))</f>
        <v>#N/A</v>
      </c>
      <c r="Y55" s="3">
        <f t="shared" ca="1" si="44"/>
        <v>0</v>
      </c>
      <c r="Z55" s="3" t="e">
        <f t="shared" ca="1" si="45"/>
        <v>#N/A</v>
      </c>
      <c r="AA55" t="e">
        <f t="shared" ca="1" si="46"/>
        <v>#N/A</v>
      </c>
      <c r="AB55" t="e">
        <f t="shared" ca="1" si="47"/>
        <v>#N/A</v>
      </c>
      <c r="AC55" t="e">
        <f t="shared" ca="1" si="22"/>
        <v>#N/A</v>
      </c>
      <c r="AD55" t="e">
        <f t="shared" ca="1" si="23"/>
        <v>#N/A</v>
      </c>
      <c r="AE55" t="e">
        <f t="shared" ca="1" si="24"/>
        <v>#N/A</v>
      </c>
      <c r="AF55" t="e">
        <f t="shared" ca="1" si="48"/>
        <v>#N/A</v>
      </c>
      <c r="AG55" t="e">
        <f t="shared" ca="1" si="49"/>
        <v>#N/A</v>
      </c>
      <c r="AH55" t="e">
        <f t="shared" ca="1" si="25"/>
        <v>#N/A</v>
      </c>
      <c r="AI55" t="e">
        <f t="shared" ca="1" si="50"/>
        <v>#N/A</v>
      </c>
    </row>
    <row r="56" spans="1:35">
      <c r="A56">
        <v>9</v>
      </c>
      <c r="B56" t="e">
        <f ca="1">INDEX(Lookups!$M$3:$T$15,A56,($B$47-1)*2+1)</f>
        <v>#N/A</v>
      </c>
      <c r="E56" s="117">
        <v>2</v>
      </c>
      <c r="F56" s="9">
        <f ca="1">Lookups!AB3</f>
        <v>96.422500000000014</v>
      </c>
      <c r="G56" s="3" t="b">
        <f t="shared" ca="1" si="51"/>
        <v>1</v>
      </c>
      <c r="H56" s="14">
        <f t="shared" ca="1" si="52"/>
        <v>0</v>
      </c>
      <c r="I56" s="14">
        <f t="shared" ca="1" si="53"/>
        <v>0</v>
      </c>
      <c r="J56" s="17"/>
      <c r="K56" s="12" t="e">
        <f t="shared" ref="K56:K83" ca="1" si="56">IF($G56,NA(),AA56)</f>
        <v>#N/A</v>
      </c>
      <c r="L56" s="12" t="e">
        <f t="shared" ref="L56:L83" ca="1" si="57">IF($G56,NA(),F56*AA56)</f>
        <v>#N/A</v>
      </c>
      <c r="M56" s="12" t="e">
        <f t="shared" ref="M56:M83" ca="1" si="58">IF($G56,NA(),INDEX(AB56:AE56,1,$B$10))</f>
        <v>#N/A</v>
      </c>
      <c r="N56" s="12" t="e">
        <f t="shared" ref="N56:N83" ca="1" si="59">IF($G56,NA(),INDEX(AF56:AI56,1,$B$10))</f>
        <v>#N/A</v>
      </c>
      <c r="O56" s="12" t="e">
        <f t="shared" ref="O56:O83" ca="1" si="60">IF($G56,NA(),I56*Z56)</f>
        <v>#N/A</v>
      </c>
      <c r="P56" s="13" t="e">
        <f t="shared" ca="1" si="26"/>
        <v>#N/A</v>
      </c>
      <c r="Q56" s="12" t="e">
        <f t="shared" ref="Q56:Q83" ca="1" si="61">P56*F56*AA56/$B$14/$B$6</f>
        <v>#N/A</v>
      </c>
      <c r="R56" s="12" t="e">
        <f t="shared" ca="1" si="17"/>
        <v>#N/A</v>
      </c>
      <c r="S56" s="12" t="e">
        <f t="shared" ca="1" si="18"/>
        <v>#N/A</v>
      </c>
      <c r="T56" s="12" t="e">
        <f t="shared" ca="1" si="54"/>
        <v>#N/A</v>
      </c>
      <c r="U56" s="15" t="e">
        <f t="shared" ca="1" si="55"/>
        <v>#N/A</v>
      </c>
      <c r="V56" s="12" t="e">
        <f t="shared" ref="V56:V83" ca="1" si="62">IF($G56,NA(),ROUND(CHOOSE($B$43,$B$8,$B$8+Y56*$B$39),1))</f>
        <v>#N/A</v>
      </c>
      <c r="W56" s="85" t="e">
        <f t="shared" ref="W56:W83" ca="1" si="63">IF($G56,NA(),ROUND(CHOOSE($B$43,$B$8-Y56*$B$39,$B$8),1))</f>
        <v>#N/A</v>
      </c>
      <c r="Y56" s="3">
        <f t="shared" ca="1" si="44"/>
        <v>0</v>
      </c>
      <c r="Z56" s="3" t="e">
        <f t="shared" ca="1" si="45"/>
        <v>#N/A</v>
      </c>
      <c r="AA56" t="e">
        <f t="shared" ca="1" si="46"/>
        <v>#N/A</v>
      </c>
      <c r="AB56" t="e">
        <f t="shared" ca="1" si="47"/>
        <v>#N/A</v>
      </c>
      <c r="AC56" t="e">
        <f t="shared" ca="1" si="22"/>
        <v>#N/A</v>
      </c>
      <c r="AD56" t="e">
        <f t="shared" ca="1" si="23"/>
        <v>#N/A</v>
      </c>
      <c r="AE56" t="e">
        <f t="shared" ca="1" si="24"/>
        <v>#N/A</v>
      </c>
      <c r="AF56" t="e">
        <f t="shared" ca="1" si="48"/>
        <v>#N/A</v>
      </c>
      <c r="AG56" t="e">
        <f t="shared" ca="1" si="49"/>
        <v>#N/A</v>
      </c>
      <c r="AH56" t="e">
        <f t="shared" ca="1" si="25"/>
        <v>#N/A</v>
      </c>
      <c r="AI56" t="e">
        <f t="shared" ca="1" si="50"/>
        <v>#N/A</v>
      </c>
    </row>
    <row r="57" spans="1:35">
      <c r="A57">
        <v>10</v>
      </c>
      <c r="B57" t="e">
        <f ca="1">INDEX(Lookups!$M$3:$T$15,A57,($B$47-1)*2+1)</f>
        <v>#N/A</v>
      </c>
      <c r="E57" s="117">
        <v>3</v>
      </c>
      <c r="F57" s="9">
        <f ca="1">Lookups!AB4</f>
        <v>92.852500000000006</v>
      </c>
      <c r="G57" s="3" t="b">
        <f t="shared" ca="1" si="51"/>
        <v>1</v>
      </c>
      <c r="H57" s="14">
        <f t="shared" ca="1" si="52"/>
        <v>0</v>
      </c>
      <c r="I57" s="14">
        <f t="shared" ca="1" si="53"/>
        <v>0</v>
      </c>
      <c r="J57" s="17"/>
      <c r="K57" s="12" t="e">
        <f t="shared" ca="1" si="56"/>
        <v>#N/A</v>
      </c>
      <c r="L57" s="12" t="e">
        <f t="shared" ca="1" si="57"/>
        <v>#N/A</v>
      </c>
      <c r="M57" s="12" t="e">
        <f t="shared" ca="1" si="58"/>
        <v>#N/A</v>
      </c>
      <c r="N57" s="12" t="e">
        <f t="shared" ca="1" si="59"/>
        <v>#N/A</v>
      </c>
      <c r="O57" s="12" t="e">
        <f t="shared" ca="1" si="60"/>
        <v>#N/A</v>
      </c>
      <c r="P57" s="13" t="e">
        <f t="shared" ca="1" si="26"/>
        <v>#N/A</v>
      </c>
      <c r="Q57" s="12" t="e">
        <f t="shared" ca="1" si="61"/>
        <v>#N/A</v>
      </c>
      <c r="R57" s="12" t="e">
        <f t="shared" ca="1" si="17"/>
        <v>#N/A</v>
      </c>
      <c r="S57" s="12" t="e">
        <f t="shared" ca="1" si="18"/>
        <v>#N/A</v>
      </c>
      <c r="T57" s="12" t="e">
        <f t="shared" ca="1" si="54"/>
        <v>#N/A</v>
      </c>
      <c r="U57" s="15" t="e">
        <f t="shared" ca="1" si="55"/>
        <v>#N/A</v>
      </c>
      <c r="V57" s="12" t="e">
        <f t="shared" ca="1" si="62"/>
        <v>#N/A</v>
      </c>
      <c r="W57" s="85" t="e">
        <f t="shared" ca="1" si="63"/>
        <v>#N/A</v>
      </c>
      <c r="Y57" s="3">
        <f t="shared" ca="1" si="44"/>
        <v>0</v>
      </c>
      <c r="Z57" s="3" t="e">
        <f t="shared" ca="1" si="45"/>
        <v>#N/A</v>
      </c>
      <c r="AA57" t="e">
        <f t="shared" ca="1" si="46"/>
        <v>#N/A</v>
      </c>
      <c r="AB57" t="e">
        <f t="shared" ca="1" si="47"/>
        <v>#N/A</v>
      </c>
      <c r="AC57" t="e">
        <f t="shared" ca="1" si="22"/>
        <v>#N/A</v>
      </c>
      <c r="AD57" t="e">
        <f t="shared" ca="1" si="23"/>
        <v>#N/A</v>
      </c>
      <c r="AE57" t="e">
        <f t="shared" ca="1" si="24"/>
        <v>#N/A</v>
      </c>
      <c r="AF57" t="e">
        <f t="shared" ca="1" si="48"/>
        <v>#N/A</v>
      </c>
      <c r="AG57" t="e">
        <f t="shared" ca="1" si="49"/>
        <v>#N/A</v>
      </c>
      <c r="AH57" t="e">
        <f t="shared" ca="1" si="25"/>
        <v>#N/A</v>
      </c>
      <c r="AI57" t="e">
        <f t="shared" ca="1" si="50"/>
        <v>#N/A</v>
      </c>
    </row>
    <row r="58" spans="1:35">
      <c r="A58">
        <v>11</v>
      </c>
      <c r="B58" t="e">
        <f ca="1">INDEX(Lookups!$M$3:$T$15,A58,($B$47-1)*2+1)</f>
        <v>#N/A</v>
      </c>
      <c r="E58" s="117">
        <v>4</v>
      </c>
      <c r="F58" s="9">
        <f ca="1">Lookups!AB5</f>
        <v>89.282499999999999</v>
      </c>
      <c r="G58" s="3" t="b">
        <f t="shared" ca="1" si="51"/>
        <v>1</v>
      </c>
      <c r="H58" s="14">
        <f t="shared" ca="1" si="52"/>
        <v>0</v>
      </c>
      <c r="I58" s="14">
        <f t="shared" ca="1" si="53"/>
        <v>0</v>
      </c>
      <c r="J58" s="17"/>
      <c r="K58" s="12" t="e">
        <f t="shared" ca="1" si="56"/>
        <v>#N/A</v>
      </c>
      <c r="L58" s="12" t="e">
        <f t="shared" ca="1" si="57"/>
        <v>#N/A</v>
      </c>
      <c r="M58" s="12" t="e">
        <f t="shared" ca="1" si="58"/>
        <v>#N/A</v>
      </c>
      <c r="N58" s="12" t="e">
        <f t="shared" ca="1" si="59"/>
        <v>#N/A</v>
      </c>
      <c r="O58" s="12" t="e">
        <f t="shared" ca="1" si="60"/>
        <v>#N/A</v>
      </c>
      <c r="P58" s="13" t="e">
        <f t="shared" ca="1" si="26"/>
        <v>#N/A</v>
      </c>
      <c r="Q58" s="12" t="e">
        <f t="shared" ca="1" si="61"/>
        <v>#N/A</v>
      </c>
      <c r="R58" s="12" t="e">
        <f t="shared" ca="1" si="17"/>
        <v>#N/A</v>
      </c>
      <c r="S58" s="12" t="e">
        <f t="shared" ca="1" si="18"/>
        <v>#N/A</v>
      </c>
      <c r="T58" s="12" t="e">
        <f t="shared" ca="1" si="54"/>
        <v>#N/A</v>
      </c>
      <c r="U58" s="15" t="e">
        <f t="shared" ca="1" si="55"/>
        <v>#N/A</v>
      </c>
      <c r="V58" s="12" t="e">
        <f t="shared" ca="1" si="62"/>
        <v>#N/A</v>
      </c>
      <c r="W58" s="85" t="e">
        <f t="shared" ca="1" si="63"/>
        <v>#N/A</v>
      </c>
      <c r="Y58" s="3">
        <f t="shared" ca="1" si="44"/>
        <v>0</v>
      </c>
      <c r="Z58" s="3" t="e">
        <f t="shared" ca="1" si="45"/>
        <v>#N/A</v>
      </c>
      <c r="AA58" t="e">
        <f t="shared" ca="1" si="46"/>
        <v>#N/A</v>
      </c>
      <c r="AB58" t="e">
        <f t="shared" ca="1" si="47"/>
        <v>#N/A</v>
      </c>
      <c r="AC58" t="e">
        <f t="shared" ca="1" si="22"/>
        <v>#N/A</v>
      </c>
      <c r="AD58" t="e">
        <f t="shared" ca="1" si="23"/>
        <v>#N/A</v>
      </c>
      <c r="AE58" t="e">
        <f t="shared" ca="1" si="24"/>
        <v>#N/A</v>
      </c>
      <c r="AF58" t="e">
        <f t="shared" ca="1" si="48"/>
        <v>#N/A</v>
      </c>
      <c r="AG58" t="e">
        <f t="shared" ca="1" si="49"/>
        <v>#N/A</v>
      </c>
      <c r="AH58" t="e">
        <f t="shared" ca="1" si="25"/>
        <v>#N/A</v>
      </c>
      <c r="AI58" t="e">
        <f t="shared" ca="1" si="50"/>
        <v>#N/A</v>
      </c>
    </row>
    <row r="59" spans="1:35">
      <c r="A59">
        <v>12</v>
      </c>
      <c r="B59" t="e">
        <f ca="1">INDEX(Lookups!$M$3:$T$15,A59,($B$47-1)*2+1)</f>
        <v>#N/A</v>
      </c>
      <c r="E59" s="117">
        <v>5</v>
      </c>
      <c r="F59" s="9">
        <f ca="1">Lookups!AB6</f>
        <v>85.712500000000006</v>
      </c>
      <c r="G59" s="3" t="b">
        <f t="shared" ca="1" si="51"/>
        <v>1</v>
      </c>
      <c r="H59" s="14">
        <f t="shared" ca="1" si="52"/>
        <v>0</v>
      </c>
      <c r="I59" s="14">
        <f t="shared" ca="1" si="53"/>
        <v>0</v>
      </c>
      <c r="J59" s="17"/>
      <c r="K59" s="12" t="e">
        <f t="shared" ca="1" si="56"/>
        <v>#N/A</v>
      </c>
      <c r="L59" s="12" t="e">
        <f t="shared" ca="1" si="57"/>
        <v>#N/A</v>
      </c>
      <c r="M59" s="12" t="e">
        <f t="shared" ca="1" si="58"/>
        <v>#N/A</v>
      </c>
      <c r="N59" s="12" t="e">
        <f t="shared" ca="1" si="59"/>
        <v>#N/A</v>
      </c>
      <c r="O59" s="12" t="e">
        <f t="shared" ca="1" si="60"/>
        <v>#N/A</v>
      </c>
      <c r="P59" s="13" t="e">
        <f t="shared" ca="1" si="26"/>
        <v>#N/A</v>
      </c>
      <c r="Q59" s="12" t="e">
        <f t="shared" ca="1" si="61"/>
        <v>#N/A</v>
      </c>
      <c r="R59" s="12" t="e">
        <f t="shared" ca="1" si="17"/>
        <v>#N/A</v>
      </c>
      <c r="S59" s="12" t="e">
        <f t="shared" ca="1" si="18"/>
        <v>#N/A</v>
      </c>
      <c r="T59" s="12" t="e">
        <f t="shared" ca="1" si="54"/>
        <v>#N/A</v>
      </c>
      <c r="U59" s="15" t="e">
        <f t="shared" ca="1" si="55"/>
        <v>#N/A</v>
      </c>
      <c r="V59" s="12" t="e">
        <f t="shared" ca="1" si="62"/>
        <v>#N/A</v>
      </c>
      <c r="W59" s="85" t="e">
        <f t="shared" ca="1" si="63"/>
        <v>#N/A</v>
      </c>
      <c r="Y59" s="3">
        <f t="shared" ca="1" si="44"/>
        <v>0</v>
      </c>
      <c r="Z59" s="3" t="e">
        <f t="shared" ca="1" si="45"/>
        <v>#N/A</v>
      </c>
      <c r="AA59" t="e">
        <f t="shared" ca="1" si="46"/>
        <v>#N/A</v>
      </c>
      <c r="AB59" t="e">
        <f t="shared" ca="1" si="47"/>
        <v>#N/A</v>
      </c>
      <c r="AC59" t="e">
        <f t="shared" ca="1" si="22"/>
        <v>#N/A</v>
      </c>
      <c r="AD59" t="e">
        <f t="shared" ca="1" si="23"/>
        <v>#N/A</v>
      </c>
      <c r="AE59" t="e">
        <f t="shared" ca="1" si="24"/>
        <v>#N/A</v>
      </c>
      <c r="AF59" t="e">
        <f t="shared" ca="1" si="48"/>
        <v>#N/A</v>
      </c>
      <c r="AG59" t="e">
        <f t="shared" ca="1" si="49"/>
        <v>#N/A</v>
      </c>
      <c r="AH59" t="e">
        <f t="shared" ca="1" si="25"/>
        <v>#N/A</v>
      </c>
      <c r="AI59" t="e">
        <f t="shared" ca="1" si="50"/>
        <v>#N/A</v>
      </c>
    </row>
    <row r="60" spans="1:35">
      <c r="A60">
        <v>13</v>
      </c>
      <c r="B60" t="e">
        <f ca="1">INDEX(Lookups!$M$3:$T$15,A60,($B$47-1)*2+1)</f>
        <v>#N/A</v>
      </c>
      <c r="E60" s="117">
        <v>6</v>
      </c>
      <c r="F60" s="9">
        <f ca="1">Lookups!AB7</f>
        <v>82.142500000000013</v>
      </c>
      <c r="G60" s="3" t="b">
        <f t="shared" ca="1" si="51"/>
        <v>1</v>
      </c>
      <c r="H60" s="14">
        <f t="shared" ca="1" si="52"/>
        <v>0</v>
      </c>
      <c r="I60" s="14">
        <f t="shared" ca="1" si="53"/>
        <v>0</v>
      </c>
      <c r="J60" s="17"/>
      <c r="K60" s="12" t="e">
        <f t="shared" ca="1" si="56"/>
        <v>#N/A</v>
      </c>
      <c r="L60" s="12" t="e">
        <f t="shared" ca="1" si="57"/>
        <v>#N/A</v>
      </c>
      <c r="M60" s="12" t="e">
        <f t="shared" ca="1" si="58"/>
        <v>#N/A</v>
      </c>
      <c r="N60" s="12" t="e">
        <f t="shared" ca="1" si="59"/>
        <v>#N/A</v>
      </c>
      <c r="O60" s="12" t="e">
        <f t="shared" ca="1" si="60"/>
        <v>#N/A</v>
      </c>
      <c r="P60" s="13" t="e">
        <f t="shared" ca="1" si="26"/>
        <v>#N/A</v>
      </c>
      <c r="Q60" s="12" t="e">
        <f t="shared" ca="1" si="61"/>
        <v>#N/A</v>
      </c>
      <c r="R60" s="12" t="e">
        <f t="shared" ca="1" si="17"/>
        <v>#N/A</v>
      </c>
      <c r="S60" s="12" t="e">
        <f t="shared" ca="1" si="18"/>
        <v>#N/A</v>
      </c>
      <c r="T60" s="12" t="e">
        <f t="shared" ca="1" si="54"/>
        <v>#N/A</v>
      </c>
      <c r="U60" s="15" t="e">
        <f t="shared" ca="1" si="55"/>
        <v>#N/A</v>
      </c>
      <c r="V60" s="12" t="e">
        <f t="shared" ca="1" si="62"/>
        <v>#N/A</v>
      </c>
      <c r="W60" s="85" t="e">
        <f t="shared" ca="1" si="63"/>
        <v>#N/A</v>
      </c>
      <c r="Y60" s="3">
        <f t="shared" ca="1" si="44"/>
        <v>0</v>
      </c>
      <c r="Z60" s="3" t="e">
        <f t="shared" ca="1" si="45"/>
        <v>#N/A</v>
      </c>
      <c r="AA60" t="e">
        <f t="shared" ca="1" si="46"/>
        <v>#N/A</v>
      </c>
      <c r="AB60" t="e">
        <f t="shared" ca="1" si="47"/>
        <v>#N/A</v>
      </c>
      <c r="AC60" t="e">
        <f t="shared" ca="1" si="22"/>
        <v>#N/A</v>
      </c>
      <c r="AD60" t="e">
        <f t="shared" ca="1" si="23"/>
        <v>#N/A</v>
      </c>
      <c r="AE60" t="e">
        <f t="shared" ca="1" si="24"/>
        <v>#N/A</v>
      </c>
      <c r="AF60" t="e">
        <f t="shared" ca="1" si="48"/>
        <v>#N/A</v>
      </c>
      <c r="AG60" t="e">
        <f t="shared" ca="1" si="49"/>
        <v>#N/A</v>
      </c>
      <c r="AH60" t="e">
        <f t="shared" ca="1" si="25"/>
        <v>#N/A</v>
      </c>
      <c r="AI60" t="e">
        <f t="shared" ca="1" si="50"/>
        <v>#N/A</v>
      </c>
    </row>
    <row r="61" spans="1:35">
      <c r="E61" s="117">
        <v>7</v>
      </c>
      <c r="F61" s="9">
        <f ca="1">Lookups!AB8</f>
        <v>78.572500000000005</v>
      </c>
      <c r="G61" s="3" t="b">
        <f t="shared" ca="1" si="51"/>
        <v>1</v>
      </c>
      <c r="H61" s="14">
        <f t="shared" ca="1" si="52"/>
        <v>0</v>
      </c>
      <c r="I61" s="14">
        <f t="shared" ca="1" si="53"/>
        <v>0</v>
      </c>
      <c r="J61" s="17"/>
      <c r="K61" s="12" t="e">
        <f t="shared" ca="1" si="56"/>
        <v>#N/A</v>
      </c>
      <c r="L61" s="12" t="e">
        <f t="shared" ca="1" si="57"/>
        <v>#N/A</v>
      </c>
      <c r="M61" s="12" t="e">
        <f t="shared" ca="1" si="58"/>
        <v>#N/A</v>
      </c>
      <c r="N61" s="12" t="e">
        <f t="shared" ca="1" si="59"/>
        <v>#N/A</v>
      </c>
      <c r="O61" s="12" t="e">
        <f t="shared" ca="1" si="60"/>
        <v>#N/A</v>
      </c>
      <c r="P61" s="13" t="e">
        <f t="shared" ca="1" si="26"/>
        <v>#N/A</v>
      </c>
      <c r="Q61" s="12" t="e">
        <f t="shared" ca="1" si="61"/>
        <v>#N/A</v>
      </c>
      <c r="R61" s="12" t="e">
        <f t="shared" ca="1" si="17"/>
        <v>#N/A</v>
      </c>
      <c r="S61" s="12" t="e">
        <f t="shared" ca="1" si="18"/>
        <v>#N/A</v>
      </c>
      <c r="T61" s="12" t="e">
        <f t="shared" ca="1" si="54"/>
        <v>#N/A</v>
      </c>
      <c r="U61" s="15" t="e">
        <f t="shared" ca="1" si="55"/>
        <v>#N/A</v>
      </c>
      <c r="V61" s="12" t="e">
        <f t="shared" ca="1" si="62"/>
        <v>#N/A</v>
      </c>
      <c r="W61" s="85" t="e">
        <f t="shared" ca="1" si="63"/>
        <v>#N/A</v>
      </c>
      <c r="Y61" s="3">
        <f t="shared" ca="1" si="44"/>
        <v>0</v>
      </c>
      <c r="Z61" s="3" t="e">
        <f t="shared" ca="1" si="45"/>
        <v>#N/A</v>
      </c>
      <c r="AA61" t="e">
        <f t="shared" ca="1" si="46"/>
        <v>#N/A</v>
      </c>
      <c r="AB61" t="e">
        <f t="shared" ca="1" si="47"/>
        <v>#N/A</v>
      </c>
      <c r="AC61" t="e">
        <f t="shared" ca="1" si="22"/>
        <v>#N/A</v>
      </c>
      <c r="AD61" t="e">
        <f t="shared" ca="1" si="23"/>
        <v>#N/A</v>
      </c>
      <c r="AE61" t="e">
        <f t="shared" ca="1" si="24"/>
        <v>#N/A</v>
      </c>
      <c r="AF61" t="e">
        <f t="shared" ca="1" si="48"/>
        <v>#N/A</v>
      </c>
      <c r="AG61" t="e">
        <f t="shared" ca="1" si="49"/>
        <v>#N/A</v>
      </c>
      <c r="AH61" t="e">
        <f t="shared" ca="1" si="25"/>
        <v>#N/A</v>
      </c>
      <c r="AI61" t="e">
        <f t="shared" ca="1" si="50"/>
        <v>#N/A</v>
      </c>
    </row>
    <row r="62" spans="1:35">
      <c r="E62" s="117">
        <v>8</v>
      </c>
      <c r="F62" s="9">
        <f ca="1">Lookups!AB9</f>
        <v>75.002499999999998</v>
      </c>
      <c r="G62" s="3" t="b">
        <f t="shared" ca="1" si="51"/>
        <v>1</v>
      </c>
      <c r="H62" s="14">
        <f t="shared" ca="1" si="52"/>
        <v>0</v>
      </c>
      <c r="I62" s="14">
        <f t="shared" ca="1" si="53"/>
        <v>0</v>
      </c>
      <c r="J62" s="17"/>
      <c r="K62" s="12" t="e">
        <f t="shared" ca="1" si="56"/>
        <v>#N/A</v>
      </c>
      <c r="L62" s="12" t="e">
        <f t="shared" ca="1" si="57"/>
        <v>#N/A</v>
      </c>
      <c r="M62" s="12" t="e">
        <f t="shared" ca="1" si="58"/>
        <v>#N/A</v>
      </c>
      <c r="N62" s="12" t="e">
        <f t="shared" ca="1" si="59"/>
        <v>#N/A</v>
      </c>
      <c r="O62" s="12" t="e">
        <f t="shared" ca="1" si="60"/>
        <v>#N/A</v>
      </c>
      <c r="P62" s="13" t="e">
        <f t="shared" ca="1" si="26"/>
        <v>#N/A</v>
      </c>
      <c r="Q62" s="12" t="e">
        <f t="shared" ca="1" si="61"/>
        <v>#N/A</v>
      </c>
      <c r="R62" s="12" t="e">
        <f t="shared" ca="1" si="17"/>
        <v>#N/A</v>
      </c>
      <c r="S62" s="12" t="e">
        <f t="shared" ca="1" si="18"/>
        <v>#N/A</v>
      </c>
      <c r="T62" s="12" t="e">
        <f t="shared" ca="1" si="54"/>
        <v>#N/A</v>
      </c>
      <c r="U62" s="15" t="e">
        <f t="shared" ca="1" si="55"/>
        <v>#N/A</v>
      </c>
      <c r="V62" s="12" t="e">
        <f t="shared" ca="1" si="62"/>
        <v>#N/A</v>
      </c>
      <c r="W62" s="85" t="e">
        <f t="shared" ca="1" si="63"/>
        <v>#N/A</v>
      </c>
      <c r="Y62" s="3">
        <f t="shared" ca="1" si="44"/>
        <v>0</v>
      </c>
      <c r="Z62" s="3" t="e">
        <f t="shared" ca="1" si="45"/>
        <v>#N/A</v>
      </c>
      <c r="AA62" t="e">
        <f t="shared" ca="1" si="46"/>
        <v>#N/A</v>
      </c>
      <c r="AB62" t="e">
        <f t="shared" ca="1" si="47"/>
        <v>#N/A</v>
      </c>
      <c r="AC62" t="e">
        <f t="shared" ca="1" si="22"/>
        <v>#N/A</v>
      </c>
      <c r="AD62" t="e">
        <f t="shared" ca="1" si="23"/>
        <v>#N/A</v>
      </c>
      <c r="AE62" t="e">
        <f t="shared" ca="1" si="24"/>
        <v>#N/A</v>
      </c>
      <c r="AF62" t="e">
        <f t="shared" ca="1" si="48"/>
        <v>#N/A</v>
      </c>
      <c r="AG62" t="e">
        <f t="shared" ca="1" si="49"/>
        <v>#N/A</v>
      </c>
      <c r="AH62" t="e">
        <f t="shared" ca="1" si="25"/>
        <v>#N/A</v>
      </c>
      <c r="AI62" t="e">
        <f t="shared" ca="1" si="50"/>
        <v>#N/A</v>
      </c>
    </row>
    <row r="63" spans="1:35">
      <c r="E63" s="117">
        <v>9</v>
      </c>
      <c r="F63" s="9">
        <f ca="1">Lookups!AB10</f>
        <v>71.432500000000005</v>
      </c>
      <c r="G63" s="3" t="b">
        <f t="shared" ca="1" si="51"/>
        <v>1</v>
      </c>
      <c r="H63" s="14">
        <f t="shared" ca="1" si="52"/>
        <v>0</v>
      </c>
      <c r="I63" s="14">
        <f t="shared" ca="1" si="53"/>
        <v>0</v>
      </c>
      <c r="J63" s="17"/>
      <c r="K63" s="12" t="e">
        <f t="shared" ca="1" si="56"/>
        <v>#N/A</v>
      </c>
      <c r="L63" s="12" t="e">
        <f t="shared" ca="1" si="57"/>
        <v>#N/A</v>
      </c>
      <c r="M63" s="12" t="e">
        <f t="shared" ca="1" si="58"/>
        <v>#N/A</v>
      </c>
      <c r="N63" s="12" t="e">
        <f t="shared" ca="1" si="59"/>
        <v>#N/A</v>
      </c>
      <c r="O63" s="12" t="e">
        <f t="shared" ca="1" si="60"/>
        <v>#N/A</v>
      </c>
      <c r="P63" s="13" t="e">
        <f t="shared" ca="1" si="26"/>
        <v>#N/A</v>
      </c>
      <c r="Q63" s="12" t="e">
        <f t="shared" ca="1" si="61"/>
        <v>#N/A</v>
      </c>
      <c r="R63" s="12" t="e">
        <f t="shared" ca="1" si="17"/>
        <v>#N/A</v>
      </c>
      <c r="S63" s="12" t="e">
        <f t="shared" ca="1" si="18"/>
        <v>#N/A</v>
      </c>
      <c r="T63" s="12" t="e">
        <f t="shared" ca="1" si="54"/>
        <v>#N/A</v>
      </c>
      <c r="U63" s="15" t="e">
        <f t="shared" ca="1" si="55"/>
        <v>#N/A</v>
      </c>
      <c r="V63" s="12" t="e">
        <f t="shared" ca="1" si="62"/>
        <v>#N/A</v>
      </c>
      <c r="W63" s="85" t="e">
        <f t="shared" ca="1" si="63"/>
        <v>#N/A</v>
      </c>
      <c r="Y63" s="3">
        <f t="shared" ca="1" si="44"/>
        <v>0</v>
      </c>
      <c r="Z63" s="3" t="e">
        <f t="shared" ca="1" si="45"/>
        <v>#N/A</v>
      </c>
      <c r="AA63" t="e">
        <f t="shared" ca="1" si="46"/>
        <v>#N/A</v>
      </c>
      <c r="AB63" t="e">
        <f t="shared" ca="1" si="47"/>
        <v>#N/A</v>
      </c>
      <c r="AC63" t="e">
        <f t="shared" ca="1" si="22"/>
        <v>#N/A</v>
      </c>
      <c r="AD63" t="e">
        <f t="shared" ca="1" si="23"/>
        <v>#N/A</v>
      </c>
      <c r="AE63" t="e">
        <f t="shared" ca="1" si="24"/>
        <v>#N/A</v>
      </c>
      <c r="AF63" t="e">
        <f t="shared" ca="1" si="48"/>
        <v>#N/A</v>
      </c>
      <c r="AG63" t="e">
        <f t="shared" ca="1" si="49"/>
        <v>#N/A</v>
      </c>
      <c r="AH63" t="e">
        <f t="shared" ca="1" si="25"/>
        <v>#N/A</v>
      </c>
      <c r="AI63" t="e">
        <f t="shared" ca="1" si="50"/>
        <v>#N/A</v>
      </c>
    </row>
    <row r="64" spans="1:35">
      <c r="E64" s="117">
        <v>10</v>
      </c>
      <c r="F64" s="9">
        <f ca="1">Lookups!AB11</f>
        <v>67.862500000000011</v>
      </c>
      <c r="G64" s="3" t="b">
        <f t="shared" ca="1" si="51"/>
        <v>1</v>
      </c>
      <c r="H64" s="14">
        <f t="shared" ca="1" si="52"/>
        <v>0</v>
      </c>
      <c r="I64" s="14">
        <f t="shared" ca="1" si="53"/>
        <v>0</v>
      </c>
      <c r="J64" s="17"/>
      <c r="K64" s="12" t="e">
        <f t="shared" ca="1" si="56"/>
        <v>#N/A</v>
      </c>
      <c r="L64" s="12" t="e">
        <f t="shared" ca="1" si="57"/>
        <v>#N/A</v>
      </c>
      <c r="M64" s="12" t="e">
        <f t="shared" ca="1" si="58"/>
        <v>#N/A</v>
      </c>
      <c r="N64" s="12" t="e">
        <f t="shared" ca="1" si="59"/>
        <v>#N/A</v>
      </c>
      <c r="O64" s="12" t="e">
        <f t="shared" ca="1" si="60"/>
        <v>#N/A</v>
      </c>
      <c r="P64" s="13" t="e">
        <f t="shared" ca="1" si="26"/>
        <v>#N/A</v>
      </c>
      <c r="Q64" s="12" t="e">
        <f t="shared" ca="1" si="61"/>
        <v>#N/A</v>
      </c>
      <c r="R64" s="12" t="e">
        <f t="shared" ca="1" si="17"/>
        <v>#N/A</v>
      </c>
      <c r="S64" s="12" t="e">
        <f t="shared" ca="1" si="18"/>
        <v>#N/A</v>
      </c>
      <c r="T64" s="12" t="e">
        <f t="shared" ca="1" si="54"/>
        <v>#N/A</v>
      </c>
      <c r="U64" s="15" t="e">
        <f t="shared" ca="1" si="55"/>
        <v>#N/A</v>
      </c>
      <c r="V64" s="12" t="e">
        <f t="shared" ca="1" si="62"/>
        <v>#N/A</v>
      </c>
      <c r="W64" s="85" t="e">
        <f t="shared" ca="1" si="63"/>
        <v>#N/A</v>
      </c>
      <c r="Y64" s="3">
        <f t="shared" ca="1" si="44"/>
        <v>0</v>
      </c>
      <c r="Z64" s="3" t="e">
        <f t="shared" ca="1" si="45"/>
        <v>#N/A</v>
      </c>
      <c r="AA64" t="e">
        <f t="shared" ca="1" si="46"/>
        <v>#N/A</v>
      </c>
      <c r="AB64" t="e">
        <f t="shared" ca="1" si="47"/>
        <v>#N/A</v>
      </c>
      <c r="AC64" t="e">
        <f t="shared" ca="1" si="22"/>
        <v>#N/A</v>
      </c>
      <c r="AD64" t="e">
        <f t="shared" ca="1" si="23"/>
        <v>#N/A</v>
      </c>
      <c r="AE64" t="e">
        <f t="shared" ca="1" si="24"/>
        <v>#N/A</v>
      </c>
      <c r="AF64" t="e">
        <f t="shared" ca="1" si="48"/>
        <v>#N/A</v>
      </c>
      <c r="AG64" t="e">
        <f t="shared" ca="1" si="49"/>
        <v>#N/A</v>
      </c>
      <c r="AH64" t="e">
        <f t="shared" ca="1" si="25"/>
        <v>#N/A</v>
      </c>
      <c r="AI64" t="e">
        <f t="shared" ca="1" si="50"/>
        <v>#N/A</v>
      </c>
    </row>
    <row r="65" spans="5:35">
      <c r="E65" s="117">
        <v>11</v>
      </c>
      <c r="F65" s="9">
        <f ca="1">Lookups!AB12</f>
        <v>64.292500000000004</v>
      </c>
      <c r="G65" s="3" t="b">
        <f t="shared" ca="1" si="51"/>
        <v>1</v>
      </c>
      <c r="H65" s="14">
        <f t="shared" ca="1" si="52"/>
        <v>0</v>
      </c>
      <c r="I65" s="14">
        <f t="shared" ca="1" si="53"/>
        <v>0</v>
      </c>
      <c r="J65" s="17"/>
      <c r="K65" s="12" t="e">
        <f t="shared" ca="1" si="56"/>
        <v>#N/A</v>
      </c>
      <c r="L65" s="12" t="e">
        <f t="shared" ca="1" si="57"/>
        <v>#N/A</v>
      </c>
      <c r="M65" s="12" t="e">
        <f t="shared" ca="1" si="58"/>
        <v>#N/A</v>
      </c>
      <c r="N65" s="12" t="e">
        <f t="shared" ca="1" si="59"/>
        <v>#N/A</v>
      </c>
      <c r="O65" s="12" t="e">
        <f t="shared" ca="1" si="60"/>
        <v>#N/A</v>
      </c>
      <c r="P65" s="13" t="e">
        <f t="shared" ca="1" si="26"/>
        <v>#N/A</v>
      </c>
      <c r="Q65" s="12" t="e">
        <f t="shared" ca="1" si="61"/>
        <v>#N/A</v>
      </c>
      <c r="R65" s="12" t="e">
        <f t="shared" ca="1" si="17"/>
        <v>#N/A</v>
      </c>
      <c r="S65" s="12" t="e">
        <f t="shared" ca="1" si="18"/>
        <v>#N/A</v>
      </c>
      <c r="T65" s="12" t="e">
        <f t="shared" ca="1" si="54"/>
        <v>#N/A</v>
      </c>
      <c r="U65" s="15" t="e">
        <f t="shared" ca="1" si="55"/>
        <v>#N/A</v>
      </c>
      <c r="V65" s="12" t="e">
        <f t="shared" ca="1" si="62"/>
        <v>#N/A</v>
      </c>
      <c r="W65" s="85" t="e">
        <f t="shared" ca="1" si="63"/>
        <v>#N/A</v>
      </c>
      <c r="Y65" s="3">
        <f t="shared" ca="1" si="44"/>
        <v>0</v>
      </c>
      <c r="Z65" s="3" t="e">
        <f t="shared" ca="1" si="45"/>
        <v>#N/A</v>
      </c>
      <c r="AA65" t="e">
        <f t="shared" ca="1" si="46"/>
        <v>#N/A</v>
      </c>
      <c r="AB65" t="e">
        <f t="shared" ca="1" si="47"/>
        <v>#N/A</v>
      </c>
      <c r="AC65" t="e">
        <f t="shared" ca="1" si="22"/>
        <v>#N/A</v>
      </c>
      <c r="AD65" t="e">
        <f t="shared" ca="1" si="23"/>
        <v>#N/A</v>
      </c>
      <c r="AE65" t="e">
        <f t="shared" ca="1" si="24"/>
        <v>#N/A</v>
      </c>
      <c r="AF65" t="e">
        <f t="shared" ca="1" si="48"/>
        <v>#N/A</v>
      </c>
      <c r="AG65" t="e">
        <f t="shared" ca="1" si="49"/>
        <v>#N/A</v>
      </c>
      <c r="AH65" t="e">
        <f t="shared" ca="1" si="25"/>
        <v>#N/A</v>
      </c>
      <c r="AI65" t="e">
        <f t="shared" ca="1" si="50"/>
        <v>#N/A</v>
      </c>
    </row>
    <row r="66" spans="5:35">
      <c r="E66" s="117">
        <v>12</v>
      </c>
      <c r="F66" s="9">
        <f ca="1">Lookups!AB13</f>
        <v>60.722500000000004</v>
      </c>
      <c r="G66" s="3" t="b">
        <f t="shared" ca="1" si="51"/>
        <v>1</v>
      </c>
      <c r="H66" s="14">
        <f t="shared" ca="1" si="52"/>
        <v>0</v>
      </c>
      <c r="I66" s="14">
        <f t="shared" ca="1" si="53"/>
        <v>0</v>
      </c>
      <c r="J66" s="17"/>
      <c r="K66" s="12" t="e">
        <f t="shared" ca="1" si="56"/>
        <v>#N/A</v>
      </c>
      <c r="L66" s="12" t="e">
        <f t="shared" ca="1" si="57"/>
        <v>#N/A</v>
      </c>
      <c r="M66" s="12" t="e">
        <f t="shared" ca="1" si="58"/>
        <v>#N/A</v>
      </c>
      <c r="N66" s="12" t="e">
        <f t="shared" ca="1" si="59"/>
        <v>#N/A</v>
      </c>
      <c r="O66" s="12" t="e">
        <f t="shared" ca="1" si="60"/>
        <v>#N/A</v>
      </c>
      <c r="P66" s="13" t="e">
        <f t="shared" ca="1" si="26"/>
        <v>#N/A</v>
      </c>
      <c r="Q66" s="12" t="e">
        <f t="shared" ca="1" si="61"/>
        <v>#N/A</v>
      </c>
      <c r="R66" s="12" t="e">
        <f t="shared" ca="1" si="17"/>
        <v>#N/A</v>
      </c>
      <c r="S66" s="12" t="e">
        <f t="shared" ca="1" si="18"/>
        <v>#N/A</v>
      </c>
      <c r="T66" s="12" t="e">
        <f t="shared" ca="1" si="54"/>
        <v>#N/A</v>
      </c>
      <c r="U66" s="15" t="e">
        <f t="shared" ca="1" si="55"/>
        <v>#N/A</v>
      </c>
      <c r="V66" s="12" t="e">
        <f t="shared" ca="1" si="62"/>
        <v>#N/A</v>
      </c>
      <c r="W66" s="85" t="e">
        <f t="shared" ca="1" si="63"/>
        <v>#N/A</v>
      </c>
      <c r="Y66" s="3">
        <f t="shared" ca="1" si="44"/>
        <v>0</v>
      </c>
      <c r="Z66" s="3" t="e">
        <f t="shared" ca="1" si="45"/>
        <v>#N/A</v>
      </c>
      <c r="AA66" t="e">
        <f t="shared" ca="1" si="46"/>
        <v>#N/A</v>
      </c>
      <c r="AB66" t="e">
        <f t="shared" ca="1" si="47"/>
        <v>#N/A</v>
      </c>
      <c r="AC66" t="e">
        <f t="shared" ca="1" si="22"/>
        <v>#N/A</v>
      </c>
      <c r="AD66" t="e">
        <f t="shared" ca="1" si="23"/>
        <v>#N/A</v>
      </c>
      <c r="AE66" t="e">
        <f t="shared" ca="1" si="24"/>
        <v>#N/A</v>
      </c>
      <c r="AF66" t="e">
        <f t="shared" ca="1" si="48"/>
        <v>#N/A</v>
      </c>
      <c r="AG66" t="e">
        <f t="shared" ca="1" si="49"/>
        <v>#N/A</v>
      </c>
      <c r="AH66" t="e">
        <f t="shared" ca="1" si="25"/>
        <v>#N/A</v>
      </c>
      <c r="AI66" t="e">
        <f t="shared" ca="1" si="50"/>
        <v>#N/A</v>
      </c>
    </row>
    <row r="67" spans="5:35">
      <c r="E67" s="117">
        <v>13</v>
      </c>
      <c r="F67" s="9">
        <f ca="1">Lookups!AB14</f>
        <v>57.152500000000003</v>
      </c>
      <c r="G67" s="3" t="b">
        <f t="shared" ca="1" si="51"/>
        <v>1</v>
      </c>
      <c r="H67" s="14">
        <f t="shared" ca="1" si="52"/>
        <v>0</v>
      </c>
      <c r="I67" s="14">
        <f t="shared" ca="1" si="53"/>
        <v>0</v>
      </c>
      <c r="J67" s="17"/>
      <c r="K67" s="12" t="e">
        <f t="shared" ca="1" si="56"/>
        <v>#N/A</v>
      </c>
      <c r="L67" s="12" t="e">
        <f t="shared" ca="1" si="57"/>
        <v>#N/A</v>
      </c>
      <c r="M67" s="12" t="e">
        <f t="shared" ca="1" si="58"/>
        <v>#N/A</v>
      </c>
      <c r="N67" s="12" t="e">
        <f t="shared" ca="1" si="59"/>
        <v>#N/A</v>
      </c>
      <c r="O67" s="12" t="e">
        <f t="shared" ca="1" si="60"/>
        <v>#N/A</v>
      </c>
      <c r="P67" s="13" t="e">
        <f t="shared" ca="1" si="26"/>
        <v>#N/A</v>
      </c>
      <c r="Q67" s="12" t="e">
        <f t="shared" ca="1" si="61"/>
        <v>#N/A</v>
      </c>
      <c r="R67" s="12" t="e">
        <f t="shared" ca="1" si="17"/>
        <v>#N/A</v>
      </c>
      <c r="S67" s="12" t="e">
        <f t="shared" ca="1" si="18"/>
        <v>#N/A</v>
      </c>
      <c r="T67" s="12" t="e">
        <f t="shared" ca="1" si="54"/>
        <v>#N/A</v>
      </c>
      <c r="U67" s="15" t="e">
        <f t="shared" ca="1" si="55"/>
        <v>#N/A</v>
      </c>
      <c r="V67" s="12" t="e">
        <f t="shared" ca="1" si="62"/>
        <v>#N/A</v>
      </c>
      <c r="W67" s="85" t="e">
        <f t="shared" ca="1" si="63"/>
        <v>#N/A</v>
      </c>
      <c r="Y67" s="3">
        <f t="shared" ca="1" si="44"/>
        <v>0</v>
      </c>
      <c r="Z67" s="3" t="e">
        <f t="shared" ca="1" si="45"/>
        <v>#N/A</v>
      </c>
      <c r="AA67" t="e">
        <f t="shared" ca="1" si="46"/>
        <v>#N/A</v>
      </c>
      <c r="AB67" t="e">
        <f t="shared" ca="1" si="47"/>
        <v>#N/A</v>
      </c>
      <c r="AC67" t="e">
        <f t="shared" ca="1" si="22"/>
        <v>#N/A</v>
      </c>
      <c r="AD67" t="e">
        <f t="shared" ca="1" si="23"/>
        <v>#N/A</v>
      </c>
      <c r="AE67" t="e">
        <f t="shared" ca="1" si="24"/>
        <v>#N/A</v>
      </c>
      <c r="AF67" t="e">
        <f t="shared" ca="1" si="48"/>
        <v>#N/A</v>
      </c>
      <c r="AG67" t="e">
        <f t="shared" ca="1" si="49"/>
        <v>#N/A</v>
      </c>
      <c r="AH67" t="e">
        <f t="shared" ca="1" si="25"/>
        <v>#N/A</v>
      </c>
      <c r="AI67" t="e">
        <f t="shared" ca="1" si="50"/>
        <v>#N/A</v>
      </c>
    </row>
    <row r="68" spans="5:35">
      <c r="E68" s="117">
        <v>14</v>
      </c>
      <c r="F68" s="9">
        <f ca="1">Lookups!AB15</f>
        <v>53.582500000000003</v>
      </c>
      <c r="G68" s="3" t="b">
        <f t="shared" ca="1" si="51"/>
        <v>1</v>
      </c>
      <c r="H68" s="14">
        <f t="shared" ca="1" si="52"/>
        <v>0</v>
      </c>
      <c r="I68" s="14">
        <f t="shared" ca="1" si="53"/>
        <v>0</v>
      </c>
      <c r="J68" s="17"/>
      <c r="K68" s="12" t="e">
        <f t="shared" ca="1" si="56"/>
        <v>#N/A</v>
      </c>
      <c r="L68" s="12" t="e">
        <f t="shared" ca="1" si="57"/>
        <v>#N/A</v>
      </c>
      <c r="M68" s="12" t="e">
        <f t="shared" ca="1" si="58"/>
        <v>#N/A</v>
      </c>
      <c r="N68" s="12" t="e">
        <f t="shared" ca="1" si="59"/>
        <v>#N/A</v>
      </c>
      <c r="O68" s="12" t="e">
        <f t="shared" ca="1" si="60"/>
        <v>#N/A</v>
      </c>
      <c r="P68" s="13" t="e">
        <f t="shared" ca="1" si="26"/>
        <v>#N/A</v>
      </c>
      <c r="Q68" s="12" t="e">
        <f t="shared" ca="1" si="61"/>
        <v>#N/A</v>
      </c>
      <c r="R68" s="12" t="e">
        <f t="shared" ref="R68:R83" ca="1" si="64">P68*S68</f>
        <v>#N/A</v>
      </c>
      <c r="S68" s="12" t="e">
        <f t="shared" ref="S68:S83" ca="1" si="65">M68*$B$13/$B$6</f>
        <v>#N/A</v>
      </c>
      <c r="T68" s="12" t="e">
        <f t="shared" ca="1" si="54"/>
        <v>#N/A</v>
      </c>
      <c r="U68" s="15" t="e">
        <f t="shared" ca="1" si="55"/>
        <v>#N/A</v>
      </c>
      <c r="V68" s="12" t="e">
        <f t="shared" ca="1" si="62"/>
        <v>#N/A</v>
      </c>
      <c r="W68" s="85" t="e">
        <f t="shared" ca="1" si="63"/>
        <v>#N/A</v>
      </c>
      <c r="Y68" s="3">
        <f t="shared" ca="1" si="44"/>
        <v>0</v>
      </c>
      <c r="Z68" s="3" t="e">
        <f t="shared" ca="1" si="45"/>
        <v>#N/A</v>
      </c>
      <c r="AA68" t="e">
        <f t="shared" ca="1" si="46"/>
        <v>#N/A</v>
      </c>
      <c r="AB68" t="e">
        <f t="shared" ca="1" si="47"/>
        <v>#N/A</v>
      </c>
      <c r="AC68" t="e">
        <f t="shared" ref="AC68:AC83" ca="1" si="66">AD68*1000</f>
        <v>#N/A</v>
      </c>
      <c r="AD68" t="e">
        <f t="shared" ref="AD68:AD83" ca="1" si="67">IF($B$41="lm",AB68/$B$18,IF($B$41="mW",AB68/1000,IF($B$41="PPF",AB68/$B$17/1000,NA())))</f>
        <v>#N/A</v>
      </c>
      <c r="AE68" t="e">
        <f t="shared" ref="AE68:AE83" ca="1" si="68">AB68*$B$17</f>
        <v>#N/A</v>
      </c>
      <c r="AF68" t="e">
        <f t="shared" ca="1" si="48"/>
        <v>#N/A</v>
      </c>
      <c r="AG68" t="e">
        <f t="shared" ca="1" si="49"/>
        <v>#N/A</v>
      </c>
      <c r="AH68" t="e">
        <f t="shared" ref="AH68:AH83" ca="1" si="69">AG68</f>
        <v>#N/A</v>
      </c>
      <c r="AI68" t="e">
        <f t="shared" ca="1" si="50"/>
        <v>#N/A</v>
      </c>
    </row>
    <row r="69" spans="5:35">
      <c r="E69" s="117">
        <v>15</v>
      </c>
      <c r="F69" s="9">
        <f ca="1">Lookups!AB16</f>
        <v>50.012500000000003</v>
      </c>
      <c r="G69" s="3" t="b">
        <f t="shared" ca="1" si="51"/>
        <v>1</v>
      </c>
      <c r="H69" s="14">
        <f t="shared" ca="1" si="52"/>
        <v>0</v>
      </c>
      <c r="I69" s="14">
        <f t="shared" ca="1" si="53"/>
        <v>0</v>
      </c>
      <c r="J69" s="17"/>
      <c r="K69" s="12" t="e">
        <f t="shared" ca="1" si="56"/>
        <v>#N/A</v>
      </c>
      <c r="L69" s="12" t="e">
        <f t="shared" ca="1" si="57"/>
        <v>#N/A</v>
      </c>
      <c r="M69" s="12" t="e">
        <f t="shared" ca="1" si="58"/>
        <v>#N/A</v>
      </c>
      <c r="N69" s="12" t="e">
        <f t="shared" ca="1" si="59"/>
        <v>#N/A</v>
      </c>
      <c r="O69" s="12" t="e">
        <f t="shared" ca="1" si="60"/>
        <v>#N/A</v>
      </c>
      <c r="P69" s="13" t="e">
        <f t="shared" ref="P69:P83" ca="1" si="70">IF((M69*$B$13)=0,0,CEILING($B$12/(M69*$B$13),1)*$B$6)</f>
        <v>#N/A</v>
      </c>
      <c r="Q69" s="12" t="e">
        <f t="shared" ca="1" si="61"/>
        <v>#N/A</v>
      </c>
      <c r="R69" s="12" t="e">
        <f t="shared" ca="1" si="64"/>
        <v>#N/A</v>
      </c>
      <c r="S69" s="12" t="e">
        <f t="shared" ca="1" si="65"/>
        <v>#N/A</v>
      </c>
      <c r="T69" s="12" t="e">
        <f t="shared" ca="1" si="54"/>
        <v>#N/A</v>
      </c>
      <c r="U69" s="15" t="e">
        <f t="shared" ca="1" si="55"/>
        <v>#N/A</v>
      </c>
      <c r="V69" s="12" t="e">
        <f t="shared" ca="1" si="62"/>
        <v>#N/A</v>
      </c>
      <c r="W69" s="85" t="e">
        <f t="shared" ca="1" si="63"/>
        <v>#N/A</v>
      </c>
      <c r="Y69" s="3">
        <f t="shared" ca="1" si="44"/>
        <v>0</v>
      </c>
      <c r="Z69" s="3" t="e">
        <f t="shared" ca="1" si="45"/>
        <v>#N/A</v>
      </c>
      <c r="AA69" t="e">
        <f t="shared" ca="1" si="46"/>
        <v>#N/A</v>
      </c>
      <c r="AB69" t="e">
        <f t="shared" ca="1" si="47"/>
        <v>#N/A</v>
      </c>
      <c r="AC69" t="e">
        <f t="shared" ca="1" si="66"/>
        <v>#N/A</v>
      </c>
      <c r="AD69" t="e">
        <f t="shared" ca="1" si="67"/>
        <v>#N/A</v>
      </c>
      <c r="AE69" t="e">
        <f t="shared" ca="1" si="68"/>
        <v>#N/A</v>
      </c>
      <c r="AF69" t="e">
        <f t="shared" ca="1" si="48"/>
        <v>#N/A</v>
      </c>
      <c r="AG69" t="e">
        <f t="shared" ca="1" si="49"/>
        <v>#N/A</v>
      </c>
      <c r="AH69" t="e">
        <f t="shared" ca="1" si="69"/>
        <v>#N/A</v>
      </c>
      <c r="AI69" t="e">
        <f t="shared" ca="1" si="50"/>
        <v>#N/A</v>
      </c>
    </row>
    <row r="70" spans="5:35">
      <c r="E70" s="117">
        <v>16</v>
      </c>
      <c r="F70" s="9">
        <f ca="1">Lookups!AB17</f>
        <v>46.442500000000003</v>
      </c>
      <c r="G70" s="3" t="b">
        <f t="shared" ca="1" si="51"/>
        <v>1</v>
      </c>
      <c r="H70" s="14">
        <f t="shared" ca="1" si="52"/>
        <v>0</v>
      </c>
      <c r="I70" s="14">
        <f t="shared" ca="1" si="53"/>
        <v>0</v>
      </c>
      <c r="J70" s="17"/>
      <c r="K70" s="12" t="e">
        <f t="shared" ca="1" si="56"/>
        <v>#N/A</v>
      </c>
      <c r="L70" s="12" t="e">
        <f t="shared" ca="1" si="57"/>
        <v>#N/A</v>
      </c>
      <c r="M70" s="12" t="e">
        <f t="shared" ca="1" si="58"/>
        <v>#N/A</v>
      </c>
      <c r="N70" s="12" t="e">
        <f t="shared" ca="1" si="59"/>
        <v>#N/A</v>
      </c>
      <c r="O70" s="12" t="e">
        <f t="shared" ca="1" si="60"/>
        <v>#N/A</v>
      </c>
      <c r="P70" s="13" t="e">
        <f t="shared" ca="1" si="70"/>
        <v>#N/A</v>
      </c>
      <c r="Q70" s="12" t="e">
        <f t="shared" ca="1" si="61"/>
        <v>#N/A</v>
      </c>
      <c r="R70" s="12" t="e">
        <f t="shared" ca="1" si="64"/>
        <v>#N/A</v>
      </c>
      <c r="S70" s="12" t="e">
        <f t="shared" ca="1" si="65"/>
        <v>#N/A</v>
      </c>
      <c r="T70" s="12" t="e">
        <f t="shared" ca="1" si="54"/>
        <v>#N/A</v>
      </c>
      <c r="U70" s="15" t="e">
        <f t="shared" ca="1" si="55"/>
        <v>#N/A</v>
      </c>
      <c r="V70" s="12" t="e">
        <f t="shared" ca="1" si="62"/>
        <v>#N/A</v>
      </c>
      <c r="W70" s="85" t="e">
        <f t="shared" ca="1" si="63"/>
        <v>#N/A</v>
      </c>
      <c r="Y70" s="3">
        <f t="shared" ca="1" si="44"/>
        <v>0</v>
      </c>
      <c r="Z70" s="3" t="e">
        <f t="shared" ca="1" si="45"/>
        <v>#N/A</v>
      </c>
      <c r="AA70" t="e">
        <f t="shared" ca="1" si="46"/>
        <v>#N/A</v>
      </c>
      <c r="AB70" t="e">
        <f t="shared" ca="1" si="47"/>
        <v>#N/A</v>
      </c>
      <c r="AC70" t="e">
        <f t="shared" ca="1" si="66"/>
        <v>#N/A</v>
      </c>
      <c r="AD70" t="e">
        <f t="shared" ca="1" si="67"/>
        <v>#N/A</v>
      </c>
      <c r="AE70" t="e">
        <f t="shared" ca="1" si="68"/>
        <v>#N/A</v>
      </c>
      <c r="AF70" t="e">
        <f t="shared" ca="1" si="48"/>
        <v>#N/A</v>
      </c>
      <c r="AG70" t="e">
        <f t="shared" ca="1" si="49"/>
        <v>#N/A</v>
      </c>
      <c r="AH70" t="e">
        <f t="shared" ca="1" si="69"/>
        <v>#N/A</v>
      </c>
      <c r="AI70" t="e">
        <f t="shared" ca="1" si="50"/>
        <v>#N/A</v>
      </c>
    </row>
    <row r="71" spans="5:35">
      <c r="E71" s="117">
        <v>17</v>
      </c>
      <c r="F71" s="9">
        <f ca="1">Lookups!AB18</f>
        <v>42.872500000000002</v>
      </c>
      <c r="G71" s="3" t="b">
        <f t="shared" ca="1" si="51"/>
        <v>1</v>
      </c>
      <c r="H71" s="14">
        <f t="shared" ca="1" si="52"/>
        <v>0</v>
      </c>
      <c r="I71" s="14">
        <f t="shared" ca="1" si="53"/>
        <v>0</v>
      </c>
      <c r="J71" s="17"/>
      <c r="K71" s="12" t="e">
        <f t="shared" ca="1" si="56"/>
        <v>#N/A</v>
      </c>
      <c r="L71" s="12" t="e">
        <f t="shared" ca="1" si="57"/>
        <v>#N/A</v>
      </c>
      <c r="M71" s="12" t="e">
        <f t="shared" ca="1" si="58"/>
        <v>#N/A</v>
      </c>
      <c r="N71" s="12" t="e">
        <f t="shared" ca="1" si="59"/>
        <v>#N/A</v>
      </c>
      <c r="O71" s="12" t="e">
        <f t="shared" ca="1" si="60"/>
        <v>#N/A</v>
      </c>
      <c r="P71" s="13" t="e">
        <f t="shared" ca="1" si="70"/>
        <v>#N/A</v>
      </c>
      <c r="Q71" s="12" t="e">
        <f t="shared" ca="1" si="61"/>
        <v>#N/A</v>
      </c>
      <c r="R71" s="12" t="e">
        <f t="shared" ca="1" si="64"/>
        <v>#N/A</v>
      </c>
      <c r="S71" s="12" t="e">
        <f t="shared" ca="1" si="65"/>
        <v>#N/A</v>
      </c>
      <c r="T71" s="12" t="e">
        <f t="shared" ca="1" si="54"/>
        <v>#N/A</v>
      </c>
      <c r="U71" s="15" t="e">
        <f t="shared" ca="1" si="55"/>
        <v>#N/A</v>
      </c>
      <c r="V71" s="12" t="e">
        <f t="shared" ca="1" si="62"/>
        <v>#N/A</v>
      </c>
      <c r="W71" s="85" t="e">
        <f t="shared" ca="1" si="63"/>
        <v>#N/A</v>
      </c>
      <c r="Y71" s="3">
        <f t="shared" ca="1" si="44"/>
        <v>0</v>
      </c>
      <c r="Z71" s="3" t="e">
        <f t="shared" ca="1" si="45"/>
        <v>#N/A</v>
      </c>
      <c r="AA71" t="e">
        <f t="shared" ca="1" si="46"/>
        <v>#N/A</v>
      </c>
      <c r="AB71" t="e">
        <f t="shared" ca="1" si="47"/>
        <v>#N/A</v>
      </c>
      <c r="AC71" t="e">
        <f t="shared" ca="1" si="66"/>
        <v>#N/A</v>
      </c>
      <c r="AD71" t="e">
        <f t="shared" ca="1" si="67"/>
        <v>#N/A</v>
      </c>
      <c r="AE71" t="e">
        <f t="shared" ca="1" si="68"/>
        <v>#N/A</v>
      </c>
      <c r="AF71" t="e">
        <f t="shared" ca="1" si="48"/>
        <v>#N/A</v>
      </c>
      <c r="AG71" t="e">
        <f t="shared" ca="1" si="49"/>
        <v>#N/A</v>
      </c>
      <c r="AH71" t="e">
        <f t="shared" ca="1" si="69"/>
        <v>#N/A</v>
      </c>
      <c r="AI71" t="e">
        <f t="shared" ca="1" si="50"/>
        <v>#N/A</v>
      </c>
    </row>
    <row r="72" spans="5:35">
      <c r="E72" s="117">
        <v>18</v>
      </c>
      <c r="F72" s="9">
        <f ca="1">Lookups!AB19</f>
        <v>39.302500000000002</v>
      </c>
      <c r="G72" s="3" t="b">
        <f t="shared" ca="1" si="51"/>
        <v>1</v>
      </c>
      <c r="H72" s="14">
        <f t="shared" ca="1" si="52"/>
        <v>0</v>
      </c>
      <c r="I72" s="14">
        <f t="shared" ca="1" si="53"/>
        <v>0</v>
      </c>
      <c r="J72" s="17"/>
      <c r="K72" s="12" t="e">
        <f t="shared" ca="1" si="56"/>
        <v>#N/A</v>
      </c>
      <c r="L72" s="12" t="e">
        <f t="shared" ca="1" si="57"/>
        <v>#N/A</v>
      </c>
      <c r="M72" s="12" t="e">
        <f t="shared" ca="1" si="58"/>
        <v>#N/A</v>
      </c>
      <c r="N72" s="12" t="e">
        <f t="shared" ca="1" si="59"/>
        <v>#N/A</v>
      </c>
      <c r="O72" s="12" t="e">
        <f t="shared" ca="1" si="60"/>
        <v>#N/A</v>
      </c>
      <c r="P72" s="13" t="e">
        <f t="shared" ca="1" si="70"/>
        <v>#N/A</v>
      </c>
      <c r="Q72" s="12" t="e">
        <f t="shared" ca="1" si="61"/>
        <v>#N/A</v>
      </c>
      <c r="R72" s="12" t="e">
        <f t="shared" ca="1" si="64"/>
        <v>#N/A</v>
      </c>
      <c r="S72" s="12" t="e">
        <f t="shared" ca="1" si="65"/>
        <v>#N/A</v>
      </c>
      <c r="T72" s="12" t="e">
        <f t="shared" ca="1" si="54"/>
        <v>#N/A</v>
      </c>
      <c r="U72" s="15" t="e">
        <f t="shared" ca="1" si="55"/>
        <v>#N/A</v>
      </c>
      <c r="V72" s="12" t="e">
        <f t="shared" ca="1" si="62"/>
        <v>#N/A</v>
      </c>
      <c r="W72" s="85" t="e">
        <f t="shared" ca="1" si="63"/>
        <v>#N/A</v>
      </c>
      <c r="Y72" s="3">
        <f t="shared" ca="1" si="44"/>
        <v>0</v>
      </c>
      <c r="Z72" s="3" t="e">
        <f t="shared" ca="1" si="45"/>
        <v>#N/A</v>
      </c>
      <c r="AA72" t="e">
        <f t="shared" ca="1" si="46"/>
        <v>#N/A</v>
      </c>
      <c r="AB72" t="e">
        <f t="shared" ca="1" si="47"/>
        <v>#N/A</v>
      </c>
      <c r="AC72" t="e">
        <f t="shared" ca="1" si="66"/>
        <v>#N/A</v>
      </c>
      <c r="AD72" t="e">
        <f t="shared" ca="1" si="67"/>
        <v>#N/A</v>
      </c>
      <c r="AE72" t="e">
        <f t="shared" ca="1" si="68"/>
        <v>#N/A</v>
      </c>
      <c r="AF72" t="e">
        <f t="shared" ca="1" si="48"/>
        <v>#N/A</v>
      </c>
      <c r="AG72" t="e">
        <f t="shared" ca="1" si="49"/>
        <v>#N/A</v>
      </c>
      <c r="AH72" t="e">
        <f t="shared" ca="1" si="69"/>
        <v>#N/A</v>
      </c>
      <c r="AI72" t="e">
        <f t="shared" ca="1" si="50"/>
        <v>#N/A</v>
      </c>
    </row>
    <row r="73" spans="5:35">
      <c r="E73" s="117">
        <v>19</v>
      </c>
      <c r="F73" s="9">
        <f ca="1">Lookups!AB20</f>
        <v>35.732500000000002</v>
      </c>
      <c r="G73" s="3" t="b">
        <f t="shared" ca="1" si="51"/>
        <v>1</v>
      </c>
      <c r="H73" s="14">
        <f t="shared" ca="1" si="52"/>
        <v>0</v>
      </c>
      <c r="I73" s="14">
        <f t="shared" ca="1" si="53"/>
        <v>0</v>
      </c>
      <c r="J73" s="17"/>
      <c r="K73" s="12" t="e">
        <f t="shared" ca="1" si="56"/>
        <v>#N/A</v>
      </c>
      <c r="L73" s="12" t="e">
        <f t="shared" ca="1" si="57"/>
        <v>#N/A</v>
      </c>
      <c r="M73" s="12" t="e">
        <f t="shared" ca="1" si="58"/>
        <v>#N/A</v>
      </c>
      <c r="N73" s="12" t="e">
        <f t="shared" ca="1" si="59"/>
        <v>#N/A</v>
      </c>
      <c r="O73" s="12" t="e">
        <f t="shared" ca="1" si="60"/>
        <v>#N/A</v>
      </c>
      <c r="P73" s="13" t="e">
        <f t="shared" ca="1" si="70"/>
        <v>#N/A</v>
      </c>
      <c r="Q73" s="12" t="e">
        <f t="shared" ca="1" si="61"/>
        <v>#N/A</v>
      </c>
      <c r="R73" s="12" t="e">
        <f t="shared" ca="1" si="64"/>
        <v>#N/A</v>
      </c>
      <c r="S73" s="12" t="e">
        <f t="shared" ca="1" si="65"/>
        <v>#N/A</v>
      </c>
      <c r="T73" s="12" t="e">
        <f t="shared" ca="1" si="54"/>
        <v>#N/A</v>
      </c>
      <c r="U73" s="15" t="e">
        <f t="shared" ca="1" si="55"/>
        <v>#N/A</v>
      </c>
      <c r="V73" s="12" t="e">
        <f t="shared" ca="1" si="62"/>
        <v>#N/A</v>
      </c>
      <c r="W73" s="85" t="e">
        <f t="shared" ca="1" si="63"/>
        <v>#N/A</v>
      </c>
      <c r="Y73" s="3">
        <f t="shared" ca="1" si="44"/>
        <v>0</v>
      </c>
      <c r="Z73" s="3" t="e">
        <f t="shared" ca="1" si="45"/>
        <v>#N/A</v>
      </c>
      <c r="AA73" t="e">
        <f t="shared" ca="1" si="46"/>
        <v>#N/A</v>
      </c>
      <c r="AB73" t="e">
        <f t="shared" ca="1" si="47"/>
        <v>#N/A</v>
      </c>
      <c r="AC73" t="e">
        <f t="shared" ca="1" si="66"/>
        <v>#N/A</v>
      </c>
      <c r="AD73" t="e">
        <f t="shared" ca="1" si="67"/>
        <v>#N/A</v>
      </c>
      <c r="AE73" t="e">
        <f t="shared" ca="1" si="68"/>
        <v>#N/A</v>
      </c>
      <c r="AF73" t="e">
        <f t="shared" ca="1" si="48"/>
        <v>#N/A</v>
      </c>
      <c r="AG73" t="e">
        <f t="shared" ca="1" si="49"/>
        <v>#N/A</v>
      </c>
      <c r="AH73" t="e">
        <f t="shared" ca="1" si="69"/>
        <v>#N/A</v>
      </c>
      <c r="AI73" t="e">
        <f t="shared" ca="1" si="50"/>
        <v>#N/A</v>
      </c>
    </row>
    <row r="74" spans="5:35">
      <c r="E74" s="117">
        <v>20</v>
      </c>
      <c r="F74" s="9">
        <f ca="1">Lookups!AB21</f>
        <v>32.162499999999994</v>
      </c>
      <c r="G74" s="3" t="b">
        <f t="shared" ca="1" si="51"/>
        <v>1</v>
      </c>
      <c r="H74" s="14">
        <f t="shared" ca="1" si="52"/>
        <v>0</v>
      </c>
      <c r="I74" s="14">
        <f t="shared" ca="1" si="53"/>
        <v>0</v>
      </c>
      <c r="J74" s="17"/>
      <c r="K74" s="12" t="e">
        <f t="shared" ca="1" si="56"/>
        <v>#N/A</v>
      </c>
      <c r="L74" s="12" t="e">
        <f t="shared" ca="1" si="57"/>
        <v>#N/A</v>
      </c>
      <c r="M74" s="12" t="e">
        <f t="shared" ca="1" si="58"/>
        <v>#N/A</v>
      </c>
      <c r="N74" s="12" t="e">
        <f t="shared" ca="1" si="59"/>
        <v>#N/A</v>
      </c>
      <c r="O74" s="12" t="e">
        <f t="shared" ca="1" si="60"/>
        <v>#N/A</v>
      </c>
      <c r="P74" s="13" t="e">
        <f t="shared" ca="1" si="70"/>
        <v>#N/A</v>
      </c>
      <c r="Q74" s="12" t="e">
        <f t="shared" ca="1" si="61"/>
        <v>#N/A</v>
      </c>
      <c r="R74" s="12" t="e">
        <f t="shared" ca="1" si="64"/>
        <v>#N/A</v>
      </c>
      <c r="S74" s="12" t="e">
        <f t="shared" ca="1" si="65"/>
        <v>#N/A</v>
      </c>
      <c r="T74" s="12" t="e">
        <f t="shared" ca="1" si="54"/>
        <v>#N/A</v>
      </c>
      <c r="U74" s="15" t="e">
        <f t="shared" ca="1" si="55"/>
        <v>#N/A</v>
      </c>
      <c r="V74" s="12" t="e">
        <f t="shared" ca="1" si="62"/>
        <v>#N/A</v>
      </c>
      <c r="W74" s="85" t="e">
        <f t="shared" ca="1" si="63"/>
        <v>#N/A</v>
      </c>
      <c r="Y74" s="3">
        <f t="shared" ca="1" si="44"/>
        <v>0</v>
      </c>
      <c r="Z74" s="3" t="e">
        <f t="shared" ca="1" si="45"/>
        <v>#N/A</v>
      </c>
      <c r="AA74" t="e">
        <f t="shared" ca="1" si="46"/>
        <v>#N/A</v>
      </c>
      <c r="AB74" t="e">
        <f t="shared" ca="1" si="47"/>
        <v>#N/A</v>
      </c>
      <c r="AC74" t="e">
        <f t="shared" ca="1" si="66"/>
        <v>#N/A</v>
      </c>
      <c r="AD74" t="e">
        <f t="shared" ca="1" si="67"/>
        <v>#N/A</v>
      </c>
      <c r="AE74" t="e">
        <f t="shared" ca="1" si="68"/>
        <v>#N/A</v>
      </c>
      <c r="AF74" t="e">
        <f t="shared" ca="1" si="48"/>
        <v>#N/A</v>
      </c>
      <c r="AG74" t="e">
        <f t="shared" ca="1" si="49"/>
        <v>#N/A</v>
      </c>
      <c r="AH74" t="e">
        <f t="shared" ca="1" si="69"/>
        <v>#N/A</v>
      </c>
      <c r="AI74" t="e">
        <f t="shared" ca="1" si="50"/>
        <v>#N/A</v>
      </c>
    </row>
    <row r="75" spans="5:35">
      <c r="E75" s="117">
        <v>21</v>
      </c>
      <c r="F75" s="9">
        <f ca="1">Lookups!AB22</f>
        <v>28.592500000000001</v>
      </c>
      <c r="G75" s="3" t="b">
        <f t="shared" ca="1" si="51"/>
        <v>1</v>
      </c>
      <c r="H75" s="14">
        <f t="shared" ca="1" si="52"/>
        <v>0</v>
      </c>
      <c r="I75" s="14">
        <f t="shared" ca="1" si="53"/>
        <v>0</v>
      </c>
      <c r="J75" s="17"/>
      <c r="K75" s="12" t="e">
        <f t="shared" ca="1" si="56"/>
        <v>#N/A</v>
      </c>
      <c r="L75" s="12" t="e">
        <f t="shared" ca="1" si="57"/>
        <v>#N/A</v>
      </c>
      <c r="M75" s="12" t="e">
        <f t="shared" ca="1" si="58"/>
        <v>#N/A</v>
      </c>
      <c r="N75" s="12" t="e">
        <f t="shared" ca="1" si="59"/>
        <v>#N/A</v>
      </c>
      <c r="O75" s="12" t="e">
        <f t="shared" ca="1" si="60"/>
        <v>#N/A</v>
      </c>
      <c r="P75" s="13" t="e">
        <f t="shared" ca="1" si="70"/>
        <v>#N/A</v>
      </c>
      <c r="Q75" s="12" t="e">
        <f t="shared" ca="1" si="61"/>
        <v>#N/A</v>
      </c>
      <c r="R75" s="12" t="e">
        <f t="shared" ca="1" si="64"/>
        <v>#N/A</v>
      </c>
      <c r="S75" s="12" t="e">
        <f t="shared" ca="1" si="65"/>
        <v>#N/A</v>
      </c>
      <c r="T75" s="12" t="e">
        <f t="shared" ca="1" si="54"/>
        <v>#N/A</v>
      </c>
      <c r="U75" s="15" t="e">
        <f t="shared" ca="1" si="55"/>
        <v>#N/A</v>
      </c>
      <c r="V75" s="12" t="e">
        <f t="shared" ca="1" si="62"/>
        <v>#N/A</v>
      </c>
      <c r="W75" s="85" t="e">
        <f t="shared" ca="1" si="63"/>
        <v>#N/A</v>
      </c>
      <c r="Y75" s="3">
        <f t="shared" ca="1" si="44"/>
        <v>0</v>
      </c>
      <c r="Z75" s="3" t="e">
        <f t="shared" ca="1" si="45"/>
        <v>#N/A</v>
      </c>
      <c r="AA75" t="e">
        <f t="shared" ca="1" si="46"/>
        <v>#N/A</v>
      </c>
      <c r="AB75" t="e">
        <f t="shared" ca="1" si="47"/>
        <v>#N/A</v>
      </c>
      <c r="AC75" t="e">
        <f t="shared" ca="1" si="66"/>
        <v>#N/A</v>
      </c>
      <c r="AD75" t="e">
        <f t="shared" ca="1" si="67"/>
        <v>#N/A</v>
      </c>
      <c r="AE75" t="e">
        <f t="shared" ca="1" si="68"/>
        <v>#N/A</v>
      </c>
      <c r="AF75" t="e">
        <f t="shared" ca="1" si="48"/>
        <v>#N/A</v>
      </c>
      <c r="AG75" t="e">
        <f t="shared" ca="1" si="49"/>
        <v>#N/A</v>
      </c>
      <c r="AH75" t="e">
        <f t="shared" ca="1" si="69"/>
        <v>#N/A</v>
      </c>
      <c r="AI75" t="e">
        <f t="shared" ca="1" si="50"/>
        <v>#N/A</v>
      </c>
    </row>
    <row r="76" spans="5:35">
      <c r="E76" s="117">
        <v>22</v>
      </c>
      <c r="F76" s="9">
        <f ca="1">Lookups!AB23</f>
        <v>25.022500000000008</v>
      </c>
      <c r="G76" s="3" t="b">
        <f t="shared" ca="1" si="51"/>
        <v>1</v>
      </c>
      <c r="H76" s="14">
        <f t="shared" ca="1" si="52"/>
        <v>0</v>
      </c>
      <c r="I76" s="14">
        <f t="shared" ca="1" si="53"/>
        <v>0</v>
      </c>
      <c r="J76" s="17"/>
      <c r="K76" s="12" t="e">
        <f t="shared" ca="1" si="56"/>
        <v>#N/A</v>
      </c>
      <c r="L76" s="12" t="e">
        <f t="shared" ca="1" si="57"/>
        <v>#N/A</v>
      </c>
      <c r="M76" s="12" t="e">
        <f t="shared" ca="1" si="58"/>
        <v>#N/A</v>
      </c>
      <c r="N76" s="12" t="e">
        <f t="shared" ca="1" si="59"/>
        <v>#N/A</v>
      </c>
      <c r="O76" s="12" t="e">
        <f t="shared" ca="1" si="60"/>
        <v>#N/A</v>
      </c>
      <c r="P76" s="13" t="e">
        <f t="shared" ca="1" si="70"/>
        <v>#N/A</v>
      </c>
      <c r="Q76" s="12" t="e">
        <f t="shared" ca="1" si="61"/>
        <v>#N/A</v>
      </c>
      <c r="R76" s="12" t="e">
        <f t="shared" ca="1" si="64"/>
        <v>#N/A</v>
      </c>
      <c r="S76" s="12" t="e">
        <f t="shared" ca="1" si="65"/>
        <v>#N/A</v>
      </c>
      <c r="T76" s="12" t="e">
        <f t="shared" ca="1" si="54"/>
        <v>#N/A</v>
      </c>
      <c r="U76" s="15" t="e">
        <f t="shared" ca="1" si="55"/>
        <v>#N/A</v>
      </c>
      <c r="V76" s="12" t="e">
        <f t="shared" ca="1" si="62"/>
        <v>#N/A</v>
      </c>
      <c r="W76" s="85" t="e">
        <f t="shared" ca="1" si="63"/>
        <v>#N/A</v>
      </c>
      <c r="Y76" s="3">
        <f t="shared" ca="1" si="44"/>
        <v>0</v>
      </c>
      <c r="Z76" s="3" t="e">
        <f t="shared" ca="1" si="45"/>
        <v>#N/A</v>
      </c>
      <c r="AA76" t="e">
        <f t="shared" ca="1" si="46"/>
        <v>#N/A</v>
      </c>
      <c r="AB76" t="e">
        <f t="shared" ca="1" si="47"/>
        <v>#N/A</v>
      </c>
      <c r="AC76" t="e">
        <f t="shared" ca="1" si="66"/>
        <v>#N/A</v>
      </c>
      <c r="AD76" t="e">
        <f t="shared" ca="1" si="67"/>
        <v>#N/A</v>
      </c>
      <c r="AE76" t="e">
        <f t="shared" ca="1" si="68"/>
        <v>#N/A</v>
      </c>
      <c r="AF76" t="e">
        <f t="shared" ca="1" si="48"/>
        <v>#N/A</v>
      </c>
      <c r="AG76" t="e">
        <f t="shared" ca="1" si="49"/>
        <v>#N/A</v>
      </c>
      <c r="AH76" t="e">
        <f t="shared" ca="1" si="69"/>
        <v>#N/A</v>
      </c>
      <c r="AI76" t="e">
        <f t="shared" ca="1" si="50"/>
        <v>#N/A</v>
      </c>
    </row>
    <row r="77" spans="5:35">
      <c r="E77" s="117">
        <v>23</v>
      </c>
      <c r="F77" s="9">
        <f ca="1">Lookups!AB24</f>
        <v>21.452500000000001</v>
      </c>
      <c r="G77" s="3" t="b">
        <f t="shared" ca="1" si="51"/>
        <v>1</v>
      </c>
      <c r="H77" s="14">
        <f t="shared" ca="1" si="52"/>
        <v>0</v>
      </c>
      <c r="I77" s="14">
        <f t="shared" ca="1" si="53"/>
        <v>0</v>
      </c>
      <c r="J77" s="17"/>
      <c r="K77" s="12" t="e">
        <f t="shared" ca="1" si="56"/>
        <v>#N/A</v>
      </c>
      <c r="L77" s="12" t="e">
        <f t="shared" ca="1" si="57"/>
        <v>#N/A</v>
      </c>
      <c r="M77" s="12" t="e">
        <f t="shared" ca="1" si="58"/>
        <v>#N/A</v>
      </c>
      <c r="N77" s="12" t="e">
        <f t="shared" ca="1" si="59"/>
        <v>#N/A</v>
      </c>
      <c r="O77" s="12" t="e">
        <f t="shared" ca="1" si="60"/>
        <v>#N/A</v>
      </c>
      <c r="P77" s="13" t="e">
        <f t="shared" ca="1" si="70"/>
        <v>#N/A</v>
      </c>
      <c r="Q77" s="12" t="e">
        <f t="shared" ca="1" si="61"/>
        <v>#N/A</v>
      </c>
      <c r="R77" s="12" t="e">
        <f t="shared" ca="1" si="64"/>
        <v>#N/A</v>
      </c>
      <c r="S77" s="12" t="e">
        <f t="shared" ca="1" si="65"/>
        <v>#N/A</v>
      </c>
      <c r="T77" s="12" t="e">
        <f t="shared" ca="1" si="54"/>
        <v>#N/A</v>
      </c>
      <c r="U77" s="15" t="e">
        <f t="shared" ca="1" si="55"/>
        <v>#N/A</v>
      </c>
      <c r="V77" s="12" t="e">
        <f t="shared" ca="1" si="62"/>
        <v>#N/A</v>
      </c>
      <c r="W77" s="85" t="e">
        <f t="shared" ca="1" si="63"/>
        <v>#N/A</v>
      </c>
      <c r="Y77" s="3">
        <f t="shared" ca="1" si="44"/>
        <v>0</v>
      </c>
      <c r="Z77" s="3" t="e">
        <f t="shared" ca="1" si="45"/>
        <v>#N/A</v>
      </c>
      <c r="AA77" t="e">
        <f t="shared" ca="1" si="46"/>
        <v>#N/A</v>
      </c>
      <c r="AB77" t="e">
        <f t="shared" ca="1" si="47"/>
        <v>#N/A</v>
      </c>
      <c r="AC77" t="e">
        <f t="shared" ca="1" si="66"/>
        <v>#N/A</v>
      </c>
      <c r="AD77" t="e">
        <f t="shared" ca="1" si="67"/>
        <v>#N/A</v>
      </c>
      <c r="AE77" t="e">
        <f t="shared" ca="1" si="68"/>
        <v>#N/A</v>
      </c>
      <c r="AF77" t="e">
        <f t="shared" ca="1" si="48"/>
        <v>#N/A</v>
      </c>
      <c r="AG77" t="e">
        <f t="shared" ca="1" si="49"/>
        <v>#N/A</v>
      </c>
      <c r="AH77" t="e">
        <f t="shared" ca="1" si="69"/>
        <v>#N/A</v>
      </c>
      <c r="AI77" t="e">
        <f t="shared" ca="1" si="50"/>
        <v>#N/A</v>
      </c>
    </row>
    <row r="78" spans="5:35">
      <c r="E78" s="117">
        <v>24</v>
      </c>
      <c r="F78" s="9">
        <f ca="1">Lookups!AB25</f>
        <v>17.882499999999993</v>
      </c>
      <c r="G78" s="3" t="b">
        <f t="shared" ca="1" si="51"/>
        <v>1</v>
      </c>
      <c r="H78" s="14">
        <f t="shared" ca="1" si="52"/>
        <v>0</v>
      </c>
      <c r="I78" s="14">
        <f t="shared" ca="1" si="53"/>
        <v>0</v>
      </c>
      <c r="J78" s="17"/>
      <c r="K78" s="12" t="e">
        <f t="shared" ca="1" si="56"/>
        <v>#N/A</v>
      </c>
      <c r="L78" s="12" t="e">
        <f t="shared" ca="1" si="57"/>
        <v>#N/A</v>
      </c>
      <c r="M78" s="12" t="e">
        <f t="shared" ca="1" si="58"/>
        <v>#N/A</v>
      </c>
      <c r="N78" s="12" t="e">
        <f t="shared" ca="1" si="59"/>
        <v>#N/A</v>
      </c>
      <c r="O78" s="12" t="e">
        <f t="shared" ca="1" si="60"/>
        <v>#N/A</v>
      </c>
      <c r="P78" s="13" t="e">
        <f t="shared" ca="1" si="70"/>
        <v>#N/A</v>
      </c>
      <c r="Q78" s="12" t="e">
        <f t="shared" ca="1" si="61"/>
        <v>#N/A</v>
      </c>
      <c r="R78" s="12" t="e">
        <f t="shared" ca="1" si="64"/>
        <v>#N/A</v>
      </c>
      <c r="S78" s="12" t="e">
        <f t="shared" ca="1" si="65"/>
        <v>#N/A</v>
      </c>
      <c r="T78" s="12" t="e">
        <f t="shared" ca="1" si="54"/>
        <v>#N/A</v>
      </c>
      <c r="U78" s="15" t="e">
        <f t="shared" ca="1" si="55"/>
        <v>#N/A</v>
      </c>
      <c r="V78" s="12" t="e">
        <f t="shared" ca="1" si="62"/>
        <v>#N/A</v>
      </c>
      <c r="W78" s="85" t="e">
        <f t="shared" ca="1" si="63"/>
        <v>#N/A</v>
      </c>
      <c r="Y78" s="3">
        <f t="shared" ca="1" si="44"/>
        <v>0</v>
      </c>
      <c r="Z78" s="3" t="e">
        <f t="shared" ca="1" si="45"/>
        <v>#N/A</v>
      </c>
      <c r="AA78" t="e">
        <f t="shared" ca="1" si="46"/>
        <v>#N/A</v>
      </c>
      <c r="AB78" t="e">
        <f t="shared" ca="1" si="47"/>
        <v>#N/A</v>
      </c>
      <c r="AC78" t="e">
        <f t="shared" ca="1" si="66"/>
        <v>#N/A</v>
      </c>
      <c r="AD78" t="e">
        <f t="shared" ca="1" si="67"/>
        <v>#N/A</v>
      </c>
      <c r="AE78" t="e">
        <f t="shared" ca="1" si="68"/>
        <v>#N/A</v>
      </c>
      <c r="AF78" t="e">
        <f t="shared" ca="1" si="48"/>
        <v>#N/A</v>
      </c>
      <c r="AG78" t="e">
        <f t="shared" ca="1" si="49"/>
        <v>#N/A</v>
      </c>
      <c r="AH78" t="e">
        <f t="shared" ca="1" si="69"/>
        <v>#N/A</v>
      </c>
      <c r="AI78" t="e">
        <f t="shared" ca="1" si="50"/>
        <v>#N/A</v>
      </c>
    </row>
    <row r="79" spans="5:35">
      <c r="E79" s="117">
        <v>25</v>
      </c>
      <c r="F79" s="9">
        <f ca="1">Lookups!AB26</f>
        <v>14.3125</v>
      </c>
      <c r="G79" s="3" t="b">
        <f t="shared" ca="1" si="51"/>
        <v>1</v>
      </c>
      <c r="H79" s="14">
        <f t="shared" ca="1" si="52"/>
        <v>0</v>
      </c>
      <c r="I79" s="14">
        <f t="shared" ca="1" si="53"/>
        <v>0</v>
      </c>
      <c r="J79" s="17"/>
      <c r="K79" s="12" t="e">
        <f t="shared" ca="1" si="56"/>
        <v>#N/A</v>
      </c>
      <c r="L79" s="12" t="e">
        <f t="shared" ca="1" si="57"/>
        <v>#N/A</v>
      </c>
      <c r="M79" s="12" t="e">
        <f t="shared" ca="1" si="58"/>
        <v>#N/A</v>
      </c>
      <c r="N79" s="12" t="e">
        <f t="shared" ca="1" si="59"/>
        <v>#N/A</v>
      </c>
      <c r="O79" s="12" t="e">
        <f t="shared" ca="1" si="60"/>
        <v>#N/A</v>
      </c>
      <c r="P79" s="13" t="e">
        <f t="shared" ca="1" si="70"/>
        <v>#N/A</v>
      </c>
      <c r="Q79" s="12" t="e">
        <f t="shared" ca="1" si="61"/>
        <v>#N/A</v>
      </c>
      <c r="R79" s="12" t="e">
        <f t="shared" ca="1" si="64"/>
        <v>#N/A</v>
      </c>
      <c r="S79" s="12" t="e">
        <f t="shared" ca="1" si="65"/>
        <v>#N/A</v>
      </c>
      <c r="T79" s="12" t="e">
        <f t="shared" ca="1" si="54"/>
        <v>#N/A</v>
      </c>
      <c r="U79" s="15" t="e">
        <f t="shared" ca="1" si="55"/>
        <v>#N/A</v>
      </c>
      <c r="V79" s="12" t="e">
        <f t="shared" ca="1" si="62"/>
        <v>#N/A</v>
      </c>
      <c r="W79" s="85" t="e">
        <f t="shared" ca="1" si="63"/>
        <v>#N/A</v>
      </c>
      <c r="Y79" s="3">
        <f t="shared" ca="1" si="44"/>
        <v>0</v>
      </c>
      <c r="Z79" s="3" t="e">
        <f t="shared" ca="1" si="45"/>
        <v>#N/A</v>
      </c>
      <c r="AA79" t="e">
        <f t="shared" ca="1" si="46"/>
        <v>#N/A</v>
      </c>
      <c r="AB79" t="e">
        <f t="shared" ca="1" si="47"/>
        <v>#N/A</v>
      </c>
      <c r="AC79" t="e">
        <f t="shared" ca="1" si="66"/>
        <v>#N/A</v>
      </c>
      <c r="AD79" t="e">
        <f t="shared" ca="1" si="67"/>
        <v>#N/A</v>
      </c>
      <c r="AE79" t="e">
        <f t="shared" ca="1" si="68"/>
        <v>#N/A</v>
      </c>
      <c r="AF79" t="e">
        <f t="shared" ca="1" si="48"/>
        <v>#N/A</v>
      </c>
      <c r="AG79" t="e">
        <f t="shared" ca="1" si="49"/>
        <v>#N/A</v>
      </c>
      <c r="AH79" t="e">
        <f t="shared" ca="1" si="69"/>
        <v>#N/A</v>
      </c>
      <c r="AI79" t="e">
        <f t="shared" ca="1" si="50"/>
        <v>#N/A</v>
      </c>
    </row>
    <row r="80" spans="5:35">
      <c r="E80" s="117">
        <v>26</v>
      </c>
      <c r="F80" s="9">
        <f ca="1">Lookups!AB27</f>
        <v>10.742500000000007</v>
      </c>
      <c r="G80" s="3" t="b">
        <f t="shared" ca="1" si="51"/>
        <v>1</v>
      </c>
      <c r="H80" s="14">
        <f t="shared" ca="1" si="52"/>
        <v>0</v>
      </c>
      <c r="I80" s="14">
        <f t="shared" ca="1" si="53"/>
        <v>0</v>
      </c>
      <c r="J80" s="17"/>
      <c r="K80" s="12" t="e">
        <f t="shared" ca="1" si="56"/>
        <v>#N/A</v>
      </c>
      <c r="L80" s="12" t="e">
        <f t="shared" ca="1" si="57"/>
        <v>#N/A</v>
      </c>
      <c r="M80" s="12" t="e">
        <f t="shared" ca="1" si="58"/>
        <v>#N/A</v>
      </c>
      <c r="N80" s="12" t="e">
        <f t="shared" ca="1" si="59"/>
        <v>#N/A</v>
      </c>
      <c r="O80" s="12" t="e">
        <f t="shared" ca="1" si="60"/>
        <v>#N/A</v>
      </c>
      <c r="P80" s="13" t="e">
        <f t="shared" ca="1" si="70"/>
        <v>#N/A</v>
      </c>
      <c r="Q80" s="12" t="e">
        <f t="shared" ca="1" si="61"/>
        <v>#N/A</v>
      </c>
      <c r="R80" s="12" t="e">
        <f t="shared" ca="1" si="64"/>
        <v>#N/A</v>
      </c>
      <c r="S80" s="12" t="e">
        <f t="shared" ca="1" si="65"/>
        <v>#N/A</v>
      </c>
      <c r="T80" s="12" t="e">
        <f t="shared" ca="1" si="54"/>
        <v>#N/A</v>
      </c>
      <c r="U80" s="15" t="e">
        <f t="shared" ca="1" si="55"/>
        <v>#N/A</v>
      </c>
      <c r="V80" s="12" t="e">
        <f t="shared" ca="1" si="62"/>
        <v>#N/A</v>
      </c>
      <c r="W80" s="85" t="e">
        <f t="shared" ca="1" si="63"/>
        <v>#N/A</v>
      </c>
      <c r="Y80" s="3">
        <f t="shared" ca="1" si="44"/>
        <v>0</v>
      </c>
      <c r="Z80" s="3" t="e">
        <f t="shared" ca="1" si="45"/>
        <v>#N/A</v>
      </c>
      <c r="AA80" t="e">
        <f t="shared" ca="1" si="46"/>
        <v>#N/A</v>
      </c>
      <c r="AB80" t="e">
        <f t="shared" ca="1" si="47"/>
        <v>#N/A</v>
      </c>
      <c r="AC80" t="e">
        <f t="shared" ca="1" si="66"/>
        <v>#N/A</v>
      </c>
      <c r="AD80" t="e">
        <f t="shared" ca="1" si="67"/>
        <v>#N/A</v>
      </c>
      <c r="AE80" t="e">
        <f t="shared" ca="1" si="68"/>
        <v>#N/A</v>
      </c>
      <c r="AF80" t="e">
        <f t="shared" ca="1" si="48"/>
        <v>#N/A</v>
      </c>
      <c r="AG80" t="e">
        <f t="shared" ca="1" si="49"/>
        <v>#N/A</v>
      </c>
      <c r="AH80" t="e">
        <f t="shared" ca="1" si="69"/>
        <v>#N/A</v>
      </c>
      <c r="AI80" t="e">
        <f t="shared" ca="1" si="50"/>
        <v>#N/A</v>
      </c>
    </row>
    <row r="81" spans="5:35">
      <c r="E81" s="117">
        <v>27</v>
      </c>
      <c r="F81" s="9">
        <f ca="1">Lookups!AB28</f>
        <v>7.1724999999999994</v>
      </c>
      <c r="G81" s="3" t="b">
        <f t="shared" ca="1" si="51"/>
        <v>1</v>
      </c>
      <c r="H81" s="14">
        <f t="shared" ca="1" si="52"/>
        <v>0</v>
      </c>
      <c r="I81" s="14">
        <f t="shared" ca="1" si="53"/>
        <v>0</v>
      </c>
      <c r="J81" s="17"/>
      <c r="K81" s="12" t="e">
        <f t="shared" ca="1" si="56"/>
        <v>#N/A</v>
      </c>
      <c r="L81" s="12" t="e">
        <f t="shared" ca="1" si="57"/>
        <v>#N/A</v>
      </c>
      <c r="M81" s="12" t="e">
        <f t="shared" ca="1" si="58"/>
        <v>#N/A</v>
      </c>
      <c r="N81" s="12" t="e">
        <f t="shared" ca="1" si="59"/>
        <v>#N/A</v>
      </c>
      <c r="O81" s="12" t="e">
        <f t="shared" ca="1" si="60"/>
        <v>#N/A</v>
      </c>
      <c r="P81" s="13" t="e">
        <f t="shared" ca="1" si="70"/>
        <v>#N/A</v>
      </c>
      <c r="Q81" s="12" t="e">
        <f t="shared" ca="1" si="61"/>
        <v>#N/A</v>
      </c>
      <c r="R81" s="12" t="e">
        <f t="shared" ca="1" si="64"/>
        <v>#N/A</v>
      </c>
      <c r="S81" s="12" t="e">
        <f t="shared" ca="1" si="65"/>
        <v>#N/A</v>
      </c>
      <c r="T81" s="12" t="e">
        <f t="shared" ca="1" si="54"/>
        <v>#N/A</v>
      </c>
      <c r="U81" s="15" t="e">
        <f t="shared" ca="1" si="55"/>
        <v>#N/A</v>
      </c>
      <c r="V81" s="12" t="e">
        <f t="shared" ca="1" si="62"/>
        <v>#N/A</v>
      </c>
      <c r="W81" s="85" t="e">
        <f t="shared" ca="1" si="63"/>
        <v>#N/A</v>
      </c>
      <c r="Y81" s="3">
        <f t="shared" ca="1" si="44"/>
        <v>0</v>
      </c>
      <c r="Z81" s="3" t="e">
        <f t="shared" ca="1" si="45"/>
        <v>#N/A</v>
      </c>
      <c r="AA81" t="e">
        <f t="shared" ca="1" si="46"/>
        <v>#N/A</v>
      </c>
      <c r="AB81" t="e">
        <f t="shared" ca="1" si="47"/>
        <v>#N/A</v>
      </c>
      <c r="AC81" t="e">
        <f t="shared" ca="1" si="66"/>
        <v>#N/A</v>
      </c>
      <c r="AD81" t="e">
        <f t="shared" ca="1" si="67"/>
        <v>#N/A</v>
      </c>
      <c r="AE81" t="e">
        <f t="shared" ca="1" si="68"/>
        <v>#N/A</v>
      </c>
      <c r="AF81" t="e">
        <f t="shared" ca="1" si="48"/>
        <v>#N/A</v>
      </c>
      <c r="AG81" t="e">
        <f t="shared" ca="1" si="49"/>
        <v>#N/A</v>
      </c>
      <c r="AH81" t="e">
        <f t="shared" ca="1" si="69"/>
        <v>#N/A</v>
      </c>
      <c r="AI81" t="e">
        <f t="shared" ca="1" si="50"/>
        <v>#N/A</v>
      </c>
    </row>
    <row r="82" spans="5:35">
      <c r="E82" s="117">
        <v>28</v>
      </c>
      <c r="F82" s="9">
        <f ca="1">Lookups!AB29</f>
        <v>3.602499999999992</v>
      </c>
      <c r="G82" s="3" t="b">
        <f t="shared" ca="1" si="51"/>
        <v>1</v>
      </c>
      <c r="H82" s="14">
        <f t="shared" ca="1" si="52"/>
        <v>0</v>
      </c>
      <c r="I82" s="14">
        <f t="shared" ca="1" si="53"/>
        <v>0</v>
      </c>
      <c r="J82" s="17"/>
      <c r="K82" s="12" t="e">
        <f t="shared" ca="1" si="56"/>
        <v>#N/A</v>
      </c>
      <c r="L82" s="12" t="e">
        <f t="shared" ca="1" si="57"/>
        <v>#N/A</v>
      </c>
      <c r="M82" s="12" t="e">
        <f t="shared" ca="1" si="58"/>
        <v>#N/A</v>
      </c>
      <c r="N82" s="12" t="e">
        <f t="shared" ca="1" si="59"/>
        <v>#N/A</v>
      </c>
      <c r="O82" s="12" t="e">
        <f t="shared" ca="1" si="60"/>
        <v>#N/A</v>
      </c>
      <c r="P82" s="13" t="e">
        <f t="shared" ca="1" si="70"/>
        <v>#N/A</v>
      </c>
      <c r="Q82" s="12" t="e">
        <f t="shared" ca="1" si="61"/>
        <v>#N/A</v>
      </c>
      <c r="R82" s="12" t="e">
        <f t="shared" ca="1" si="64"/>
        <v>#N/A</v>
      </c>
      <c r="S82" s="12" t="e">
        <f t="shared" ca="1" si="65"/>
        <v>#N/A</v>
      </c>
      <c r="T82" s="12" t="e">
        <f t="shared" ca="1" si="54"/>
        <v>#N/A</v>
      </c>
      <c r="U82" s="15" t="e">
        <f t="shared" ca="1" si="55"/>
        <v>#N/A</v>
      </c>
      <c r="V82" s="12" t="e">
        <f t="shared" ca="1" si="62"/>
        <v>#N/A</v>
      </c>
      <c r="W82" s="85" t="e">
        <f t="shared" ca="1" si="63"/>
        <v>#N/A</v>
      </c>
      <c r="Y82" s="3">
        <f t="shared" ca="1" si="44"/>
        <v>0</v>
      </c>
      <c r="Z82" s="3" t="e">
        <f t="shared" ca="1" si="45"/>
        <v>#N/A</v>
      </c>
      <c r="AA82" t="e">
        <f t="shared" ca="1" si="46"/>
        <v>#N/A</v>
      </c>
      <c r="AB82" t="e">
        <f t="shared" ca="1" si="47"/>
        <v>#N/A</v>
      </c>
      <c r="AC82" t="e">
        <f t="shared" ca="1" si="66"/>
        <v>#N/A</v>
      </c>
      <c r="AD82" t="e">
        <f t="shared" ca="1" si="67"/>
        <v>#N/A</v>
      </c>
      <c r="AE82" t="e">
        <f t="shared" ca="1" si="68"/>
        <v>#N/A</v>
      </c>
      <c r="AF82" t="e">
        <f t="shared" ca="1" si="48"/>
        <v>#N/A</v>
      </c>
      <c r="AG82" t="e">
        <f t="shared" ca="1" si="49"/>
        <v>#N/A</v>
      </c>
      <c r="AH82" t="e">
        <f t="shared" ca="1" si="69"/>
        <v>#N/A</v>
      </c>
      <c r="AI82" t="e">
        <f t="shared" ca="1" si="50"/>
        <v>#N/A</v>
      </c>
    </row>
    <row r="83" spans="5:35">
      <c r="E83" s="117">
        <v>29</v>
      </c>
      <c r="F83" s="9">
        <f ca="1">Lookups!AB30</f>
        <v>3.2499999999998863E-2</v>
      </c>
      <c r="G83" s="3" t="b">
        <f t="shared" ca="1" si="51"/>
        <v>1</v>
      </c>
      <c r="H83" s="14">
        <f t="shared" ca="1" si="52"/>
        <v>0</v>
      </c>
      <c r="I83" s="14">
        <f t="shared" ca="1" si="53"/>
        <v>0</v>
      </c>
      <c r="J83" s="17"/>
      <c r="K83" s="12" t="e">
        <f t="shared" ca="1" si="56"/>
        <v>#N/A</v>
      </c>
      <c r="L83" s="12" t="e">
        <f t="shared" ca="1" si="57"/>
        <v>#N/A</v>
      </c>
      <c r="M83" s="12" t="e">
        <f t="shared" ca="1" si="58"/>
        <v>#N/A</v>
      </c>
      <c r="N83" s="12" t="e">
        <f t="shared" ca="1" si="59"/>
        <v>#N/A</v>
      </c>
      <c r="O83" s="12" t="e">
        <f t="shared" ca="1" si="60"/>
        <v>#N/A</v>
      </c>
      <c r="P83" s="13" t="e">
        <f t="shared" ca="1" si="70"/>
        <v>#N/A</v>
      </c>
      <c r="Q83" s="12" t="e">
        <f t="shared" ca="1" si="61"/>
        <v>#N/A</v>
      </c>
      <c r="R83" s="12" t="e">
        <f t="shared" ca="1" si="64"/>
        <v>#N/A</v>
      </c>
      <c r="S83" s="12" t="e">
        <f t="shared" ca="1" si="65"/>
        <v>#N/A</v>
      </c>
      <c r="T83" s="12" t="e">
        <f t="shared" ca="1" si="54"/>
        <v>#N/A</v>
      </c>
      <c r="U83" s="15" t="e">
        <f t="shared" ca="1" si="55"/>
        <v>#N/A</v>
      </c>
      <c r="V83" s="12" t="e">
        <f t="shared" ca="1" si="62"/>
        <v>#N/A</v>
      </c>
      <c r="W83" s="85" t="e">
        <f t="shared" ca="1" si="63"/>
        <v>#N/A</v>
      </c>
      <c r="Y83" s="3">
        <f t="shared" ca="1" si="44"/>
        <v>0</v>
      </c>
      <c r="Z83" s="3" t="e">
        <f t="shared" ca="1" si="45"/>
        <v>#N/A</v>
      </c>
      <c r="AA83" t="e">
        <f t="shared" ca="1" si="46"/>
        <v>#N/A</v>
      </c>
      <c r="AB83" t="e">
        <f t="shared" ca="1" si="47"/>
        <v>#N/A</v>
      </c>
      <c r="AC83" t="e">
        <f t="shared" ca="1" si="66"/>
        <v>#N/A</v>
      </c>
      <c r="AD83" t="e">
        <f t="shared" ca="1" si="67"/>
        <v>#N/A</v>
      </c>
      <c r="AE83" t="e">
        <f t="shared" ca="1" si="68"/>
        <v>#N/A</v>
      </c>
      <c r="AF83" t="e">
        <f t="shared" ca="1" si="48"/>
        <v>#N/A</v>
      </c>
      <c r="AG83" t="e">
        <f t="shared" ca="1" si="49"/>
        <v>#N/A</v>
      </c>
      <c r="AH83" t="e">
        <f t="shared" ca="1" si="69"/>
        <v>#N/A</v>
      </c>
      <c r="AI83" t="e">
        <f t="shared" ca="1" si="50"/>
        <v>#N/A</v>
      </c>
    </row>
    <row r="84" spans="5:35">
      <c r="E84" s="118" t="s">
        <v>1112</v>
      </c>
      <c r="F84" s="119"/>
      <c r="G84" s="120"/>
    </row>
    <row r="85" spans="5:35">
      <c r="E85" s="120">
        <v>1</v>
      </c>
      <c r="F85" s="9">
        <f ca="1">Lookups!AB2</f>
        <v>99.992500000000007</v>
      </c>
      <c r="G85" s="113"/>
      <c r="H85" s="112"/>
      <c r="I85" s="112"/>
      <c r="J85" s="112"/>
      <c r="K85" s="12" t="e">
        <f ca="1">ROUND(K55,Advanced!$D$7-(1+INT(LOG10(ABS(K55)))))</f>
        <v>#N/A</v>
      </c>
      <c r="L85" s="12" t="e">
        <f ca="1">ROUND(L55,Advanced!$D$8-(1+INT(LOG10(ABS(L55)))))</f>
        <v>#N/A</v>
      </c>
      <c r="M85" s="12" t="e">
        <f ca="1">ROUND(M55,IF(M55&lt;100,IF(M55&lt;10,IF(M55&lt;1,3,2),1),0))</f>
        <v>#N/A</v>
      </c>
      <c r="N85" s="12" t="e">
        <f ca="1">ROUND(N55,Advanced!$D$9-(1+INT(LOG10(ABS(N55)))))</f>
        <v>#N/A</v>
      </c>
      <c r="O85" s="12" t="e">
        <f ca="1">ROUND(O55,3)</f>
        <v>#N/A</v>
      </c>
      <c r="P85" s="13" t="e">
        <f ca="1">P55</f>
        <v>#N/A</v>
      </c>
      <c r="Q85" s="12" t="e">
        <f ca="1">ROUND(Q55,Advanced!$D$8-(1+INT(LOG10(ABS(Q55)))))</f>
        <v>#N/A</v>
      </c>
      <c r="R85" s="12" t="e">
        <f t="shared" ref="R85:S113" ca="1" si="71">ROUND(R55,IF(R55&lt;100,1,0))</f>
        <v>#N/A</v>
      </c>
      <c r="S85" s="12" t="e">
        <f t="shared" ca="1" si="71"/>
        <v>#N/A</v>
      </c>
      <c r="T85" s="12" t="e">
        <f ca="1">ROUND(T55,Advanced!$D$9-(1+INT(LOG10(ABS(T55)))))</f>
        <v>#N/A</v>
      </c>
      <c r="U85" s="15" t="e">
        <f ca="1">ROUND(U55,2)</f>
        <v>#N/A</v>
      </c>
      <c r="V85" s="12" t="e">
        <f t="shared" ref="V85:W113" ca="1" si="72">V55</f>
        <v>#N/A</v>
      </c>
      <c r="W85" s="85" t="e">
        <f t="shared" ca="1" si="72"/>
        <v>#N/A</v>
      </c>
    </row>
    <row r="86" spans="5:35">
      <c r="E86" s="120">
        <v>2</v>
      </c>
      <c r="F86" s="9">
        <f ca="1">Lookups!AB3</f>
        <v>96.422500000000014</v>
      </c>
      <c r="G86" s="113"/>
      <c r="H86" s="112"/>
      <c r="I86" s="112"/>
      <c r="J86" s="112"/>
      <c r="K86" s="12" t="e">
        <f ca="1">ROUND(K56,Advanced!$D$7-(1+INT(LOG10(ABS(K56)))))</f>
        <v>#N/A</v>
      </c>
      <c r="L86" s="12" t="e">
        <f ca="1">ROUND(L56,Advanced!$D$8-(1+INT(LOG10(ABS(L56)))))</f>
        <v>#N/A</v>
      </c>
      <c r="M86" s="12" t="e">
        <f t="shared" ref="M86:M113" ca="1" si="73">ROUND(M56,IF(M56&lt;100,IF(M56&lt;10,IF(M56&lt;1,3,2),1),0))</f>
        <v>#N/A</v>
      </c>
      <c r="N86" s="12" t="e">
        <f ca="1">ROUND(N56,Advanced!$D$9-(1+INT(LOG10(ABS(N56)))))</f>
        <v>#N/A</v>
      </c>
      <c r="O86" s="12" t="e">
        <f t="shared" ref="O86:O113" ca="1" si="74">ROUND(O56,3)</f>
        <v>#N/A</v>
      </c>
      <c r="P86" s="13" t="e">
        <f t="shared" ref="P86:P113" ca="1" si="75">P56</f>
        <v>#N/A</v>
      </c>
      <c r="Q86" s="12" t="e">
        <f ca="1">ROUND(Q56,Advanced!$D$8-(1+INT(LOG10(ABS(Q56)))))</f>
        <v>#N/A</v>
      </c>
      <c r="R86" s="12" t="e">
        <f t="shared" ca="1" si="71"/>
        <v>#N/A</v>
      </c>
      <c r="S86" s="12" t="e">
        <f t="shared" ca="1" si="71"/>
        <v>#N/A</v>
      </c>
      <c r="T86" s="12" t="e">
        <f ca="1">ROUND(T56,Advanced!$D$9-(1+INT(LOG10(ABS(T56)))))</f>
        <v>#N/A</v>
      </c>
      <c r="U86" s="15" t="e">
        <f t="shared" ref="U86:U113" ca="1" si="76">ROUND(U56,2)</f>
        <v>#N/A</v>
      </c>
      <c r="V86" s="12" t="e">
        <f t="shared" ca="1" si="72"/>
        <v>#N/A</v>
      </c>
      <c r="W86" s="85" t="e">
        <f t="shared" ca="1" si="72"/>
        <v>#N/A</v>
      </c>
    </row>
    <row r="87" spans="5:35">
      <c r="E87" s="120">
        <v>3</v>
      </c>
      <c r="F87" s="9">
        <f ca="1">Lookups!AB4</f>
        <v>92.852500000000006</v>
      </c>
      <c r="G87" s="113"/>
      <c r="H87" s="112"/>
      <c r="I87" s="112"/>
      <c r="J87" s="112"/>
      <c r="K87" s="12" t="e">
        <f ca="1">ROUND(K57,Advanced!$D$7-(1+INT(LOG10(ABS(K57)))))</f>
        <v>#N/A</v>
      </c>
      <c r="L87" s="12" t="e">
        <f ca="1">ROUND(L57,Advanced!$D$8-(1+INT(LOG10(ABS(L57)))))</f>
        <v>#N/A</v>
      </c>
      <c r="M87" s="12" t="e">
        <f t="shared" ca="1" si="73"/>
        <v>#N/A</v>
      </c>
      <c r="N87" s="12" t="e">
        <f ca="1">ROUND(N57,Advanced!$D$9-(1+INT(LOG10(ABS(N57)))))</f>
        <v>#N/A</v>
      </c>
      <c r="O87" s="12" t="e">
        <f t="shared" ca="1" si="74"/>
        <v>#N/A</v>
      </c>
      <c r="P87" s="13" t="e">
        <f t="shared" ca="1" si="75"/>
        <v>#N/A</v>
      </c>
      <c r="Q87" s="12" t="e">
        <f ca="1">ROUND(Q57,Advanced!$D$8-(1+INT(LOG10(ABS(Q57)))))</f>
        <v>#N/A</v>
      </c>
      <c r="R87" s="12" t="e">
        <f t="shared" ca="1" si="71"/>
        <v>#N/A</v>
      </c>
      <c r="S87" s="12" t="e">
        <f t="shared" ca="1" si="71"/>
        <v>#N/A</v>
      </c>
      <c r="T87" s="12" t="e">
        <f ca="1">ROUND(T57,Advanced!$D$9-(1+INT(LOG10(ABS(T57)))))</f>
        <v>#N/A</v>
      </c>
      <c r="U87" s="15" t="e">
        <f t="shared" ca="1" si="76"/>
        <v>#N/A</v>
      </c>
      <c r="V87" s="12" t="e">
        <f t="shared" ca="1" si="72"/>
        <v>#N/A</v>
      </c>
      <c r="W87" s="85" t="e">
        <f t="shared" ca="1" si="72"/>
        <v>#N/A</v>
      </c>
    </row>
    <row r="88" spans="5:35">
      <c r="E88" s="120">
        <v>4</v>
      </c>
      <c r="F88" s="9">
        <f ca="1">Lookups!AB5</f>
        <v>89.282499999999999</v>
      </c>
      <c r="G88" s="113"/>
      <c r="H88" s="112"/>
      <c r="I88" s="112"/>
      <c r="J88" s="112"/>
      <c r="K88" s="12" t="e">
        <f ca="1">ROUND(K58,Advanced!$D$7-(1+INT(LOG10(ABS(K58)))))</f>
        <v>#N/A</v>
      </c>
      <c r="L88" s="12" t="e">
        <f ca="1">ROUND(L58,Advanced!$D$8-(1+INT(LOG10(ABS(L58)))))</f>
        <v>#N/A</v>
      </c>
      <c r="M88" s="12" t="e">
        <f t="shared" ca="1" si="73"/>
        <v>#N/A</v>
      </c>
      <c r="N88" s="12" t="e">
        <f ca="1">ROUND(N58,Advanced!$D$9-(1+INT(LOG10(ABS(N58)))))</f>
        <v>#N/A</v>
      </c>
      <c r="O88" s="12" t="e">
        <f t="shared" ca="1" si="74"/>
        <v>#N/A</v>
      </c>
      <c r="P88" s="13" t="e">
        <f t="shared" ca="1" si="75"/>
        <v>#N/A</v>
      </c>
      <c r="Q88" s="12" t="e">
        <f ca="1">ROUND(Q58,Advanced!$D$8-(1+INT(LOG10(ABS(Q58)))))</f>
        <v>#N/A</v>
      </c>
      <c r="R88" s="12" t="e">
        <f t="shared" ca="1" si="71"/>
        <v>#N/A</v>
      </c>
      <c r="S88" s="12" t="e">
        <f t="shared" ca="1" si="71"/>
        <v>#N/A</v>
      </c>
      <c r="T88" s="12" t="e">
        <f ca="1">ROUND(T58,Advanced!$D$9-(1+INT(LOG10(ABS(T58)))))</f>
        <v>#N/A</v>
      </c>
      <c r="U88" s="15" t="e">
        <f t="shared" ca="1" si="76"/>
        <v>#N/A</v>
      </c>
      <c r="V88" s="12" t="e">
        <f t="shared" ca="1" si="72"/>
        <v>#N/A</v>
      </c>
      <c r="W88" s="85" t="e">
        <f t="shared" ca="1" si="72"/>
        <v>#N/A</v>
      </c>
    </row>
    <row r="89" spans="5:35">
      <c r="E89" s="120">
        <v>5</v>
      </c>
      <c r="F89" s="9">
        <f ca="1">Lookups!AB6</f>
        <v>85.712500000000006</v>
      </c>
      <c r="G89" s="113"/>
      <c r="H89" s="112"/>
      <c r="I89" s="112"/>
      <c r="J89" s="112"/>
      <c r="K89" s="12" t="e">
        <f ca="1">ROUND(K59,Advanced!$D$7-(1+INT(LOG10(ABS(K59)))))</f>
        <v>#N/A</v>
      </c>
      <c r="L89" s="12" t="e">
        <f ca="1">ROUND(L59,Advanced!$D$8-(1+INT(LOG10(ABS(L59)))))</f>
        <v>#N/A</v>
      </c>
      <c r="M89" s="12" t="e">
        <f t="shared" ca="1" si="73"/>
        <v>#N/A</v>
      </c>
      <c r="N89" s="12" t="e">
        <f ca="1">ROUND(N59,Advanced!$D$9-(1+INT(LOG10(ABS(N59)))))</f>
        <v>#N/A</v>
      </c>
      <c r="O89" s="12" t="e">
        <f t="shared" ca="1" si="74"/>
        <v>#N/A</v>
      </c>
      <c r="P89" s="13" t="e">
        <f t="shared" ca="1" si="75"/>
        <v>#N/A</v>
      </c>
      <c r="Q89" s="12" t="e">
        <f ca="1">ROUND(Q59,Advanced!$D$8-(1+INT(LOG10(ABS(Q59)))))</f>
        <v>#N/A</v>
      </c>
      <c r="R89" s="12" t="e">
        <f t="shared" ca="1" si="71"/>
        <v>#N/A</v>
      </c>
      <c r="S89" s="12" t="e">
        <f t="shared" ca="1" si="71"/>
        <v>#N/A</v>
      </c>
      <c r="T89" s="12" t="e">
        <f ca="1">ROUND(T59,Advanced!$D$9-(1+INT(LOG10(ABS(T59)))))</f>
        <v>#N/A</v>
      </c>
      <c r="U89" s="15" t="e">
        <f t="shared" ca="1" si="76"/>
        <v>#N/A</v>
      </c>
      <c r="V89" s="12" t="e">
        <f t="shared" ca="1" si="72"/>
        <v>#N/A</v>
      </c>
      <c r="W89" s="85" t="e">
        <f t="shared" ca="1" si="72"/>
        <v>#N/A</v>
      </c>
    </row>
    <row r="90" spans="5:35">
      <c r="E90" s="120">
        <v>6</v>
      </c>
      <c r="F90" s="9">
        <f ca="1">Lookups!AB7</f>
        <v>82.142500000000013</v>
      </c>
      <c r="G90" s="113"/>
      <c r="H90" s="112"/>
      <c r="I90" s="112"/>
      <c r="J90" s="112"/>
      <c r="K90" s="12" t="e">
        <f ca="1">ROUND(K60,Advanced!$D$7-(1+INT(LOG10(ABS(K60)))))</f>
        <v>#N/A</v>
      </c>
      <c r="L90" s="12" t="e">
        <f ca="1">ROUND(L60,Advanced!$D$8-(1+INT(LOG10(ABS(L60)))))</f>
        <v>#N/A</v>
      </c>
      <c r="M90" s="12" t="e">
        <f t="shared" ca="1" si="73"/>
        <v>#N/A</v>
      </c>
      <c r="N90" s="12" t="e">
        <f ca="1">ROUND(N60,Advanced!$D$9-(1+INT(LOG10(ABS(N60)))))</f>
        <v>#N/A</v>
      </c>
      <c r="O90" s="12" t="e">
        <f t="shared" ca="1" si="74"/>
        <v>#N/A</v>
      </c>
      <c r="P90" s="13" t="e">
        <f t="shared" ca="1" si="75"/>
        <v>#N/A</v>
      </c>
      <c r="Q90" s="12" t="e">
        <f ca="1">ROUND(Q60,Advanced!$D$8-(1+INT(LOG10(ABS(Q60)))))</f>
        <v>#N/A</v>
      </c>
      <c r="R90" s="12" t="e">
        <f t="shared" ca="1" si="71"/>
        <v>#N/A</v>
      </c>
      <c r="S90" s="12" t="e">
        <f t="shared" ca="1" si="71"/>
        <v>#N/A</v>
      </c>
      <c r="T90" s="12" t="e">
        <f ca="1">ROUND(T60,Advanced!$D$9-(1+INT(LOG10(ABS(T60)))))</f>
        <v>#N/A</v>
      </c>
      <c r="U90" s="15" t="e">
        <f t="shared" ca="1" si="76"/>
        <v>#N/A</v>
      </c>
      <c r="V90" s="12" t="e">
        <f t="shared" ca="1" si="72"/>
        <v>#N/A</v>
      </c>
      <c r="W90" s="85" t="e">
        <f t="shared" ca="1" si="72"/>
        <v>#N/A</v>
      </c>
    </row>
    <row r="91" spans="5:35">
      <c r="E91" s="120">
        <v>7</v>
      </c>
      <c r="F91" s="9">
        <f ca="1">Lookups!AB8</f>
        <v>78.572500000000005</v>
      </c>
      <c r="G91" s="113"/>
      <c r="H91" s="112"/>
      <c r="I91" s="112"/>
      <c r="J91" s="112"/>
      <c r="K91" s="12" t="e">
        <f ca="1">ROUND(K61,Advanced!$D$7-(1+INT(LOG10(ABS(K61)))))</f>
        <v>#N/A</v>
      </c>
      <c r="L91" s="12" t="e">
        <f ca="1">ROUND(L61,Advanced!$D$8-(1+INT(LOG10(ABS(L61)))))</f>
        <v>#N/A</v>
      </c>
      <c r="M91" s="12" t="e">
        <f t="shared" ca="1" si="73"/>
        <v>#N/A</v>
      </c>
      <c r="N91" s="12" t="e">
        <f ca="1">ROUND(N61,Advanced!$D$9-(1+INT(LOG10(ABS(N61)))))</f>
        <v>#N/A</v>
      </c>
      <c r="O91" s="12" t="e">
        <f t="shared" ca="1" si="74"/>
        <v>#N/A</v>
      </c>
      <c r="P91" s="13" t="e">
        <f t="shared" ca="1" si="75"/>
        <v>#N/A</v>
      </c>
      <c r="Q91" s="12" t="e">
        <f ca="1">ROUND(Q61,Advanced!$D$8-(1+INT(LOG10(ABS(Q61)))))</f>
        <v>#N/A</v>
      </c>
      <c r="R91" s="12" t="e">
        <f t="shared" ca="1" si="71"/>
        <v>#N/A</v>
      </c>
      <c r="S91" s="12" t="e">
        <f t="shared" ca="1" si="71"/>
        <v>#N/A</v>
      </c>
      <c r="T91" s="12" t="e">
        <f ca="1">ROUND(T61,Advanced!$D$9-(1+INT(LOG10(ABS(T61)))))</f>
        <v>#N/A</v>
      </c>
      <c r="U91" s="15" t="e">
        <f t="shared" ca="1" si="76"/>
        <v>#N/A</v>
      </c>
      <c r="V91" s="12" t="e">
        <f t="shared" ca="1" si="72"/>
        <v>#N/A</v>
      </c>
      <c r="W91" s="85" t="e">
        <f t="shared" ca="1" si="72"/>
        <v>#N/A</v>
      </c>
    </row>
    <row r="92" spans="5:35">
      <c r="E92" s="120">
        <v>8</v>
      </c>
      <c r="F92" s="9">
        <f ca="1">Lookups!AB9</f>
        <v>75.002499999999998</v>
      </c>
      <c r="G92" s="113"/>
      <c r="H92" s="112"/>
      <c r="I92" s="112"/>
      <c r="J92" s="112"/>
      <c r="K92" s="12" t="e">
        <f ca="1">ROUND(K62,Advanced!$D$7-(1+INT(LOG10(ABS(K62)))))</f>
        <v>#N/A</v>
      </c>
      <c r="L92" s="12" t="e">
        <f ca="1">ROUND(L62,Advanced!$D$8-(1+INT(LOG10(ABS(L62)))))</f>
        <v>#N/A</v>
      </c>
      <c r="M92" s="12" t="e">
        <f t="shared" ca="1" si="73"/>
        <v>#N/A</v>
      </c>
      <c r="N92" s="12" t="e">
        <f ca="1">ROUND(N62,Advanced!$D$9-(1+INT(LOG10(ABS(N62)))))</f>
        <v>#N/A</v>
      </c>
      <c r="O92" s="12" t="e">
        <f t="shared" ca="1" si="74"/>
        <v>#N/A</v>
      </c>
      <c r="P92" s="13" t="e">
        <f t="shared" ca="1" si="75"/>
        <v>#N/A</v>
      </c>
      <c r="Q92" s="12" t="e">
        <f ca="1">ROUND(Q62,Advanced!$D$8-(1+INT(LOG10(ABS(Q62)))))</f>
        <v>#N/A</v>
      </c>
      <c r="R92" s="12" t="e">
        <f t="shared" ca="1" si="71"/>
        <v>#N/A</v>
      </c>
      <c r="S92" s="12" t="e">
        <f t="shared" ca="1" si="71"/>
        <v>#N/A</v>
      </c>
      <c r="T92" s="12" t="e">
        <f ca="1">ROUND(T62,Advanced!$D$9-(1+INT(LOG10(ABS(T62)))))</f>
        <v>#N/A</v>
      </c>
      <c r="U92" s="15" t="e">
        <f t="shared" ca="1" si="76"/>
        <v>#N/A</v>
      </c>
      <c r="V92" s="12" t="e">
        <f t="shared" ca="1" si="72"/>
        <v>#N/A</v>
      </c>
      <c r="W92" s="85" t="e">
        <f t="shared" ca="1" si="72"/>
        <v>#N/A</v>
      </c>
    </row>
    <row r="93" spans="5:35">
      <c r="E93" s="120">
        <v>9</v>
      </c>
      <c r="F93" s="9">
        <f ca="1">Lookups!AB10</f>
        <v>71.432500000000005</v>
      </c>
      <c r="G93" s="113"/>
      <c r="H93" s="112"/>
      <c r="I93" s="112"/>
      <c r="J93" s="112"/>
      <c r="K93" s="12" t="e">
        <f ca="1">ROUND(K63,Advanced!$D$7-(1+INT(LOG10(ABS(K63)))))</f>
        <v>#N/A</v>
      </c>
      <c r="L93" s="12" t="e">
        <f ca="1">ROUND(L63,Advanced!$D$8-(1+INT(LOG10(ABS(L63)))))</f>
        <v>#N/A</v>
      </c>
      <c r="M93" s="12" t="e">
        <f t="shared" ca="1" si="73"/>
        <v>#N/A</v>
      </c>
      <c r="N93" s="12" t="e">
        <f ca="1">ROUND(N63,Advanced!$D$9-(1+INT(LOG10(ABS(N63)))))</f>
        <v>#N/A</v>
      </c>
      <c r="O93" s="12" t="e">
        <f t="shared" ca="1" si="74"/>
        <v>#N/A</v>
      </c>
      <c r="P93" s="13" t="e">
        <f t="shared" ca="1" si="75"/>
        <v>#N/A</v>
      </c>
      <c r="Q93" s="12" t="e">
        <f ca="1">ROUND(Q63,Advanced!$D$8-(1+INT(LOG10(ABS(Q63)))))</f>
        <v>#N/A</v>
      </c>
      <c r="R93" s="12" t="e">
        <f t="shared" ca="1" si="71"/>
        <v>#N/A</v>
      </c>
      <c r="S93" s="12" t="e">
        <f t="shared" ca="1" si="71"/>
        <v>#N/A</v>
      </c>
      <c r="T93" s="12" t="e">
        <f ca="1">ROUND(T63,Advanced!$D$9-(1+INT(LOG10(ABS(T63)))))</f>
        <v>#N/A</v>
      </c>
      <c r="U93" s="15" t="e">
        <f t="shared" ca="1" si="76"/>
        <v>#N/A</v>
      </c>
      <c r="V93" s="12" t="e">
        <f t="shared" ca="1" si="72"/>
        <v>#N/A</v>
      </c>
      <c r="W93" s="85" t="e">
        <f t="shared" ca="1" si="72"/>
        <v>#N/A</v>
      </c>
    </row>
    <row r="94" spans="5:35">
      <c r="E94" s="120">
        <v>10</v>
      </c>
      <c r="F94" s="9">
        <f ca="1">Lookups!AB11</f>
        <v>67.862500000000011</v>
      </c>
      <c r="G94" s="113"/>
      <c r="H94" s="112"/>
      <c r="I94" s="112"/>
      <c r="J94" s="112"/>
      <c r="K94" s="12" t="e">
        <f ca="1">ROUND(K64,Advanced!$D$7-(1+INT(LOG10(ABS(K64)))))</f>
        <v>#N/A</v>
      </c>
      <c r="L94" s="12" t="e">
        <f ca="1">ROUND(L64,Advanced!$D$8-(1+INT(LOG10(ABS(L64)))))</f>
        <v>#N/A</v>
      </c>
      <c r="M94" s="12" t="e">
        <f t="shared" ca="1" si="73"/>
        <v>#N/A</v>
      </c>
      <c r="N94" s="12" t="e">
        <f ca="1">ROUND(N64,Advanced!$D$9-(1+INT(LOG10(ABS(N64)))))</f>
        <v>#N/A</v>
      </c>
      <c r="O94" s="12" t="e">
        <f t="shared" ca="1" si="74"/>
        <v>#N/A</v>
      </c>
      <c r="P94" s="13" t="e">
        <f t="shared" ca="1" si="75"/>
        <v>#N/A</v>
      </c>
      <c r="Q94" s="12" t="e">
        <f ca="1">ROUND(Q64,Advanced!$D$8-(1+INT(LOG10(ABS(Q64)))))</f>
        <v>#N/A</v>
      </c>
      <c r="R94" s="12" t="e">
        <f t="shared" ca="1" si="71"/>
        <v>#N/A</v>
      </c>
      <c r="S94" s="12" t="e">
        <f t="shared" ca="1" si="71"/>
        <v>#N/A</v>
      </c>
      <c r="T94" s="12" t="e">
        <f ca="1">ROUND(T64,Advanced!$D$9-(1+INT(LOG10(ABS(T64)))))</f>
        <v>#N/A</v>
      </c>
      <c r="U94" s="15" t="e">
        <f t="shared" ca="1" si="76"/>
        <v>#N/A</v>
      </c>
      <c r="V94" s="12" t="e">
        <f t="shared" ca="1" si="72"/>
        <v>#N/A</v>
      </c>
      <c r="W94" s="85" t="e">
        <f t="shared" ca="1" si="72"/>
        <v>#N/A</v>
      </c>
    </row>
    <row r="95" spans="5:35">
      <c r="E95" s="120">
        <v>11</v>
      </c>
      <c r="F95" s="9">
        <f ca="1">Lookups!AB12</f>
        <v>64.292500000000004</v>
      </c>
      <c r="G95" s="113"/>
      <c r="H95" s="112"/>
      <c r="I95" s="112"/>
      <c r="J95" s="112"/>
      <c r="K95" s="12" t="e">
        <f ca="1">ROUND(K65,Advanced!$D$7-(1+INT(LOG10(ABS(K65)))))</f>
        <v>#N/A</v>
      </c>
      <c r="L95" s="12" t="e">
        <f ca="1">ROUND(L65,Advanced!$D$8-(1+INT(LOG10(ABS(L65)))))</f>
        <v>#N/A</v>
      </c>
      <c r="M95" s="12" t="e">
        <f t="shared" ca="1" si="73"/>
        <v>#N/A</v>
      </c>
      <c r="N95" s="12" t="e">
        <f ca="1">ROUND(N65,Advanced!$D$9-(1+INT(LOG10(ABS(N65)))))</f>
        <v>#N/A</v>
      </c>
      <c r="O95" s="12" t="e">
        <f t="shared" ca="1" si="74"/>
        <v>#N/A</v>
      </c>
      <c r="P95" s="13" t="e">
        <f t="shared" ca="1" si="75"/>
        <v>#N/A</v>
      </c>
      <c r="Q95" s="12" t="e">
        <f ca="1">ROUND(Q65,Advanced!$D$8-(1+INT(LOG10(ABS(Q65)))))</f>
        <v>#N/A</v>
      </c>
      <c r="R95" s="12" t="e">
        <f t="shared" ca="1" si="71"/>
        <v>#N/A</v>
      </c>
      <c r="S95" s="12" t="e">
        <f t="shared" ca="1" si="71"/>
        <v>#N/A</v>
      </c>
      <c r="T95" s="12" t="e">
        <f ca="1">ROUND(T65,Advanced!$D$9-(1+INT(LOG10(ABS(T65)))))</f>
        <v>#N/A</v>
      </c>
      <c r="U95" s="15" t="e">
        <f t="shared" ca="1" si="76"/>
        <v>#N/A</v>
      </c>
      <c r="V95" s="12" t="e">
        <f t="shared" ca="1" si="72"/>
        <v>#N/A</v>
      </c>
      <c r="W95" s="85" t="e">
        <f t="shared" ca="1" si="72"/>
        <v>#N/A</v>
      </c>
    </row>
    <row r="96" spans="5:35">
      <c r="E96" s="120">
        <v>12</v>
      </c>
      <c r="F96" s="9">
        <f ca="1">Lookups!AB13</f>
        <v>60.722500000000004</v>
      </c>
      <c r="G96" s="113"/>
      <c r="H96" s="112"/>
      <c r="I96" s="112"/>
      <c r="J96" s="112"/>
      <c r="K96" s="12" t="e">
        <f ca="1">ROUND(K66,Advanced!$D$7-(1+INT(LOG10(ABS(K66)))))</f>
        <v>#N/A</v>
      </c>
      <c r="L96" s="12" t="e">
        <f ca="1">ROUND(L66,Advanced!$D$8-(1+INT(LOG10(ABS(L66)))))</f>
        <v>#N/A</v>
      </c>
      <c r="M96" s="12" t="e">
        <f t="shared" ca="1" si="73"/>
        <v>#N/A</v>
      </c>
      <c r="N96" s="12" t="e">
        <f ca="1">ROUND(N66,Advanced!$D$9-(1+INT(LOG10(ABS(N66)))))</f>
        <v>#N/A</v>
      </c>
      <c r="O96" s="12" t="e">
        <f t="shared" ca="1" si="74"/>
        <v>#N/A</v>
      </c>
      <c r="P96" s="13" t="e">
        <f t="shared" ca="1" si="75"/>
        <v>#N/A</v>
      </c>
      <c r="Q96" s="12" t="e">
        <f ca="1">ROUND(Q66,Advanced!$D$8-(1+INT(LOG10(ABS(Q66)))))</f>
        <v>#N/A</v>
      </c>
      <c r="R96" s="12" t="e">
        <f t="shared" ca="1" si="71"/>
        <v>#N/A</v>
      </c>
      <c r="S96" s="12" t="e">
        <f t="shared" ca="1" si="71"/>
        <v>#N/A</v>
      </c>
      <c r="T96" s="12" t="e">
        <f ca="1">ROUND(T66,Advanced!$D$9-(1+INT(LOG10(ABS(T66)))))</f>
        <v>#N/A</v>
      </c>
      <c r="U96" s="15" t="e">
        <f t="shared" ca="1" si="76"/>
        <v>#N/A</v>
      </c>
      <c r="V96" s="12" t="e">
        <f t="shared" ca="1" si="72"/>
        <v>#N/A</v>
      </c>
      <c r="W96" s="85" t="e">
        <f t="shared" ca="1" si="72"/>
        <v>#N/A</v>
      </c>
    </row>
    <row r="97" spans="5:23">
      <c r="E97" s="120">
        <v>13</v>
      </c>
      <c r="F97" s="9">
        <f ca="1">Lookups!AB14</f>
        <v>57.152500000000003</v>
      </c>
      <c r="G97" s="113"/>
      <c r="H97" s="112"/>
      <c r="I97" s="112"/>
      <c r="J97" s="112"/>
      <c r="K97" s="12" t="e">
        <f ca="1">ROUND(K67,Advanced!$D$7-(1+INT(LOG10(ABS(K67)))))</f>
        <v>#N/A</v>
      </c>
      <c r="L97" s="12" t="e">
        <f ca="1">ROUND(L67,Advanced!$D$8-(1+INT(LOG10(ABS(L67)))))</f>
        <v>#N/A</v>
      </c>
      <c r="M97" s="12" t="e">
        <f t="shared" ca="1" si="73"/>
        <v>#N/A</v>
      </c>
      <c r="N97" s="12" t="e">
        <f ca="1">ROUND(N67,Advanced!$D$9-(1+INT(LOG10(ABS(N67)))))</f>
        <v>#N/A</v>
      </c>
      <c r="O97" s="12" t="e">
        <f t="shared" ca="1" si="74"/>
        <v>#N/A</v>
      </c>
      <c r="P97" s="13" t="e">
        <f t="shared" ca="1" si="75"/>
        <v>#N/A</v>
      </c>
      <c r="Q97" s="12" t="e">
        <f ca="1">ROUND(Q67,Advanced!$D$8-(1+INT(LOG10(ABS(Q67)))))</f>
        <v>#N/A</v>
      </c>
      <c r="R97" s="12" t="e">
        <f t="shared" ca="1" si="71"/>
        <v>#N/A</v>
      </c>
      <c r="S97" s="12" t="e">
        <f t="shared" ca="1" si="71"/>
        <v>#N/A</v>
      </c>
      <c r="T97" s="12" t="e">
        <f ca="1">ROUND(T67,Advanced!$D$9-(1+INT(LOG10(ABS(T67)))))</f>
        <v>#N/A</v>
      </c>
      <c r="U97" s="15" t="e">
        <f t="shared" ca="1" si="76"/>
        <v>#N/A</v>
      </c>
      <c r="V97" s="12" t="e">
        <f t="shared" ca="1" si="72"/>
        <v>#N/A</v>
      </c>
      <c r="W97" s="85" t="e">
        <f t="shared" ca="1" si="72"/>
        <v>#N/A</v>
      </c>
    </row>
    <row r="98" spans="5:23">
      <c r="E98" s="120">
        <v>14</v>
      </c>
      <c r="F98" s="9">
        <f ca="1">Lookups!AB15</f>
        <v>53.582500000000003</v>
      </c>
      <c r="G98" s="113"/>
      <c r="H98" s="112"/>
      <c r="I98" s="112"/>
      <c r="J98" s="112"/>
      <c r="K98" s="12" t="e">
        <f ca="1">ROUND(K68,Advanced!$D$7-(1+INT(LOG10(ABS(K68)))))</f>
        <v>#N/A</v>
      </c>
      <c r="L98" s="12" t="e">
        <f ca="1">ROUND(L68,Advanced!$D$8-(1+INT(LOG10(ABS(L68)))))</f>
        <v>#N/A</v>
      </c>
      <c r="M98" s="12" t="e">
        <f t="shared" ca="1" si="73"/>
        <v>#N/A</v>
      </c>
      <c r="N98" s="12" t="e">
        <f ca="1">ROUND(N68,Advanced!$D$9-(1+INT(LOG10(ABS(N68)))))</f>
        <v>#N/A</v>
      </c>
      <c r="O98" s="12" t="e">
        <f t="shared" ca="1" si="74"/>
        <v>#N/A</v>
      </c>
      <c r="P98" s="13" t="e">
        <f t="shared" ca="1" si="75"/>
        <v>#N/A</v>
      </c>
      <c r="Q98" s="12" t="e">
        <f ca="1">ROUND(Q68,Advanced!$D$8-(1+INT(LOG10(ABS(Q68)))))</f>
        <v>#N/A</v>
      </c>
      <c r="R98" s="12" t="e">
        <f t="shared" ca="1" si="71"/>
        <v>#N/A</v>
      </c>
      <c r="S98" s="12" t="e">
        <f t="shared" ca="1" si="71"/>
        <v>#N/A</v>
      </c>
      <c r="T98" s="12" t="e">
        <f ca="1">ROUND(T68,Advanced!$D$9-(1+INT(LOG10(ABS(T68)))))</f>
        <v>#N/A</v>
      </c>
      <c r="U98" s="15" t="e">
        <f t="shared" ca="1" si="76"/>
        <v>#N/A</v>
      </c>
      <c r="V98" s="12" t="e">
        <f t="shared" ca="1" si="72"/>
        <v>#N/A</v>
      </c>
      <c r="W98" s="85" t="e">
        <f t="shared" ca="1" si="72"/>
        <v>#N/A</v>
      </c>
    </row>
    <row r="99" spans="5:23">
      <c r="E99" s="120">
        <v>15</v>
      </c>
      <c r="F99" s="9">
        <f ca="1">Lookups!AB16</f>
        <v>50.012500000000003</v>
      </c>
      <c r="G99" s="113"/>
      <c r="H99" s="112"/>
      <c r="I99" s="112"/>
      <c r="J99" s="112"/>
      <c r="K99" s="12" t="e">
        <f ca="1">ROUND(K69,Advanced!$D$7-(1+INT(LOG10(ABS(K69)))))</f>
        <v>#N/A</v>
      </c>
      <c r="L99" s="12" t="e">
        <f ca="1">ROUND(L69,Advanced!$D$8-(1+INT(LOG10(ABS(L69)))))</f>
        <v>#N/A</v>
      </c>
      <c r="M99" s="12" t="e">
        <f t="shared" ca="1" si="73"/>
        <v>#N/A</v>
      </c>
      <c r="N99" s="12" t="e">
        <f ca="1">ROUND(N69,Advanced!$D$9-(1+INT(LOG10(ABS(N69)))))</f>
        <v>#N/A</v>
      </c>
      <c r="O99" s="12" t="e">
        <f t="shared" ca="1" si="74"/>
        <v>#N/A</v>
      </c>
      <c r="P99" s="13" t="e">
        <f t="shared" ca="1" si="75"/>
        <v>#N/A</v>
      </c>
      <c r="Q99" s="12" t="e">
        <f ca="1">ROUND(Q69,Advanced!$D$8-(1+INT(LOG10(ABS(Q69)))))</f>
        <v>#N/A</v>
      </c>
      <c r="R99" s="12" t="e">
        <f t="shared" ca="1" si="71"/>
        <v>#N/A</v>
      </c>
      <c r="S99" s="12" t="e">
        <f t="shared" ca="1" si="71"/>
        <v>#N/A</v>
      </c>
      <c r="T99" s="12" t="e">
        <f ca="1">ROUND(T69,Advanced!$D$9-(1+INT(LOG10(ABS(T69)))))</f>
        <v>#N/A</v>
      </c>
      <c r="U99" s="15" t="e">
        <f t="shared" ca="1" si="76"/>
        <v>#N/A</v>
      </c>
      <c r="V99" s="12" t="e">
        <f t="shared" ca="1" si="72"/>
        <v>#N/A</v>
      </c>
      <c r="W99" s="85" t="e">
        <f t="shared" ca="1" si="72"/>
        <v>#N/A</v>
      </c>
    </row>
    <row r="100" spans="5:23">
      <c r="E100" s="120">
        <v>16</v>
      </c>
      <c r="F100" s="9">
        <f ca="1">Lookups!AB17</f>
        <v>46.442500000000003</v>
      </c>
      <c r="G100" s="113"/>
      <c r="H100" s="112"/>
      <c r="I100" s="112"/>
      <c r="J100" s="112"/>
      <c r="K100" s="12" t="e">
        <f ca="1">ROUND(K70,Advanced!$D$7-(1+INT(LOG10(ABS(K70)))))</f>
        <v>#N/A</v>
      </c>
      <c r="L100" s="12" t="e">
        <f ca="1">ROUND(L70,Advanced!$D$8-(1+INT(LOG10(ABS(L70)))))</f>
        <v>#N/A</v>
      </c>
      <c r="M100" s="12" t="e">
        <f t="shared" ca="1" si="73"/>
        <v>#N/A</v>
      </c>
      <c r="N100" s="12" t="e">
        <f ca="1">ROUND(N70,Advanced!$D$9-(1+INT(LOG10(ABS(N70)))))</f>
        <v>#N/A</v>
      </c>
      <c r="O100" s="12" t="e">
        <f t="shared" ca="1" si="74"/>
        <v>#N/A</v>
      </c>
      <c r="P100" s="13" t="e">
        <f t="shared" ca="1" si="75"/>
        <v>#N/A</v>
      </c>
      <c r="Q100" s="12" t="e">
        <f ca="1">ROUND(Q70,Advanced!$D$8-(1+INT(LOG10(ABS(Q70)))))</f>
        <v>#N/A</v>
      </c>
      <c r="R100" s="12" t="e">
        <f t="shared" ca="1" si="71"/>
        <v>#N/A</v>
      </c>
      <c r="S100" s="12" t="e">
        <f t="shared" ca="1" si="71"/>
        <v>#N/A</v>
      </c>
      <c r="T100" s="12" t="e">
        <f ca="1">ROUND(T70,Advanced!$D$9-(1+INT(LOG10(ABS(T70)))))</f>
        <v>#N/A</v>
      </c>
      <c r="U100" s="15" t="e">
        <f t="shared" ca="1" si="76"/>
        <v>#N/A</v>
      </c>
      <c r="V100" s="12" t="e">
        <f t="shared" ca="1" si="72"/>
        <v>#N/A</v>
      </c>
      <c r="W100" s="85" t="e">
        <f t="shared" ca="1" si="72"/>
        <v>#N/A</v>
      </c>
    </row>
    <row r="101" spans="5:23">
      <c r="E101" s="120">
        <v>17</v>
      </c>
      <c r="F101" s="9">
        <f ca="1">Lookups!AB18</f>
        <v>42.872500000000002</v>
      </c>
      <c r="G101" s="113"/>
      <c r="H101" s="112"/>
      <c r="I101" s="112"/>
      <c r="J101" s="112"/>
      <c r="K101" s="12" t="e">
        <f ca="1">ROUND(K71,Advanced!$D$7-(1+INT(LOG10(ABS(K71)))))</f>
        <v>#N/A</v>
      </c>
      <c r="L101" s="12" t="e">
        <f ca="1">ROUND(L71,Advanced!$D$8-(1+INT(LOG10(ABS(L71)))))</f>
        <v>#N/A</v>
      </c>
      <c r="M101" s="12" t="e">
        <f t="shared" ca="1" si="73"/>
        <v>#N/A</v>
      </c>
      <c r="N101" s="12" t="e">
        <f ca="1">ROUND(N71,Advanced!$D$9-(1+INT(LOG10(ABS(N71)))))</f>
        <v>#N/A</v>
      </c>
      <c r="O101" s="12" t="e">
        <f t="shared" ca="1" si="74"/>
        <v>#N/A</v>
      </c>
      <c r="P101" s="13" t="e">
        <f t="shared" ca="1" si="75"/>
        <v>#N/A</v>
      </c>
      <c r="Q101" s="12" t="e">
        <f ca="1">ROUND(Q71,Advanced!$D$8-(1+INT(LOG10(ABS(Q71)))))</f>
        <v>#N/A</v>
      </c>
      <c r="R101" s="12" t="e">
        <f t="shared" ca="1" si="71"/>
        <v>#N/A</v>
      </c>
      <c r="S101" s="12" t="e">
        <f t="shared" ca="1" si="71"/>
        <v>#N/A</v>
      </c>
      <c r="T101" s="12" t="e">
        <f ca="1">ROUND(T71,Advanced!$D$9-(1+INT(LOG10(ABS(T71)))))</f>
        <v>#N/A</v>
      </c>
      <c r="U101" s="15" t="e">
        <f t="shared" ca="1" si="76"/>
        <v>#N/A</v>
      </c>
      <c r="V101" s="12" t="e">
        <f t="shared" ca="1" si="72"/>
        <v>#N/A</v>
      </c>
      <c r="W101" s="85" t="e">
        <f t="shared" ca="1" si="72"/>
        <v>#N/A</v>
      </c>
    </row>
    <row r="102" spans="5:23">
      <c r="E102" s="120">
        <v>18</v>
      </c>
      <c r="F102" s="9">
        <f ca="1">Lookups!AB19</f>
        <v>39.302500000000002</v>
      </c>
      <c r="G102" s="113"/>
      <c r="H102" s="112"/>
      <c r="I102" s="112"/>
      <c r="J102" s="112"/>
      <c r="K102" s="12" t="e">
        <f ca="1">ROUND(K72,Advanced!$D$7-(1+INT(LOG10(ABS(K72)))))</f>
        <v>#N/A</v>
      </c>
      <c r="L102" s="12" t="e">
        <f ca="1">ROUND(L72,Advanced!$D$8-(1+INT(LOG10(ABS(L72)))))</f>
        <v>#N/A</v>
      </c>
      <c r="M102" s="12" t="e">
        <f t="shared" ca="1" si="73"/>
        <v>#N/A</v>
      </c>
      <c r="N102" s="12" t="e">
        <f ca="1">ROUND(N72,Advanced!$D$9-(1+INT(LOG10(ABS(N72)))))</f>
        <v>#N/A</v>
      </c>
      <c r="O102" s="12" t="e">
        <f t="shared" ca="1" si="74"/>
        <v>#N/A</v>
      </c>
      <c r="P102" s="13" t="e">
        <f t="shared" ca="1" si="75"/>
        <v>#N/A</v>
      </c>
      <c r="Q102" s="12" t="e">
        <f ca="1">ROUND(Q72,Advanced!$D$8-(1+INT(LOG10(ABS(Q72)))))</f>
        <v>#N/A</v>
      </c>
      <c r="R102" s="12" t="e">
        <f t="shared" ca="1" si="71"/>
        <v>#N/A</v>
      </c>
      <c r="S102" s="12" t="e">
        <f t="shared" ca="1" si="71"/>
        <v>#N/A</v>
      </c>
      <c r="T102" s="12" t="e">
        <f ca="1">ROUND(T72,Advanced!$D$9-(1+INT(LOG10(ABS(T72)))))</f>
        <v>#N/A</v>
      </c>
      <c r="U102" s="15" t="e">
        <f t="shared" ca="1" si="76"/>
        <v>#N/A</v>
      </c>
      <c r="V102" s="12" t="e">
        <f t="shared" ca="1" si="72"/>
        <v>#N/A</v>
      </c>
      <c r="W102" s="85" t="e">
        <f t="shared" ca="1" si="72"/>
        <v>#N/A</v>
      </c>
    </row>
    <row r="103" spans="5:23">
      <c r="E103" s="120">
        <v>19</v>
      </c>
      <c r="F103" s="9">
        <f ca="1">Lookups!AB20</f>
        <v>35.732500000000002</v>
      </c>
      <c r="G103" s="113"/>
      <c r="H103" s="112"/>
      <c r="I103" s="112"/>
      <c r="J103" s="112"/>
      <c r="K103" s="12" t="e">
        <f ca="1">ROUND(K73,Advanced!$D$7-(1+INT(LOG10(ABS(K73)))))</f>
        <v>#N/A</v>
      </c>
      <c r="L103" s="12" t="e">
        <f ca="1">ROUND(L73,Advanced!$D$8-(1+INT(LOG10(ABS(L73)))))</f>
        <v>#N/A</v>
      </c>
      <c r="M103" s="12" t="e">
        <f t="shared" ca="1" si="73"/>
        <v>#N/A</v>
      </c>
      <c r="N103" s="12" t="e">
        <f ca="1">ROUND(N73,Advanced!$D$9-(1+INT(LOG10(ABS(N73)))))</f>
        <v>#N/A</v>
      </c>
      <c r="O103" s="12" t="e">
        <f t="shared" ca="1" si="74"/>
        <v>#N/A</v>
      </c>
      <c r="P103" s="13" t="e">
        <f t="shared" ca="1" si="75"/>
        <v>#N/A</v>
      </c>
      <c r="Q103" s="12" t="e">
        <f ca="1">ROUND(Q73,Advanced!$D$8-(1+INT(LOG10(ABS(Q73)))))</f>
        <v>#N/A</v>
      </c>
      <c r="R103" s="12" t="e">
        <f t="shared" ca="1" si="71"/>
        <v>#N/A</v>
      </c>
      <c r="S103" s="12" t="e">
        <f t="shared" ca="1" si="71"/>
        <v>#N/A</v>
      </c>
      <c r="T103" s="12" t="e">
        <f ca="1">ROUND(T73,Advanced!$D$9-(1+INT(LOG10(ABS(T73)))))</f>
        <v>#N/A</v>
      </c>
      <c r="U103" s="15" t="e">
        <f t="shared" ca="1" si="76"/>
        <v>#N/A</v>
      </c>
      <c r="V103" s="12" t="e">
        <f t="shared" ca="1" si="72"/>
        <v>#N/A</v>
      </c>
      <c r="W103" s="85" t="e">
        <f t="shared" ca="1" si="72"/>
        <v>#N/A</v>
      </c>
    </row>
    <row r="104" spans="5:23">
      <c r="E104" s="120">
        <v>20</v>
      </c>
      <c r="F104" s="9">
        <f ca="1">Lookups!AB21</f>
        <v>32.162499999999994</v>
      </c>
      <c r="G104" s="113"/>
      <c r="H104" s="112"/>
      <c r="I104" s="112"/>
      <c r="J104" s="112"/>
      <c r="K104" s="12" t="e">
        <f ca="1">ROUND(K74,Advanced!$D$7-(1+INT(LOG10(ABS(K74)))))</f>
        <v>#N/A</v>
      </c>
      <c r="L104" s="12" t="e">
        <f ca="1">ROUND(L74,Advanced!$D$8-(1+INT(LOG10(ABS(L74)))))</f>
        <v>#N/A</v>
      </c>
      <c r="M104" s="12" t="e">
        <f t="shared" ca="1" si="73"/>
        <v>#N/A</v>
      </c>
      <c r="N104" s="12" t="e">
        <f ca="1">ROUND(N74,Advanced!$D$9-(1+INT(LOG10(ABS(N74)))))</f>
        <v>#N/A</v>
      </c>
      <c r="O104" s="12" t="e">
        <f t="shared" ca="1" si="74"/>
        <v>#N/A</v>
      </c>
      <c r="P104" s="13" t="e">
        <f t="shared" ca="1" si="75"/>
        <v>#N/A</v>
      </c>
      <c r="Q104" s="12" t="e">
        <f ca="1">ROUND(Q74,Advanced!$D$8-(1+INT(LOG10(ABS(Q74)))))</f>
        <v>#N/A</v>
      </c>
      <c r="R104" s="12" t="e">
        <f t="shared" ca="1" si="71"/>
        <v>#N/A</v>
      </c>
      <c r="S104" s="12" t="e">
        <f t="shared" ca="1" si="71"/>
        <v>#N/A</v>
      </c>
      <c r="T104" s="12" t="e">
        <f ca="1">ROUND(T74,Advanced!$D$9-(1+INT(LOG10(ABS(T74)))))</f>
        <v>#N/A</v>
      </c>
      <c r="U104" s="15" t="e">
        <f t="shared" ca="1" si="76"/>
        <v>#N/A</v>
      </c>
      <c r="V104" s="12" t="e">
        <f t="shared" ca="1" si="72"/>
        <v>#N/A</v>
      </c>
      <c r="W104" s="85" t="e">
        <f t="shared" ca="1" si="72"/>
        <v>#N/A</v>
      </c>
    </row>
    <row r="105" spans="5:23">
      <c r="E105" s="120">
        <v>21</v>
      </c>
      <c r="F105" s="9">
        <f ca="1">Lookups!AB22</f>
        <v>28.592500000000001</v>
      </c>
      <c r="G105" s="113"/>
      <c r="H105" s="112"/>
      <c r="I105" s="112"/>
      <c r="J105" s="112"/>
      <c r="K105" s="12" t="e">
        <f ca="1">ROUND(K75,Advanced!$D$7-(1+INT(LOG10(ABS(K75)))))</f>
        <v>#N/A</v>
      </c>
      <c r="L105" s="12" t="e">
        <f ca="1">ROUND(L75,Advanced!$D$8-(1+INT(LOG10(ABS(L75)))))</f>
        <v>#N/A</v>
      </c>
      <c r="M105" s="12" t="e">
        <f t="shared" ca="1" si="73"/>
        <v>#N/A</v>
      </c>
      <c r="N105" s="12" t="e">
        <f ca="1">ROUND(N75,Advanced!$D$9-(1+INT(LOG10(ABS(N75)))))</f>
        <v>#N/A</v>
      </c>
      <c r="O105" s="12" t="e">
        <f t="shared" ca="1" si="74"/>
        <v>#N/A</v>
      </c>
      <c r="P105" s="13" t="e">
        <f t="shared" ca="1" si="75"/>
        <v>#N/A</v>
      </c>
      <c r="Q105" s="12" t="e">
        <f ca="1">ROUND(Q75,Advanced!$D$8-(1+INT(LOG10(ABS(Q75)))))</f>
        <v>#N/A</v>
      </c>
      <c r="R105" s="12" t="e">
        <f t="shared" ca="1" si="71"/>
        <v>#N/A</v>
      </c>
      <c r="S105" s="12" t="e">
        <f t="shared" ca="1" si="71"/>
        <v>#N/A</v>
      </c>
      <c r="T105" s="12" t="e">
        <f ca="1">ROUND(T75,Advanced!$D$9-(1+INT(LOG10(ABS(T75)))))</f>
        <v>#N/A</v>
      </c>
      <c r="U105" s="15" t="e">
        <f t="shared" ca="1" si="76"/>
        <v>#N/A</v>
      </c>
      <c r="V105" s="12" t="e">
        <f t="shared" ca="1" si="72"/>
        <v>#N/A</v>
      </c>
      <c r="W105" s="85" t="e">
        <f t="shared" ca="1" si="72"/>
        <v>#N/A</v>
      </c>
    </row>
    <row r="106" spans="5:23">
      <c r="E106" s="120">
        <v>22</v>
      </c>
      <c r="F106" s="9">
        <f ca="1">Lookups!AB23</f>
        <v>25.022500000000008</v>
      </c>
      <c r="G106" s="113"/>
      <c r="H106" s="112"/>
      <c r="I106" s="112"/>
      <c r="J106" s="112"/>
      <c r="K106" s="12" t="e">
        <f ca="1">ROUND(K76,Advanced!$D$7-(1+INT(LOG10(ABS(K76)))))</f>
        <v>#N/A</v>
      </c>
      <c r="L106" s="12" t="e">
        <f ca="1">ROUND(L76,Advanced!$D$8-(1+INT(LOG10(ABS(L76)))))</f>
        <v>#N/A</v>
      </c>
      <c r="M106" s="12" t="e">
        <f t="shared" ca="1" si="73"/>
        <v>#N/A</v>
      </c>
      <c r="N106" s="12" t="e">
        <f ca="1">ROUND(N76,Advanced!$D$9-(1+INT(LOG10(ABS(N76)))))</f>
        <v>#N/A</v>
      </c>
      <c r="O106" s="12" t="e">
        <f t="shared" ca="1" si="74"/>
        <v>#N/A</v>
      </c>
      <c r="P106" s="13" t="e">
        <f t="shared" ca="1" si="75"/>
        <v>#N/A</v>
      </c>
      <c r="Q106" s="12" t="e">
        <f ca="1">ROUND(Q76,Advanced!$D$8-(1+INT(LOG10(ABS(Q76)))))</f>
        <v>#N/A</v>
      </c>
      <c r="R106" s="12" t="e">
        <f t="shared" ca="1" si="71"/>
        <v>#N/A</v>
      </c>
      <c r="S106" s="12" t="e">
        <f t="shared" ca="1" si="71"/>
        <v>#N/A</v>
      </c>
      <c r="T106" s="12" t="e">
        <f ca="1">ROUND(T76,Advanced!$D$9-(1+INT(LOG10(ABS(T76)))))</f>
        <v>#N/A</v>
      </c>
      <c r="U106" s="15" t="e">
        <f t="shared" ca="1" si="76"/>
        <v>#N/A</v>
      </c>
      <c r="V106" s="12" t="e">
        <f t="shared" ca="1" si="72"/>
        <v>#N/A</v>
      </c>
      <c r="W106" s="85" t="e">
        <f t="shared" ca="1" si="72"/>
        <v>#N/A</v>
      </c>
    </row>
    <row r="107" spans="5:23">
      <c r="E107" s="120">
        <v>23</v>
      </c>
      <c r="F107" s="9">
        <f ca="1">Lookups!AB24</f>
        <v>21.452500000000001</v>
      </c>
      <c r="G107" s="113"/>
      <c r="H107" s="112"/>
      <c r="I107" s="112"/>
      <c r="J107" s="112"/>
      <c r="K107" s="12" t="e">
        <f ca="1">ROUND(K77,Advanced!$D$7-(1+INT(LOG10(ABS(K77)))))</f>
        <v>#N/A</v>
      </c>
      <c r="L107" s="12" t="e">
        <f ca="1">ROUND(L77,Advanced!$D$8-(1+INT(LOG10(ABS(L77)))))</f>
        <v>#N/A</v>
      </c>
      <c r="M107" s="12" t="e">
        <f t="shared" ca="1" si="73"/>
        <v>#N/A</v>
      </c>
      <c r="N107" s="12" t="e">
        <f ca="1">ROUND(N77,Advanced!$D$9-(1+INT(LOG10(ABS(N77)))))</f>
        <v>#N/A</v>
      </c>
      <c r="O107" s="12" t="e">
        <f t="shared" ca="1" si="74"/>
        <v>#N/A</v>
      </c>
      <c r="P107" s="13" t="e">
        <f t="shared" ca="1" si="75"/>
        <v>#N/A</v>
      </c>
      <c r="Q107" s="12" t="e">
        <f ca="1">ROUND(Q77,Advanced!$D$8-(1+INT(LOG10(ABS(Q77)))))</f>
        <v>#N/A</v>
      </c>
      <c r="R107" s="12" t="e">
        <f t="shared" ca="1" si="71"/>
        <v>#N/A</v>
      </c>
      <c r="S107" s="12" t="e">
        <f t="shared" ca="1" si="71"/>
        <v>#N/A</v>
      </c>
      <c r="T107" s="12" t="e">
        <f ca="1">ROUND(T77,Advanced!$D$9-(1+INT(LOG10(ABS(T77)))))</f>
        <v>#N/A</v>
      </c>
      <c r="U107" s="15" t="e">
        <f t="shared" ca="1" si="76"/>
        <v>#N/A</v>
      </c>
      <c r="V107" s="12" t="e">
        <f t="shared" ca="1" si="72"/>
        <v>#N/A</v>
      </c>
      <c r="W107" s="85" t="e">
        <f t="shared" ca="1" si="72"/>
        <v>#N/A</v>
      </c>
    </row>
    <row r="108" spans="5:23">
      <c r="E108" s="120">
        <v>24</v>
      </c>
      <c r="F108" s="9">
        <f ca="1">Lookups!AB25</f>
        <v>17.882499999999993</v>
      </c>
      <c r="G108" s="113"/>
      <c r="H108" s="112"/>
      <c r="I108" s="112"/>
      <c r="J108" s="112"/>
      <c r="K108" s="12" t="e">
        <f ca="1">ROUND(K78,Advanced!$D$7-(1+INT(LOG10(ABS(K78)))))</f>
        <v>#N/A</v>
      </c>
      <c r="L108" s="12" t="e">
        <f ca="1">ROUND(L78,Advanced!$D$8-(1+INT(LOG10(ABS(L78)))))</f>
        <v>#N/A</v>
      </c>
      <c r="M108" s="12" t="e">
        <f t="shared" ca="1" si="73"/>
        <v>#N/A</v>
      </c>
      <c r="N108" s="12" t="e">
        <f ca="1">ROUND(N78,Advanced!$D$9-(1+INT(LOG10(ABS(N78)))))</f>
        <v>#N/A</v>
      </c>
      <c r="O108" s="12" t="e">
        <f t="shared" ca="1" si="74"/>
        <v>#N/A</v>
      </c>
      <c r="P108" s="13" t="e">
        <f t="shared" ca="1" si="75"/>
        <v>#N/A</v>
      </c>
      <c r="Q108" s="12" t="e">
        <f ca="1">ROUND(Q78,Advanced!$D$8-(1+INT(LOG10(ABS(Q78)))))</f>
        <v>#N/A</v>
      </c>
      <c r="R108" s="12" t="e">
        <f t="shared" ca="1" si="71"/>
        <v>#N/A</v>
      </c>
      <c r="S108" s="12" t="e">
        <f t="shared" ca="1" si="71"/>
        <v>#N/A</v>
      </c>
      <c r="T108" s="12" t="e">
        <f ca="1">ROUND(T78,Advanced!$D$9-(1+INT(LOG10(ABS(T78)))))</f>
        <v>#N/A</v>
      </c>
      <c r="U108" s="15" t="e">
        <f t="shared" ca="1" si="76"/>
        <v>#N/A</v>
      </c>
      <c r="V108" s="12" t="e">
        <f t="shared" ca="1" si="72"/>
        <v>#N/A</v>
      </c>
      <c r="W108" s="85" t="e">
        <f t="shared" ca="1" si="72"/>
        <v>#N/A</v>
      </c>
    </row>
    <row r="109" spans="5:23">
      <c r="E109" s="120">
        <v>25</v>
      </c>
      <c r="F109" s="9">
        <f ca="1">Lookups!AB26</f>
        <v>14.3125</v>
      </c>
      <c r="G109" s="113"/>
      <c r="H109" s="112"/>
      <c r="I109" s="112"/>
      <c r="J109" s="112"/>
      <c r="K109" s="12" t="e">
        <f ca="1">ROUND(K79,Advanced!$D$7-(1+INT(LOG10(ABS(K79)))))</f>
        <v>#N/A</v>
      </c>
      <c r="L109" s="12" t="e">
        <f ca="1">ROUND(L79,Advanced!$D$8-(1+INT(LOG10(ABS(L79)))))</f>
        <v>#N/A</v>
      </c>
      <c r="M109" s="12" t="e">
        <f t="shared" ca="1" si="73"/>
        <v>#N/A</v>
      </c>
      <c r="N109" s="12" t="e">
        <f ca="1">ROUND(N79,Advanced!$D$9-(1+INT(LOG10(ABS(N79)))))</f>
        <v>#N/A</v>
      </c>
      <c r="O109" s="12" t="e">
        <f t="shared" ca="1" si="74"/>
        <v>#N/A</v>
      </c>
      <c r="P109" s="13" t="e">
        <f t="shared" ca="1" si="75"/>
        <v>#N/A</v>
      </c>
      <c r="Q109" s="12" t="e">
        <f ca="1">ROUND(Q79,Advanced!$D$8-(1+INT(LOG10(ABS(Q79)))))</f>
        <v>#N/A</v>
      </c>
      <c r="R109" s="12" t="e">
        <f t="shared" ca="1" si="71"/>
        <v>#N/A</v>
      </c>
      <c r="S109" s="12" t="e">
        <f t="shared" ca="1" si="71"/>
        <v>#N/A</v>
      </c>
      <c r="T109" s="12" t="e">
        <f ca="1">ROUND(T79,Advanced!$D$9-(1+INT(LOG10(ABS(T79)))))</f>
        <v>#N/A</v>
      </c>
      <c r="U109" s="15" t="e">
        <f t="shared" ca="1" si="76"/>
        <v>#N/A</v>
      </c>
      <c r="V109" s="12" t="e">
        <f t="shared" ca="1" si="72"/>
        <v>#N/A</v>
      </c>
      <c r="W109" s="85" t="e">
        <f t="shared" ca="1" si="72"/>
        <v>#N/A</v>
      </c>
    </row>
    <row r="110" spans="5:23">
      <c r="E110" s="120">
        <v>26</v>
      </c>
      <c r="F110" s="9">
        <f ca="1">Lookups!AB27</f>
        <v>10.742500000000007</v>
      </c>
      <c r="G110" s="113"/>
      <c r="H110" s="112"/>
      <c r="I110" s="112"/>
      <c r="J110" s="112"/>
      <c r="K110" s="12" t="e">
        <f ca="1">ROUND(K80,Advanced!$D$7-(1+INT(LOG10(ABS(K80)))))</f>
        <v>#N/A</v>
      </c>
      <c r="L110" s="12" t="e">
        <f ca="1">ROUND(L80,Advanced!$D$8-(1+INT(LOG10(ABS(L80)))))</f>
        <v>#N/A</v>
      </c>
      <c r="M110" s="12" t="e">
        <f t="shared" ca="1" si="73"/>
        <v>#N/A</v>
      </c>
      <c r="N110" s="12" t="e">
        <f ca="1">ROUND(N80,Advanced!$D$9-(1+INT(LOG10(ABS(N80)))))</f>
        <v>#N/A</v>
      </c>
      <c r="O110" s="12" t="e">
        <f t="shared" ca="1" si="74"/>
        <v>#N/A</v>
      </c>
      <c r="P110" s="13" t="e">
        <f t="shared" ca="1" si="75"/>
        <v>#N/A</v>
      </c>
      <c r="Q110" s="12" t="e">
        <f ca="1">ROUND(Q80,Advanced!$D$8-(1+INT(LOG10(ABS(Q80)))))</f>
        <v>#N/A</v>
      </c>
      <c r="R110" s="12" t="e">
        <f t="shared" ca="1" si="71"/>
        <v>#N/A</v>
      </c>
      <c r="S110" s="12" t="e">
        <f t="shared" ca="1" si="71"/>
        <v>#N/A</v>
      </c>
      <c r="T110" s="12" t="e">
        <f ca="1">ROUND(T80,Advanced!$D$9-(1+INT(LOG10(ABS(T80)))))</f>
        <v>#N/A</v>
      </c>
      <c r="U110" s="15" t="e">
        <f t="shared" ca="1" si="76"/>
        <v>#N/A</v>
      </c>
      <c r="V110" s="12" t="e">
        <f t="shared" ca="1" si="72"/>
        <v>#N/A</v>
      </c>
      <c r="W110" s="85" t="e">
        <f t="shared" ca="1" si="72"/>
        <v>#N/A</v>
      </c>
    </row>
    <row r="111" spans="5:23">
      <c r="E111" s="120">
        <v>27</v>
      </c>
      <c r="F111" s="9">
        <f ca="1">Lookups!AB28</f>
        <v>7.1724999999999994</v>
      </c>
      <c r="G111" s="113"/>
      <c r="H111" s="112"/>
      <c r="I111" s="112"/>
      <c r="J111" s="112"/>
      <c r="K111" s="12" t="e">
        <f ca="1">ROUND(K81,Advanced!$D$7-(1+INT(LOG10(ABS(K81)))))</f>
        <v>#N/A</v>
      </c>
      <c r="L111" s="12" t="e">
        <f ca="1">ROUND(L81,Advanced!$D$8-(1+INT(LOG10(ABS(L81)))))</f>
        <v>#N/A</v>
      </c>
      <c r="M111" s="12" t="e">
        <f t="shared" ca="1" si="73"/>
        <v>#N/A</v>
      </c>
      <c r="N111" s="12" t="e">
        <f ca="1">ROUND(N81,Advanced!$D$9-(1+INT(LOG10(ABS(N81)))))</f>
        <v>#N/A</v>
      </c>
      <c r="O111" s="12" t="e">
        <f t="shared" ca="1" si="74"/>
        <v>#N/A</v>
      </c>
      <c r="P111" s="13" t="e">
        <f t="shared" ca="1" si="75"/>
        <v>#N/A</v>
      </c>
      <c r="Q111" s="12" t="e">
        <f ca="1">ROUND(Q81,Advanced!$D$8-(1+INT(LOG10(ABS(Q81)))))</f>
        <v>#N/A</v>
      </c>
      <c r="R111" s="12" t="e">
        <f t="shared" ca="1" si="71"/>
        <v>#N/A</v>
      </c>
      <c r="S111" s="12" t="e">
        <f t="shared" ca="1" si="71"/>
        <v>#N/A</v>
      </c>
      <c r="T111" s="12" t="e">
        <f ca="1">ROUND(T81,Advanced!$D$9-(1+INT(LOG10(ABS(T81)))))</f>
        <v>#N/A</v>
      </c>
      <c r="U111" s="15" t="e">
        <f t="shared" ca="1" si="76"/>
        <v>#N/A</v>
      </c>
      <c r="V111" s="12" t="e">
        <f t="shared" ca="1" si="72"/>
        <v>#N/A</v>
      </c>
      <c r="W111" s="85" t="e">
        <f t="shared" ca="1" si="72"/>
        <v>#N/A</v>
      </c>
    </row>
    <row r="112" spans="5:23">
      <c r="E112" s="120">
        <v>28</v>
      </c>
      <c r="F112" s="9">
        <f ca="1">Lookups!AB29</f>
        <v>3.602499999999992</v>
      </c>
      <c r="G112" s="113"/>
      <c r="H112" s="112"/>
      <c r="I112" s="112"/>
      <c r="J112" s="112"/>
      <c r="K112" s="12" t="e">
        <f ca="1">ROUND(K82,Advanced!$D$7-(1+INT(LOG10(ABS(K82)))))</f>
        <v>#N/A</v>
      </c>
      <c r="L112" s="12" t="e">
        <f ca="1">ROUND(L82,Advanced!$D$8-(1+INT(LOG10(ABS(L82)))))</f>
        <v>#N/A</v>
      </c>
      <c r="M112" s="12" t="e">
        <f t="shared" ca="1" si="73"/>
        <v>#N/A</v>
      </c>
      <c r="N112" s="12" t="e">
        <f ca="1">ROUND(N82,Advanced!$D$9-(1+INT(LOG10(ABS(N82)))))</f>
        <v>#N/A</v>
      </c>
      <c r="O112" s="12" t="e">
        <f t="shared" ca="1" si="74"/>
        <v>#N/A</v>
      </c>
      <c r="P112" s="13" t="e">
        <f t="shared" ca="1" si="75"/>
        <v>#N/A</v>
      </c>
      <c r="Q112" s="12" t="e">
        <f ca="1">ROUND(Q82,Advanced!$D$8-(1+INT(LOG10(ABS(Q82)))))</f>
        <v>#N/A</v>
      </c>
      <c r="R112" s="12" t="e">
        <f t="shared" ca="1" si="71"/>
        <v>#N/A</v>
      </c>
      <c r="S112" s="12" t="e">
        <f t="shared" ca="1" si="71"/>
        <v>#N/A</v>
      </c>
      <c r="T112" s="12" t="e">
        <f ca="1">ROUND(T82,Advanced!$D$9-(1+INT(LOG10(ABS(T82)))))</f>
        <v>#N/A</v>
      </c>
      <c r="U112" s="15" t="e">
        <f t="shared" ca="1" si="76"/>
        <v>#N/A</v>
      </c>
      <c r="V112" s="12" t="e">
        <f t="shared" ca="1" si="72"/>
        <v>#N/A</v>
      </c>
      <c r="W112" s="85" t="e">
        <f t="shared" ca="1" si="72"/>
        <v>#N/A</v>
      </c>
    </row>
    <row r="113" spans="5:23">
      <c r="E113" s="120">
        <v>29</v>
      </c>
      <c r="F113" s="9">
        <f ca="1">Lookups!AB30</f>
        <v>3.2499999999998863E-2</v>
      </c>
      <c r="G113" s="113"/>
      <c r="H113" s="112"/>
      <c r="I113" s="112"/>
      <c r="J113" s="112"/>
      <c r="K113" s="12" t="e">
        <f ca="1">ROUND(K83,Advanced!$D$7-(1+INT(LOG10(ABS(K83)))))</f>
        <v>#N/A</v>
      </c>
      <c r="L113" s="12" t="e">
        <f ca="1">ROUND(L83,Advanced!$D$8-(1+INT(LOG10(ABS(L83)))))</f>
        <v>#N/A</v>
      </c>
      <c r="M113" s="12" t="e">
        <f t="shared" ca="1" si="73"/>
        <v>#N/A</v>
      </c>
      <c r="N113" s="12" t="e">
        <f ca="1">ROUND(N83,Advanced!$D$9-(1+INT(LOG10(ABS(N83)))))</f>
        <v>#N/A</v>
      </c>
      <c r="O113" s="12" t="e">
        <f t="shared" ca="1" si="74"/>
        <v>#N/A</v>
      </c>
      <c r="P113" s="13" t="e">
        <f t="shared" ca="1" si="75"/>
        <v>#N/A</v>
      </c>
      <c r="Q113" s="12" t="e">
        <f ca="1">ROUND(Q83,Advanced!$D$8-(1+INT(LOG10(ABS(Q83)))))</f>
        <v>#N/A</v>
      </c>
      <c r="R113" s="12" t="e">
        <f t="shared" ca="1" si="71"/>
        <v>#N/A</v>
      </c>
      <c r="S113" s="12" t="e">
        <f t="shared" ca="1" si="71"/>
        <v>#N/A</v>
      </c>
      <c r="T113" s="12" t="e">
        <f ca="1">ROUND(T83,Advanced!$D$9-(1+INT(LOG10(ABS(T83)))))</f>
        <v>#N/A</v>
      </c>
      <c r="U113" s="15" t="e">
        <f t="shared" ca="1" si="76"/>
        <v>#N/A</v>
      </c>
      <c r="V113" s="12" t="e">
        <f t="shared" ca="1" si="72"/>
        <v>#N/A</v>
      </c>
      <c r="W113" s="85" t="e">
        <f t="shared" ca="1" si="72"/>
        <v>#N/A</v>
      </c>
    </row>
  </sheetData>
  <phoneticPr fontId="0" type="noConversion"/>
  <pageMargins left="0.75" right="0.75" top="1" bottom="1" header="0.5" footer="0.5"/>
  <pageSetup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I113"/>
  <sheetViews>
    <sheetView workbookViewId="0">
      <pane xSplit="6" ySplit="2" topLeftCell="V3" activePane="bottomRight" state="frozen"/>
      <selection pane="topRight" activeCell="F1" sqref="F1"/>
      <selection pane="bottomLeft" activeCell="A3" sqref="A3"/>
      <selection pane="bottomRight" activeCell="AD3" sqref="AD3:AD83"/>
    </sheetView>
  </sheetViews>
  <sheetFormatPr defaultRowHeight="12.75"/>
  <cols>
    <col min="1" max="1" width="18.42578125" customWidth="1"/>
    <col min="3" max="4" width="3.85546875" customWidth="1"/>
    <col min="15" max="15" width="9.140625" customWidth="1"/>
    <col min="21" max="21" width="10.28515625" bestFit="1" customWidth="1"/>
    <col min="25" max="25" width="12.42578125" customWidth="1"/>
    <col min="26" max="26" width="17.28515625" customWidth="1"/>
    <col min="28" max="28" width="10.42578125" customWidth="1"/>
  </cols>
  <sheetData>
    <row r="1" spans="1:35">
      <c r="F1">
        <f ca="1">(B24-B23)/50</f>
        <v>0</v>
      </c>
      <c r="H1" s="2" t="s">
        <v>111</v>
      </c>
      <c r="K1" s="2" t="s">
        <v>112</v>
      </c>
    </row>
    <row r="2" spans="1:35" ht="42" customHeight="1">
      <c r="A2" s="98" t="s">
        <v>1084</v>
      </c>
      <c r="B2" s="99"/>
      <c r="E2" s="96" t="s">
        <v>114</v>
      </c>
      <c r="F2" s="2" t="s">
        <v>115</v>
      </c>
      <c r="G2" s="11" t="s">
        <v>1085</v>
      </c>
      <c r="H2" s="2" t="s">
        <v>69</v>
      </c>
      <c r="I2" s="2" t="s">
        <v>116</v>
      </c>
      <c r="J2" s="2"/>
      <c r="K2" s="2" t="s">
        <v>43</v>
      </c>
      <c r="L2" s="2" t="s">
        <v>46</v>
      </c>
      <c r="M2" s="110" t="s">
        <v>17</v>
      </c>
      <c r="N2" s="114" t="s">
        <v>1086</v>
      </c>
      <c r="O2" s="2" t="s">
        <v>1087</v>
      </c>
      <c r="P2" s="2" t="s">
        <v>1088</v>
      </c>
      <c r="Q2" s="2" t="s">
        <v>1089</v>
      </c>
      <c r="R2" s="2" t="s">
        <v>1090</v>
      </c>
      <c r="S2" s="2" t="s">
        <v>1091</v>
      </c>
      <c r="T2" s="2" t="s">
        <v>996</v>
      </c>
      <c r="U2" s="2" t="s">
        <v>1005</v>
      </c>
      <c r="V2" s="2" t="s">
        <v>85</v>
      </c>
      <c r="W2" s="2" t="s">
        <v>66</v>
      </c>
      <c r="X2" s="2"/>
      <c r="Y2" s="11" t="s">
        <v>118</v>
      </c>
      <c r="Z2" s="11" t="s">
        <v>119</v>
      </c>
      <c r="AA2" s="11" t="s">
        <v>1092</v>
      </c>
      <c r="AB2" s="111" t="s">
        <v>1093</v>
      </c>
      <c r="AC2" s="111" t="s">
        <v>1094</v>
      </c>
      <c r="AD2" s="111" t="s">
        <v>1095</v>
      </c>
      <c r="AE2" s="111" t="s">
        <v>1096</v>
      </c>
      <c r="AF2" s="115" t="s">
        <v>1097</v>
      </c>
      <c r="AG2" s="115" t="s">
        <v>1098</v>
      </c>
      <c r="AH2" s="115" t="s">
        <v>1098</v>
      </c>
      <c r="AI2" s="115" t="s">
        <v>1099</v>
      </c>
    </row>
    <row r="3" spans="1:35">
      <c r="A3" s="99" t="s">
        <v>15</v>
      </c>
      <c r="B3" s="99">
        <f ca="1">VLOOKUP(CHARACTERIZE!$I$6, Lookups!$D$2:$E$1502,2,FALSE)+1</f>
        <v>1</v>
      </c>
      <c r="E3" s="97">
        <v>0</v>
      </c>
      <c r="F3" s="9">
        <f t="shared" ref="F3:F53" ca="1" si="0">$B$23+E3*$F$1</f>
        <v>0</v>
      </c>
      <c r="H3" s="14">
        <f t="shared" ref="H3:H53" ca="1" si="1">$B$31*$F3^3+$B$32*$F3^2+$B$33*$F3+$B$34+$B$9</f>
        <v>0</v>
      </c>
      <c r="I3" s="14">
        <f t="shared" ref="I3:I53" ca="1" si="2">$B$26*$F3^3+$B$27*$F3^2+$B$28*$F3+$B$29</f>
        <v>0</v>
      </c>
      <c r="J3" s="16"/>
      <c r="K3" s="12">
        <f t="shared" ref="K3:K53" ca="1" si="3">AA3</f>
        <v>0</v>
      </c>
      <c r="L3" s="12">
        <f t="shared" ref="L3:L53" ca="1" si="4">F3*AA3</f>
        <v>0</v>
      </c>
      <c r="M3" s="12" t="e">
        <f ca="1">INDEX(AB3:AE3,1,$B$10)</f>
        <v>#VALUE!</v>
      </c>
      <c r="N3" s="12" t="e">
        <f ca="1">INDEX(AF3:AI3,1,$B$10)</f>
        <v>#VALUE!</v>
      </c>
      <c r="O3" s="12">
        <f t="shared" ref="O3:O53" ca="1" si="5">I3*Z3</f>
        <v>0</v>
      </c>
      <c r="P3" s="13" t="e">
        <f ca="1">IF((M3*$B$13)=0,0,CEILING($B$12/(M3*$B$13),1)*$B$6)</f>
        <v>#VALUE!</v>
      </c>
      <c r="Q3" s="12" t="e">
        <f t="shared" ref="Q3:Q53" ca="1" si="6">P3*F3*AA3/$B$14/$B$6</f>
        <v>#VALUE!</v>
      </c>
      <c r="R3" s="12" t="e">
        <f ca="1">P3*S3</f>
        <v>#VALUE!</v>
      </c>
      <c r="S3" s="12" t="e">
        <f ca="1">M3*$B$13/$B$6</f>
        <v>#VALUE!</v>
      </c>
      <c r="T3" s="12" t="e">
        <f ca="1">R3/Q3/CHOOSE($B$47,1,10,0.01,1)</f>
        <v>#VALUE!</v>
      </c>
      <c r="U3" s="15" t="e">
        <f ca="1">P3*$B$5</f>
        <v>#VALUE!</v>
      </c>
      <c r="V3" s="12">
        <f t="shared" ref="V3:V53" ca="1" si="7">CHOOSE($B$43,$B$8,$B$8+Y3*$B$39)</f>
        <v>25</v>
      </c>
      <c r="W3" s="85">
        <f t="shared" ref="W3:W53" ca="1" si="8">CHOOSE($B$43,$B$8-Y3*$B$39,$B$8)</f>
        <v>25</v>
      </c>
      <c r="X3" s="4"/>
      <c r="Y3" s="3">
        <f t="shared" ref="Y3:Y66" ca="1" si="9">IF($G3,0,F3*(H3+($B$8-$B$37)*$B$38))</f>
        <v>0</v>
      </c>
      <c r="Z3" s="3">
        <f t="shared" ref="Z3:Z66" ca="1" si="10">1+(V3-$B$37)*$B$36</f>
        <v>1</v>
      </c>
      <c r="AA3">
        <f t="shared" ref="AA3:AA66" ca="1" si="11">(H3+(V3-$B$37)*$B$38)*$B$6</f>
        <v>0</v>
      </c>
      <c r="AB3" t="e">
        <f t="shared" ref="AB3:AB66" ca="1" si="12">I3*Z3*$B$4*$B$6</f>
        <v>#VALUE!</v>
      </c>
      <c r="AC3" t="e">
        <f ca="1">AD3*1000</f>
        <v>#N/A</v>
      </c>
      <c r="AD3" t="e">
        <f ca="1">IF($B$41="lm",AB3/$B$18,IF($B$41="mW",AB3/1000,IF($B$41="PPF",AB3/$B$17/1000,NA())))</f>
        <v>#N/A</v>
      </c>
      <c r="AE3" t="e">
        <f ca="1">AB3*$B$17</f>
        <v>#VALUE!</v>
      </c>
      <c r="AF3" t="e">
        <f t="shared" ref="AF3:AF66" ca="1" si="13">AB3/L3/IF($B$41="mW",10,1)</f>
        <v>#VALUE!</v>
      </c>
      <c r="AG3" t="e">
        <f t="shared" ref="AG3:AG66" ca="1" si="14">AC3/L3/10</f>
        <v>#N/A</v>
      </c>
      <c r="AH3" t="e">
        <f ca="1">AG3</f>
        <v>#N/A</v>
      </c>
      <c r="AI3" t="e">
        <f t="shared" ref="AI3:AI66" ca="1" si="15">AE3/L3</f>
        <v>#VALUE!</v>
      </c>
    </row>
    <row r="4" spans="1:35">
      <c r="A4" s="99" t="s">
        <v>17</v>
      </c>
      <c r="B4" s="99" t="str">
        <f ca="1">IF(ISNA(temp!$H$1),NA(),IF(CHARACTERIZE!$K$7=0,VLOOKUP(CHARACTERIZE!$I$7,FluxLookup2,2,FALSE),CHARACTERIZE!$K$7))</f>
        <v/>
      </c>
      <c r="E4" s="97">
        <v>1</v>
      </c>
      <c r="F4" s="9">
        <f t="shared" ca="1" si="0"/>
        <v>0</v>
      </c>
      <c r="G4" s="3"/>
      <c r="H4" s="14">
        <f t="shared" ca="1" si="1"/>
        <v>0</v>
      </c>
      <c r="I4" s="14">
        <f t="shared" ca="1" si="2"/>
        <v>0</v>
      </c>
      <c r="J4" s="17"/>
      <c r="K4" s="12">
        <f t="shared" ca="1" si="3"/>
        <v>0</v>
      </c>
      <c r="L4" s="12">
        <f t="shared" ca="1" si="4"/>
        <v>0</v>
      </c>
      <c r="M4" s="12" t="e">
        <f t="shared" ref="M4:M53" ca="1" si="16">INDEX(AB4:AE4,1,$B$10)</f>
        <v>#VALUE!</v>
      </c>
      <c r="N4" s="12" t="e">
        <f t="shared" ref="N4:N53" ca="1" si="17">INDEX(AF4:AI4,1,$B$10)</f>
        <v>#VALUE!</v>
      </c>
      <c r="O4" s="12">
        <f t="shared" ca="1" si="5"/>
        <v>0</v>
      </c>
      <c r="P4" s="13" t="e">
        <f ca="1">IF((M4*$B$13)=0,0,CEILING($B$12/(M4*$B$13),1)*$B$6)</f>
        <v>#VALUE!</v>
      </c>
      <c r="Q4" s="12" t="e">
        <f t="shared" ca="1" si="6"/>
        <v>#VALUE!</v>
      </c>
      <c r="R4" s="12" t="e">
        <f t="shared" ref="R4:R67" ca="1" si="18">P4*S4</f>
        <v>#VALUE!</v>
      </c>
      <c r="S4" s="12" t="e">
        <f t="shared" ref="S4:S67" ca="1" si="19">M4*$B$13/$B$6</f>
        <v>#VALUE!</v>
      </c>
      <c r="T4" s="12" t="e">
        <f t="shared" ref="T4:T53" ca="1" si="20">R4/Q4/CHOOSE($B$47,1,10,0.01,1)</f>
        <v>#VALUE!</v>
      </c>
      <c r="U4" s="15" t="e">
        <f t="shared" ref="U4:U53" ca="1" si="21">P4*$B$5/$B$6</f>
        <v>#VALUE!</v>
      </c>
      <c r="V4" s="12">
        <f t="shared" ca="1" si="7"/>
        <v>25</v>
      </c>
      <c r="W4" s="85">
        <f t="shared" ca="1" si="8"/>
        <v>25</v>
      </c>
      <c r="X4" s="4"/>
      <c r="Y4" s="3">
        <f t="shared" ca="1" si="9"/>
        <v>0</v>
      </c>
      <c r="Z4" s="3">
        <f t="shared" ca="1" si="10"/>
        <v>1</v>
      </c>
      <c r="AA4">
        <f t="shared" ca="1" si="11"/>
        <v>0</v>
      </c>
      <c r="AB4" t="e">
        <f t="shared" ca="1" si="12"/>
        <v>#VALUE!</v>
      </c>
      <c r="AC4" t="e">
        <f t="shared" ref="AC4:AC67" ca="1" si="22">AD4*1000</f>
        <v>#N/A</v>
      </c>
      <c r="AD4" t="e">
        <f t="shared" ref="AD4:AD67" ca="1" si="23">IF($B$41="lm",AB4/$B$18,IF($B$41="mW",AB4/1000,IF($B$41="PPF",AB4/$B$17/1000,NA())))</f>
        <v>#N/A</v>
      </c>
      <c r="AE4" t="e">
        <f t="shared" ref="AE4:AE67" ca="1" si="24">AB4*$B$17</f>
        <v>#VALUE!</v>
      </c>
      <c r="AF4" t="e">
        <f t="shared" ca="1" si="13"/>
        <v>#VALUE!</v>
      </c>
      <c r="AG4" t="e">
        <f t="shared" ca="1" si="14"/>
        <v>#N/A</v>
      </c>
      <c r="AH4" t="e">
        <f t="shared" ref="AH4:AH67" ca="1" si="25">AG4</f>
        <v>#N/A</v>
      </c>
      <c r="AI4" t="e">
        <f t="shared" ca="1" si="15"/>
        <v>#VALUE!</v>
      </c>
    </row>
    <row r="5" spans="1:35">
      <c r="A5" s="99" t="s">
        <v>19</v>
      </c>
      <c r="B5" s="100">
        <f>CHARACTERIZE!$I$8*$B$6</f>
        <v>0</v>
      </c>
      <c r="E5" s="97">
        <v>2</v>
      </c>
      <c r="F5" s="9">
        <f t="shared" ca="1" si="0"/>
        <v>0</v>
      </c>
      <c r="G5" s="3"/>
      <c r="H5" s="14">
        <f t="shared" ca="1" si="1"/>
        <v>0</v>
      </c>
      <c r="I5" s="14">
        <f t="shared" ca="1" si="2"/>
        <v>0</v>
      </c>
      <c r="J5" s="17"/>
      <c r="K5" s="12">
        <f t="shared" ca="1" si="3"/>
        <v>0</v>
      </c>
      <c r="L5" s="12">
        <f t="shared" ca="1" si="4"/>
        <v>0</v>
      </c>
      <c r="M5" s="12" t="e">
        <f t="shared" ca="1" si="16"/>
        <v>#VALUE!</v>
      </c>
      <c r="N5" s="12" t="e">
        <f t="shared" ca="1" si="17"/>
        <v>#VALUE!</v>
      </c>
      <c r="O5" s="12">
        <f t="shared" ca="1" si="5"/>
        <v>0</v>
      </c>
      <c r="P5" s="13" t="e">
        <f t="shared" ref="P5:P68" ca="1" si="26">IF((M5*$B$13)=0,0,CEILING($B$12/(M5*$B$13),1)*$B$6)</f>
        <v>#VALUE!</v>
      </c>
      <c r="Q5" s="12" t="e">
        <f t="shared" ca="1" si="6"/>
        <v>#VALUE!</v>
      </c>
      <c r="R5" s="12" t="e">
        <f t="shared" ca="1" si="18"/>
        <v>#VALUE!</v>
      </c>
      <c r="S5" s="12" t="e">
        <f t="shared" ca="1" si="19"/>
        <v>#VALUE!</v>
      </c>
      <c r="T5" s="12" t="e">
        <f t="shared" ca="1" si="20"/>
        <v>#VALUE!</v>
      </c>
      <c r="U5" s="15" t="e">
        <f t="shared" ca="1" si="21"/>
        <v>#VALUE!</v>
      </c>
      <c r="V5" s="12">
        <f t="shared" ca="1" si="7"/>
        <v>25</v>
      </c>
      <c r="W5" s="85">
        <f t="shared" ca="1" si="8"/>
        <v>25</v>
      </c>
      <c r="X5" s="4"/>
      <c r="Y5" s="3">
        <f t="shared" ca="1" si="9"/>
        <v>0</v>
      </c>
      <c r="Z5" s="3">
        <f t="shared" ca="1" si="10"/>
        <v>1</v>
      </c>
      <c r="AA5">
        <f t="shared" ca="1" si="11"/>
        <v>0</v>
      </c>
      <c r="AB5" t="e">
        <f t="shared" ca="1" si="12"/>
        <v>#VALUE!</v>
      </c>
      <c r="AC5" t="e">
        <f t="shared" ca="1" si="22"/>
        <v>#N/A</v>
      </c>
      <c r="AD5" t="e">
        <f t="shared" ca="1" si="23"/>
        <v>#N/A</v>
      </c>
      <c r="AE5" t="e">
        <f t="shared" ca="1" si="24"/>
        <v>#VALUE!</v>
      </c>
      <c r="AF5" t="e">
        <f t="shared" ca="1" si="13"/>
        <v>#VALUE!</v>
      </c>
      <c r="AG5" t="e">
        <f t="shared" ca="1" si="14"/>
        <v>#N/A</v>
      </c>
      <c r="AH5" t="e">
        <f t="shared" ca="1" si="25"/>
        <v>#N/A</v>
      </c>
      <c r="AI5" t="e">
        <f t="shared" ca="1" si="15"/>
        <v>#VALUE!</v>
      </c>
    </row>
    <row r="6" spans="1:35">
      <c r="A6" s="99" t="s">
        <v>22</v>
      </c>
      <c r="B6" s="99">
        <f>CHARACTERIZE!$K$9</f>
        <v>1</v>
      </c>
      <c r="E6" s="97">
        <v>3</v>
      </c>
      <c r="F6" s="9">
        <f t="shared" ca="1" si="0"/>
        <v>0</v>
      </c>
      <c r="G6" s="3"/>
      <c r="H6" s="14">
        <f t="shared" ca="1" si="1"/>
        <v>0</v>
      </c>
      <c r="I6" s="14">
        <f t="shared" ca="1" si="2"/>
        <v>0</v>
      </c>
      <c r="J6" s="17"/>
      <c r="K6" s="12">
        <f t="shared" ca="1" si="3"/>
        <v>0</v>
      </c>
      <c r="L6" s="12">
        <f t="shared" ca="1" si="4"/>
        <v>0</v>
      </c>
      <c r="M6" s="12" t="e">
        <f t="shared" ca="1" si="16"/>
        <v>#VALUE!</v>
      </c>
      <c r="N6" s="12" t="e">
        <f t="shared" ca="1" si="17"/>
        <v>#VALUE!</v>
      </c>
      <c r="O6" s="12">
        <f t="shared" ca="1" si="5"/>
        <v>0</v>
      </c>
      <c r="P6" s="13" t="e">
        <f t="shared" ca="1" si="26"/>
        <v>#VALUE!</v>
      </c>
      <c r="Q6" s="12" t="e">
        <f t="shared" ca="1" si="6"/>
        <v>#VALUE!</v>
      </c>
      <c r="R6" s="12" t="e">
        <f t="shared" ca="1" si="18"/>
        <v>#VALUE!</v>
      </c>
      <c r="S6" s="12" t="e">
        <f t="shared" ca="1" si="19"/>
        <v>#VALUE!</v>
      </c>
      <c r="T6" s="12" t="e">
        <f t="shared" ca="1" si="20"/>
        <v>#VALUE!</v>
      </c>
      <c r="U6" s="15" t="e">
        <f t="shared" ca="1" si="21"/>
        <v>#VALUE!</v>
      </c>
      <c r="V6" s="12">
        <f t="shared" ca="1" si="7"/>
        <v>25</v>
      </c>
      <c r="W6" s="85">
        <f t="shared" ca="1" si="8"/>
        <v>25</v>
      </c>
      <c r="X6" s="4"/>
      <c r="Y6" s="3">
        <f t="shared" ca="1" si="9"/>
        <v>0</v>
      </c>
      <c r="Z6" s="3">
        <f t="shared" ca="1" si="10"/>
        <v>1</v>
      </c>
      <c r="AA6">
        <f t="shared" ca="1" si="11"/>
        <v>0</v>
      </c>
      <c r="AB6" t="e">
        <f t="shared" ca="1" si="12"/>
        <v>#VALUE!</v>
      </c>
      <c r="AC6" t="e">
        <f t="shared" ca="1" si="22"/>
        <v>#N/A</v>
      </c>
      <c r="AD6" t="e">
        <f t="shared" ca="1" si="23"/>
        <v>#N/A</v>
      </c>
      <c r="AE6" t="e">
        <f t="shared" ca="1" si="24"/>
        <v>#VALUE!</v>
      </c>
      <c r="AF6" t="e">
        <f t="shared" ca="1" si="13"/>
        <v>#VALUE!</v>
      </c>
      <c r="AG6" t="e">
        <f t="shared" ca="1" si="14"/>
        <v>#N/A</v>
      </c>
      <c r="AH6" t="e">
        <f t="shared" ca="1" si="25"/>
        <v>#N/A</v>
      </c>
      <c r="AI6" t="e">
        <f t="shared" ca="1" si="15"/>
        <v>#VALUE!</v>
      </c>
    </row>
    <row r="7" spans="1:35">
      <c r="A7" s="102" t="s">
        <v>1100</v>
      </c>
      <c r="B7" s="99" t="str">
        <f>CHARACTERIZE!$J$8</f>
        <v>Tc (ºC)</v>
      </c>
      <c r="C7" s="6"/>
      <c r="D7" s="6"/>
      <c r="E7" s="97">
        <v>4</v>
      </c>
      <c r="F7" s="9">
        <f t="shared" ca="1" si="0"/>
        <v>0</v>
      </c>
      <c r="G7" s="3"/>
      <c r="H7" s="14">
        <f t="shared" ca="1" si="1"/>
        <v>0</v>
      </c>
      <c r="I7" s="14">
        <f t="shared" ca="1" si="2"/>
        <v>0</v>
      </c>
      <c r="J7" s="17"/>
      <c r="K7" s="12">
        <f t="shared" ca="1" si="3"/>
        <v>0</v>
      </c>
      <c r="L7" s="12">
        <f t="shared" ca="1" si="4"/>
        <v>0</v>
      </c>
      <c r="M7" s="12" t="e">
        <f t="shared" ca="1" si="16"/>
        <v>#VALUE!</v>
      </c>
      <c r="N7" s="12" t="e">
        <f t="shared" ca="1" si="17"/>
        <v>#VALUE!</v>
      </c>
      <c r="O7" s="12">
        <f t="shared" ca="1" si="5"/>
        <v>0</v>
      </c>
      <c r="P7" s="13" t="e">
        <f t="shared" ca="1" si="26"/>
        <v>#VALUE!</v>
      </c>
      <c r="Q7" s="12" t="e">
        <f t="shared" ca="1" si="6"/>
        <v>#VALUE!</v>
      </c>
      <c r="R7" s="12" t="e">
        <f t="shared" ca="1" si="18"/>
        <v>#VALUE!</v>
      </c>
      <c r="S7" s="12" t="e">
        <f t="shared" ca="1" si="19"/>
        <v>#VALUE!</v>
      </c>
      <c r="T7" s="12" t="e">
        <f t="shared" ca="1" si="20"/>
        <v>#VALUE!</v>
      </c>
      <c r="U7" s="15" t="e">
        <f t="shared" ca="1" si="21"/>
        <v>#VALUE!</v>
      </c>
      <c r="V7" s="12">
        <f t="shared" ca="1" si="7"/>
        <v>25</v>
      </c>
      <c r="W7" s="85">
        <f t="shared" ca="1" si="8"/>
        <v>25</v>
      </c>
      <c r="X7" s="4"/>
      <c r="Y7" s="3">
        <f t="shared" ca="1" si="9"/>
        <v>0</v>
      </c>
      <c r="Z7" s="3">
        <f t="shared" ca="1" si="10"/>
        <v>1</v>
      </c>
      <c r="AA7">
        <f t="shared" ca="1" si="11"/>
        <v>0</v>
      </c>
      <c r="AB7" t="e">
        <f t="shared" ca="1" si="12"/>
        <v>#VALUE!</v>
      </c>
      <c r="AC7" t="e">
        <f t="shared" ca="1" si="22"/>
        <v>#N/A</v>
      </c>
      <c r="AD7" t="e">
        <f t="shared" ca="1" si="23"/>
        <v>#N/A</v>
      </c>
      <c r="AE7" t="e">
        <f t="shared" ca="1" si="24"/>
        <v>#VALUE!</v>
      </c>
      <c r="AF7" t="e">
        <f t="shared" ca="1" si="13"/>
        <v>#VALUE!</v>
      </c>
      <c r="AG7" t="e">
        <f t="shared" ca="1" si="14"/>
        <v>#N/A</v>
      </c>
      <c r="AH7" t="e">
        <f t="shared" ca="1" si="25"/>
        <v>#N/A</v>
      </c>
      <c r="AI7" t="e">
        <f t="shared" ca="1" si="15"/>
        <v>#VALUE!</v>
      </c>
    </row>
    <row r="8" spans="1:35">
      <c r="A8" s="102" t="s">
        <v>1101</v>
      </c>
      <c r="B8" s="101">
        <f>CHARACTERIZE!$K$8</f>
        <v>25</v>
      </c>
      <c r="E8" s="97">
        <v>5</v>
      </c>
      <c r="F8" s="9">
        <f t="shared" ca="1" si="0"/>
        <v>0</v>
      </c>
      <c r="G8" s="3"/>
      <c r="H8" s="14">
        <f t="shared" ca="1" si="1"/>
        <v>0</v>
      </c>
      <c r="I8" s="14">
        <f t="shared" ca="1" si="2"/>
        <v>0</v>
      </c>
      <c r="J8" s="17"/>
      <c r="K8" s="12">
        <f t="shared" ca="1" si="3"/>
        <v>0</v>
      </c>
      <c r="L8" s="12">
        <f t="shared" ca="1" si="4"/>
        <v>0</v>
      </c>
      <c r="M8" s="12" t="e">
        <f t="shared" ca="1" si="16"/>
        <v>#VALUE!</v>
      </c>
      <c r="N8" s="12" t="e">
        <f t="shared" ca="1" si="17"/>
        <v>#VALUE!</v>
      </c>
      <c r="O8" s="12">
        <f t="shared" ca="1" si="5"/>
        <v>0</v>
      </c>
      <c r="P8" s="13" t="e">
        <f t="shared" ca="1" si="26"/>
        <v>#VALUE!</v>
      </c>
      <c r="Q8" s="12" t="e">
        <f t="shared" ca="1" si="6"/>
        <v>#VALUE!</v>
      </c>
      <c r="R8" s="12" t="e">
        <f t="shared" ca="1" si="18"/>
        <v>#VALUE!</v>
      </c>
      <c r="S8" s="12" t="e">
        <f t="shared" ca="1" si="19"/>
        <v>#VALUE!</v>
      </c>
      <c r="T8" s="12" t="e">
        <f t="shared" ca="1" si="20"/>
        <v>#VALUE!</v>
      </c>
      <c r="U8" s="15" t="e">
        <f t="shared" ca="1" si="21"/>
        <v>#VALUE!</v>
      </c>
      <c r="V8" s="12">
        <f t="shared" ca="1" si="7"/>
        <v>25</v>
      </c>
      <c r="W8" s="85">
        <f t="shared" ca="1" si="8"/>
        <v>25</v>
      </c>
      <c r="X8" s="4"/>
      <c r="Y8" s="3">
        <f t="shared" ca="1" si="9"/>
        <v>0</v>
      </c>
      <c r="Z8" s="3">
        <f t="shared" ca="1" si="10"/>
        <v>1</v>
      </c>
      <c r="AA8">
        <f t="shared" ca="1" si="11"/>
        <v>0</v>
      </c>
      <c r="AB8" t="e">
        <f t="shared" ca="1" si="12"/>
        <v>#VALUE!</v>
      </c>
      <c r="AC8" t="e">
        <f t="shared" ca="1" si="22"/>
        <v>#N/A</v>
      </c>
      <c r="AD8" t="e">
        <f t="shared" ca="1" si="23"/>
        <v>#N/A</v>
      </c>
      <c r="AE8" t="e">
        <f t="shared" ca="1" si="24"/>
        <v>#VALUE!</v>
      </c>
      <c r="AF8" t="e">
        <f t="shared" ca="1" si="13"/>
        <v>#VALUE!</v>
      </c>
      <c r="AG8" t="e">
        <f t="shared" ca="1" si="14"/>
        <v>#N/A</v>
      </c>
      <c r="AH8" t="e">
        <f t="shared" ca="1" si="25"/>
        <v>#N/A</v>
      </c>
      <c r="AI8" t="e">
        <f t="shared" ca="1" si="15"/>
        <v>#VALUE!</v>
      </c>
    </row>
    <row r="9" spans="1:35">
      <c r="A9" s="102" t="s">
        <v>1102</v>
      </c>
      <c r="B9" s="99">
        <f>CHARACTERIZE!$I$9</f>
        <v>0</v>
      </c>
      <c r="E9" s="97">
        <v>6</v>
      </c>
      <c r="F9" s="9">
        <f t="shared" ca="1" si="0"/>
        <v>0</v>
      </c>
      <c r="G9" s="3"/>
      <c r="H9" s="14">
        <f t="shared" ca="1" si="1"/>
        <v>0</v>
      </c>
      <c r="I9" s="14">
        <f t="shared" ca="1" si="2"/>
        <v>0</v>
      </c>
      <c r="J9" s="17"/>
      <c r="K9" s="12">
        <f t="shared" ca="1" si="3"/>
        <v>0</v>
      </c>
      <c r="L9" s="12">
        <f t="shared" ca="1" si="4"/>
        <v>0</v>
      </c>
      <c r="M9" s="12" t="e">
        <f t="shared" ca="1" si="16"/>
        <v>#VALUE!</v>
      </c>
      <c r="N9" s="12" t="e">
        <f t="shared" ca="1" si="17"/>
        <v>#VALUE!</v>
      </c>
      <c r="O9" s="12">
        <f t="shared" ca="1" si="5"/>
        <v>0</v>
      </c>
      <c r="P9" s="13" t="e">
        <f t="shared" ca="1" si="26"/>
        <v>#VALUE!</v>
      </c>
      <c r="Q9" s="12" t="e">
        <f t="shared" ca="1" si="6"/>
        <v>#VALUE!</v>
      </c>
      <c r="R9" s="12" t="e">
        <f t="shared" ca="1" si="18"/>
        <v>#VALUE!</v>
      </c>
      <c r="S9" s="12" t="e">
        <f t="shared" ca="1" si="19"/>
        <v>#VALUE!</v>
      </c>
      <c r="T9" s="12" t="e">
        <f t="shared" ca="1" si="20"/>
        <v>#VALUE!</v>
      </c>
      <c r="U9" s="15" t="e">
        <f t="shared" ca="1" si="21"/>
        <v>#VALUE!</v>
      </c>
      <c r="V9" s="12">
        <f t="shared" ca="1" si="7"/>
        <v>25</v>
      </c>
      <c r="W9" s="85">
        <f t="shared" ca="1" si="8"/>
        <v>25</v>
      </c>
      <c r="X9" s="4"/>
      <c r="Y9" s="3">
        <f t="shared" ca="1" si="9"/>
        <v>0</v>
      </c>
      <c r="Z9" s="3">
        <f t="shared" ca="1" si="10"/>
        <v>1</v>
      </c>
      <c r="AA9">
        <f t="shared" ca="1" si="11"/>
        <v>0</v>
      </c>
      <c r="AB9" t="e">
        <f t="shared" ca="1" si="12"/>
        <v>#VALUE!</v>
      </c>
      <c r="AC9" t="e">
        <f t="shared" ca="1" si="22"/>
        <v>#N/A</v>
      </c>
      <c r="AD9" t="e">
        <f t="shared" ca="1" si="23"/>
        <v>#N/A</v>
      </c>
      <c r="AE9" t="e">
        <f t="shared" ca="1" si="24"/>
        <v>#VALUE!</v>
      </c>
      <c r="AF9" t="e">
        <f t="shared" ca="1" si="13"/>
        <v>#VALUE!</v>
      </c>
      <c r="AG9" t="e">
        <f t="shared" ca="1" si="14"/>
        <v>#N/A</v>
      </c>
      <c r="AH9" t="e">
        <f t="shared" ca="1" si="25"/>
        <v>#N/A</v>
      </c>
      <c r="AI9" t="e">
        <f t="shared" ca="1" si="15"/>
        <v>#VALUE!</v>
      </c>
    </row>
    <row r="10" spans="1:35">
      <c r="A10" s="102" t="s">
        <v>920</v>
      </c>
      <c r="B10" s="99">
        <f>VLOOKUP(Advanced!$P$5,Lookups!$W$2:$X$5,2,FALSE)</f>
        <v>1</v>
      </c>
      <c r="E10" s="97">
        <v>7</v>
      </c>
      <c r="F10" s="9">
        <f t="shared" ca="1" si="0"/>
        <v>0</v>
      </c>
      <c r="G10" s="3"/>
      <c r="H10" s="14">
        <f t="shared" ca="1" si="1"/>
        <v>0</v>
      </c>
      <c r="I10" s="14">
        <f t="shared" ca="1" si="2"/>
        <v>0</v>
      </c>
      <c r="J10" s="17"/>
      <c r="K10" s="12">
        <f t="shared" ca="1" si="3"/>
        <v>0</v>
      </c>
      <c r="L10" s="12">
        <f t="shared" ca="1" si="4"/>
        <v>0</v>
      </c>
      <c r="M10" s="12" t="e">
        <f t="shared" ca="1" si="16"/>
        <v>#VALUE!</v>
      </c>
      <c r="N10" s="12" t="e">
        <f t="shared" ca="1" si="17"/>
        <v>#VALUE!</v>
      </c>
      <c r="O10" s="12">
        <f t="shared" ca="1" si="5"/>
        <v>0</v>
      </c>
      <c r="P10" s="13" t="e">
        <f t="shared" ca="1" si="26"/>
        <v>#VALUE!</v>
      </c>
      <c r="Q10" s="12" t="e">
        <f t="shared" ca="1" si="6"/>
        <v>#VALUE!</v>
      </c>
      <c r="R10" s="12" t="e">
        <f t="shared" ca="1" si="18"/>
        <v>#VALUE!</v>
      </c>
      <c r="S10" s="12" t="e">
        <f t="shared" ca="1" si="19"/>
        <v>#VALUE!</v>
      </c>
      <c r="T10" s="12" t="e">
        <f t="shared" ca="1" si="20"/>
        <v>#VALUE!</v>
      </c>
      <c r="U10" s="15" t="e">
        <f t="shared" ca="1" si="21"/>
        <v>#VALUE!</v>
      </c>
      <c r="V10" s="12">
        <f t="shared" ca="1" si="7"/>
        <v>25</v>
      </c>
      <c r="W10" s="85">
        <f t="shared" ca="1" si="8"/>
        <v>25</v>
      </c>
      <c r="X10" s="4"/>
      <c r="Y10" s="3">
        <f t="shared" ca="1" si="9"/>
        <v>0</v>
      </c>
      <c r="Z10" s="3">
        <f t="shared" ca="1" si="10"/>
        <v>1</v>
      </c>
      <c r="AA10">
        <f t="shared" ca="1" si="11"/>
        <v>0</v>
      </c>
      <c r="AB10" t="e">
        <f t="shared" ca="1" si="12"/>
        <v>#VALUE!</v>
      </c>
      <c r="AC10" t="e">
        <f t="shared" ca="1" si="22"/>
        <v>#N/A</v>
      </c>
      <c r="AD10" t="e">
        <f t="shared" ca="1" si="23"/>
        <v>#N/A</v>
      </c>
      <c r="AE10" t="e">
        <f t="shared" ca="1" si="24"/>
        <v>#VALUE!</v>
      </c>
      <c r="AF10" t="e">
        <f t="shared" ca="1" si="13"/>
        <v>#VALUE!</v>
      </c>
      <c r="AG10" t="e">
        <f t="shared" ca="1" si="14"/>
        <v>#N/A</v>
      </c>
      <c r="AH10" t="e">
        <f t="shared" ca="1" si="25"/>
        <v>#N/A</v>
      </c>
      <c r="AI10" t="e">
        <f t="shared" ca="1" si="15"/>
        <v>#VALUE!</v>
      </c>
    </row>
    <row r="11" spans="1:35">
      <c r="A11" s="99"/>
      <c r="B11" s="99"/>
      <c r="C11" s="8"/>
      <c r="D11" s="8"/>
      <c r="E11" s="97">
        <v>8</v>
      </c>
      <c r="F11" s="9">
        <f t="shared" ca="1" si="0"/>
        <v>0</v>
      </c>
      <c r="G11" s="3"/>
      <c r="H11" s="14">
        <f t="shared" ca="1" si="1"/>
        <v>0</v>
      </c>
      <c r="I11" s="14">
        <f t="shared" ca="1" si="2"/>
        <v>0</v>
      </c>
      <c r="J11" s="17"/>
      <c r="K11" s="12">
        <f t="shared" ca="1" si="3"/>
        <v>0</v>
      </c>
      <c r="L11" s="12">
        <f t="shared" ca="1" si="4"/>
        <v>0</v>
      </c>
      <c r="M11" s="12" t="e">
        <f t="shared" ca="1" si="16"/>
        <v>#VALUE!</v>
      </c>
      <c r="N11" s="12" t="e">
        <f t="shared" ca="1" si="17"/>
        <v>#VALUE!</v>
      </c>
      <c r="O11" s="12">
        <f t="shared" ca="1" si="5"/>
        <v>0</v>
      </c>
      <c r="P11" s="13" t="e">
        <f t="shared" ca="1" si="26"/>
        <v>#VALUE!</v>
      </c>
      <c r="Q11" s="12" t="e">
        <f t="shared" ca="1" si="6"/>
        <v>#VALUE!</v>
      </c>
      <c r="R11" s="12" t="e">
        <f t="shared" ca="1" si="18"/>
        <v>#VALUE!</v>
      </c>
      <c r="S11" s="12" t="e">
        <f t="shared" ca="1" si="19"/>
        <v>#VALUE!</v>
      </c>
      <c r="T11" s="12" t="e">
        <f t="shared" ca="1" si="20"/>
        <v>#VALUE!</v>
      </c>
      <c r="U11" s="15" t="e">
        <f t="shared" ca="1" si="21"/>
        <v>#VALUE!</v>
      </c>
      <c r="V11" s="12">
        <f t="shared" ca="1" si="7"/>
        <v>25</v>
      </c>
      <c r="W11" s="85">
        <f t="shared" ca="1" si="8"/>
        <v>25</v>
      </c>
      <c r="X11" s="4"/>
      <c r="Y11" s="3">
        <f t="shared" ca="1" si="9"/>
        <v>0</v>
      </c>
      <c r="Z11" s="3">
        <f t="shared" ca="1" si="10"/>
        <v>1</v>
      </c>
      <c r="AA11">
        <f t="shared" ca="1" si="11"/>
        <v>0</v>
      </c>
      <c r="AB11" t="e">
        <f t="shared" ca="1" si="12"/>
        <v>#VALUE!</v>
      </c>
      <c r="AC11" t="e">
        <f t="shared" ca="1" si="22"/>
        <v>#N/A</v>
      </c>
      <c r="AD11" t="e">
        <f t="shared" ca="1" si="23"/>
        <v>#N/A</v>
      </c>
      <c r="AE11" t="e">
        <f t="shared" ca="1" si="24"/>
        <v>#VALUE!</v>
      </c>
      <c r="AF11" t="e">
        <f t="shared" ca="1" si="13"/>
        <v>#VALUE!</v>
      </c>
      <c r="AG11" t="e">
        <f t="shared" ca="1" si="14"/>
        <v>#N/A</v>
      </c>
      <c r="AH11" t="e">
        <f t="shared" ca="1" si="25"/>
        <v>#N/A</v>
      </c>
      <c r="AI11" t="e">
        <f t="shared" ca="1" si="15"/>
        <v>#VALUE!</v>
      </c>
    </row>
    <row r="12" spans="1:35">
      <c r="A12" s="102" t="s">
        <v>1103</v>
      </c>
      <c r="B12" s="108">
        <f>CHARACTERIZE!E3</f>
        <v>1200</v>
      </c>
      <c r="E12" s="97">
        <v>9</v>
      </c>
      <c r="F12" s="9">
        <f t="shared" ca="1" si="0"/>
        <v>0</v>
      </c>
      <c r="G12" s="3"/>
      <c r="H12" s="14">
        <f t="shared" ca="1" si="1"/>
        <v>0</v>
      </c>
      <c r="I12" s="14">
        <f t="shared" ca="1" si="2"/>
        <v>0</v>
      </c>
      <c r="J12" s="17"/>
      <c r="K12" s="12">
        <f t="shared" ca="1" si="3"/>
        <v>0</v>
      </c>
      <c r="L12" s="12">
        <f t="shared" ca="1" si="4"/>
        <v>0</v>
      </c>
      <c r="M12" s="12" t="e">
        <f t="shared" ca="1" si="16"/>
        <v>#VALUE!</v>
      </c>
      <c r="N12" s="12" t="e">
        <f t="shared" ca="1" si="17"/>
        <v>#VALUE!</v>
      </c>
      <c r="O12" s="12">
        <f t="shared" ca="1" si="5"/>
        <v>0</v>
      </c>
      <c r="P12" s="13" t="e">
        <f t="shared" ca="1" si="26"/>
        <v>#VALUE!</v>
      </c>
      <c r="Q12" s="12" t="e">
        <f t="shared" ca="1" si="6"/>
        <v>#VALUE!</v>
      </c>
      <c r="R12" s="12" t="e">
        <f t="shared" ca="1" si="18"/>
        <v>#VALUE!</v>
      </c>
      <c r="S12" s="12" t="e">
        <f t="shared" ca="1" si="19"/>
        <v>#VALUE!</v>
      </c>
      <c r="T12" s="12" t="e">
        <f t="shared" ca="1" si="20"/>
        <v>#VALUE!</v>
      </c>
      <c r="U12" s="15" t="e">
        <f t="shared" ca="1" si="21"/>
        <v>#VALUE!</v>
      </c>
      <c r="V12" s="12">
        <f t="shared" ca="1" si="7"/>
        <v>25</v>
      </c>
      <c r="W12" s="85">
        <f t="shared" ca="1" si="8"/>
        <v>25</v>
      </c>
      <c r="X12" s="4"/>
      <c r="Y12" s="3">
        <f t="shared" ca="1" si="9"/>
        <v>0</v>
      </c>
      <c r="Z12" s="3">
        <f t="shared" ca="1" si="10"/>
        <v>1</v>
      </c>
      <c r="AA12">
        <f t="shared" ca="1" si="11"/>
        <v>0</v>
      </c>
      <c r="AB12" t="e">
        <f t="shared" ca="1" si="12"/>
        <v>#VALUE!</v>
      </c>
      <c r="AC12" t="e">
        <f t="shared" ca="1" si="22"/>
        <v>#N/A</v>
      </c>
      <c r="AD12" t="e">
        <f t="shared" ca="1" si="23"/>
        <v>#N/A</v>
      </c>
      <c r="AE12" t="e">
        <f t="shared" ca="1" si="24"/>
        <v>#VALUE!</v>
      </c>
      <c r="AF12" t="e">
        <f t="shared" ca="1" si="13"/>
        <v>#VALUE!</v>
      </c>
      <c r="AG12" t="e">
        <f t="shared" ca="1" si="14"/>
        <v>#N/A</v>
      </c>
      <c r="AH12" t="e">
        <f t="shared" ca="1" si="25"/>
        <v>#N/A</v>
      </c>
      <c r="AI12" t="e">
        <f t="shared" ca="1" si="15"/>
        <v>#VALUE!</v>
      </c>
    </row>
    <row r="13" spans="1:35">
      <c r="A13" s="102" t="s">
        <v>1104</v>
      </c>
      <c r="B13" s="109">
        <f>CHARACTERIZE!I3</f>
        <v>0.9</v>
      </c>
      <c r="E13" s="97">
        <v>10</v>
      </c>
      <c r="F13" s="9">
        <f t="shared" ca="1" si="0"/>
        <v>0</v>
      </c>
      <c r="G13" s="3"/>
      <c r="H13" s="14">
        <f t="shared" ca="1" si="1"/>
        <v>0</v>
      </c>
      <c r="I13" s="14">
        <f t="shared" ca="1" si="2"/>
        <v>0</v>
      </c>
      <c r="J13" s="17"/>
      <c r="K13" s="12">
        <f t="shared" ca="1" si="3"/>
        <v>0</v>
      </c>
      <c r="L13" s="12">
        <f t="shared" ca="1" si="4"/>
        <v>0</v>
      </c>
      <c r="M13" s="12" t="e">
        <f t="shared" ca="1" si="16"/>
        <v>#VALUE!</v>
      </c>
      <c r="N13" s="12" t="e">
        <f t="shared" ca="1" si="17"/>
        <v>#VALUE!</v>
      </c>
      <c r="O13" s="12">
        <f t="shared" ca="1" si="5"/>
        <v>0</v>
      </c>
      <c r="P13" s="13" t="e">
        <f t="shared" ca="1" si="26"/>
        <v>#VALUE!</v>
      </c>
      <c r="Q13" s="12" t="e">
        <f t="shared" ca="1" si="6"/>
        <v>#VALUE!</v>
      </c>
      <c r="R13" s="12" t="e">
        <f t="shared" ca="1" si="18"/>
        <v>#VALUE!</v>
      </c>
      <c r="S13" s="12" t="e">
        <f t="shared" ca="1" si="19"/>
        <v>#VALUE!</v>
      </c>
      <c r="T13" s="12" t="e">
        <f t="shared" ca="1" si="20"/>
        <v>#VALUE!</v>
      </c>
      <c r="U13" s="15" t="e">
        <f t="shared" ca="1" si="21"/>
        <v>#VALUE!</v>
      </c>
      <c r="V13" s="12">
        <f t="shared" ca="1" si="7"/>
        <v>25</v>
      </c>
      <c r="W13" s="85">
        <f t="shared" ca="1" si="8"/>
        <v>25</v>
      </c>
      <c r="X13" s="4"/>
      <c r="Y13" s="3">
        <f t="shared" ca="1" si="9"/>
        <v>0</v>
      </c>
      <c r="Z13" s="3">
        <f t="shared" ca="1" si="10"/>
        <v>1</v>
      </c>
      <c r="AA13">
        <f t="shared" ca="1" si="11"/>
        <v>0</v>
      </c>
      <c r="AB13" t="e">
        <f t="shared" ca="1" si="12"/>
        <v>#VALUE!</v>
      </c>
      <c r="AC13" t="e">
        <f t="shared" ca="1" si="22"/>
        <v>#N/A</v>
      </c>
      <c r="AD13" t="e">
        <f t="shared" ca="1" si="23"/>
        <v>#N/A</v>
      </c>
      <c r="AE13" t="e">
        <f t="shared" ca="1" si="24"/>
        <v>#VALUE!</v>
      </c>
      <c r="AF13" t="e">
        <f t="shared" ca="1" si="13"/>
        <v>#VALUE!</v>
      </c>
      <c r="AG13" t="e">
        <f t="shared" ca="1" si="14"/>
        <v>#N/A</v>
      </c>
      <c r="AH13" t="e">
        <f t="shared" ca="1" si="25"/>
        <v>#N/A</v>
      </c>
      <c r="AI13" t="e">
        <f t="shared" ca="1" si="15"/>
        <v>#VALUE!</v>
      </c>
    </row>
    <row r="14" spans="1:35">
      <c r="A14" s="102" t="s">
        <v>1105</v>
      </c>
      <c r="B14" s="109">
        <f>CHARACTERIZE!M3</f>
        <v>0.9</v>
      </c>
      <c r="E14" s="97">
        <v>11</v>
      </c>
      <c r="F14" s="9">
        <f t="shared" ca="1" si="0"/>
        <v>0</v>
      </c>
      <c r="G14" s="3"/>
      <c r="H14" s="14">
        <f t="shared" ca="1" si="1"/>
        <v>0</v>
      </c>
      <c r="I14" s="14">
        <f t="shared" ca="1" si="2"/>
        <v>0</v>
      </c>
      <c r="J14" s="17"/>
      <c r="K14" s="12">
        <f t="shared" ca="1" si="3"/>
        <v>0</v>
      </c>
      <c r="L14" s="12">
        <f t="shared" ca="1" si="4"/>
        <v>0</v>
      </c>
      <c r="M14" s="12" t="e">
        <f t="shared" ca="1" si="16"/>
        <v>#VALUE!</v>
      </c>
      <c r="N14" s="12" t="e">
        <f t="shared" ca="1" si="17"/>
        <v>#VALUE!</v>
      </c>
      <c r="O14" s="12">
        <f t="shared" ca="1" si="5"/>
        <v>0</v>
      </c>
      <c r="P14" s="13" t="e">
        <f t="shared" ca="1" si="26"/>
        <v>#VALUE!</v>
      </c>
      <c r="Q14" s="12" t="e">
        <f t="shared" ca="1" si="6"/>
        <v>#VALUE!</v>
      </c>
      <c r="R14" s="12" t="e">
        <f t="shared" ca="1" si="18"/>
        <v>#VALUE!</v>
      </c>
      <c r="S14" s="12" t="e">
        <f t="shared" ca="1" si="19"/>
        <v>#VALUE!</v>
      </c>
      <c r="T14" s="12" t="e">
        <f t="shared" ca="1" si="20"/>
        <v>#VALUE!</v>
      </c>
      <c r="U14" s="15" t="e">
        <f t="shared" ca="1" si="21"/>
        <v>#VALUE!</v>
      </c>
      <c r="V14" s="12">
        <f t="shared" ca="1" si="7"/>
        <v>25</v>
      </c>
      <c r="W14" s="85">
        <f t="shared" ca="1" si="8"/>
        <v>25</v>
      </c>
      <c r="X14" s="4"/>
      <c r="Y14" s="3">
        <f t="shared" ca="1" si="9"/>
        <v>0</v>
      </c>
      <c r="Z14" s="3">
        <f t="shared" ca="1" si="10"/>
        <v>1</v>
      </c>
      <c r="AA14">
        <f t="shared" ca="1" si="11"/>
        <v>0</v>
      </c>
      <c r="AB14" t="e">
        <f t="shared" ca="1" si="12"/>
        <v>#VALUE!</v>
      </c>
      <c r="AC14" t="e">
        <f t="shared" ca="1" si="22"/>
        <v>#N/A</v>
      </c>
      <c r="AD14" t="e">
        <f t="shared" ca="1" si="23"/>
        <v>#N/A</v>
      </c>
      <c r="AE14" t="e">
        <f t="shared" ca="1" si="24"/>
        <v>#VALUE!</v>
      </c>
      <c r="AF14" t="e">
        <f t="shared" ca="1" si="13"/>
        <v>#VALUE!</v>
      </c>
      <c r="AG14" t="e">
        <f t="shared" ca="1" si="14"/>
        <v>#N/A</v>
      </c>
      <c r="AH14" t="e">
        <f t="shared" ca="1" si="25"/>
        <v>#N/A</v>
      </c>
      <c r="AI14" t="e">
        <f t="shared" ca="1" si="15"/>
        <v>#VALUE!</v>
      </c>
    </row>
    <row r="15" spans="1:35">
      <c r="E15" s="97">
        <v>12</v>
      </c>
      <c r="F15" s="9">
        <f t="shared" ca="1" si="0"/>
        <v>0</v>
      </c>
      <c r="G15" s="3"/>
      <c r="H15" s="14">
        <f t="shared" ca="1" si="1"/>
        <v>0</v>
      </c>
      <c r="I15" s="14">
        <f t="shared" ca="1" si="2"/>
        <v>0</v>
      </c>
      <c r="J15" s="17"/>
      <c r="K15" s="12">
        <f t="shared" ca="1" si="3"/>
        <v>0</v>
      </c>
      <c r="L15" s="12">
        <f t="shared" ca="1" si="4"/>
        <v>0</v>
      </c>
      <c r="M15" s="12" t="e">
        <f t="shared" ca="1" si="16"/>
        <v>#VALUE!</v>
      </c>
      <c r="N15" s="12" t="e">
        <f t="shared" ca="1" si="17"/>
        <v>#VALUE!</v>
      </c>
      <c r="O15" s="12">
        <f t="shared" ca="1" si="5"/>
        <v>0</v>
      </c>
      <c r="P15" s="13" t="e">
        <f t="shared" ca="1" si="26"/>
        <v>#VALUE!</v>
      </c>
      <c r="Q15" s="12" t="e">
        <f t="shared" ca="1" si="6"/>
        <v>#VALUE!</v>
      </c>
      <c r="R15" s="12" t="e">
        <f t="shared" ca="1" si="18"/>
        <v>#VALUE!</v>
      </c>
      <c r="S15" s="12" t="e">
        <f t="shared" ca="1" si="19"/>
        <v>#VALUE!</v>
      </c>
      <c r="T15" s="12" t="e">
        <f t="shared" ca="1" si="20"/>
        <v>#VALUE!</v>
      </c>
      <c r="U15" s="15" t="e">
        <f t="shared" ca="1" si="21"/>
        <v>#VALUE!</v>
      </c>
      <c r="V15" s="12">
        <f t="shared" ca="1" si="7"/>
        <v>25</v>
      </c>
      <c r="W15" s="85">
        <f t="shared" ca="1" si="8"/>
        <v>25</v>
      </c>
      <c r="X15" s="4"/>
      <c r="Y15" s="3">
        <f t="shared" ca="1" si="9"/>
        <v>0</v>
      </c>
      <c r="Z15" s="3">
        <f t="shared" ca="1" si="10"/>
        <v>1</v>
      </c>
      <c r="AA15">
        <f t="shared" ca="1" si="11"/>
        <v>0</v>
      </c>
      <c r="AB15" t="e">
        <f t="shared" ca="1" si="12"/>
        <v>#VALUE!</v>
      </c>
      <c r="AC15" t="e">
        <f t="shared" ca="1" si="22"/>
        <v>#N/A</v>
      </c>
      <c r="AD15" t="e">
        <f t="shared" ca="1" si="23"/>
        <v>#N/A</v>
      </c>
      <c r="AE15" t="e">
        <f t="shared" ca="1" si="24"/>
        <v>#VALUE!</v>
      </c>
      <c r="AF15" t="e">
        <f t="shared" ca="1" si="13"/>
        <v>#VALUE!</v>
      </c>
      <c r="AG15" t="e">
        <f t="shared" ca="1" si="14"/>
        <v>#N/A</v>
      </c>
      <c r="AH15" t="e">
        <f t="shared" ca="1" si="25"/>
        <v>#N/A</v>
      </c>
      <c r="AI15" t="e">
        <f t="shared" ca="1" si="15"/>
        <v>#VALUE!</v>
      </c>
    </row>
    <row r="16" spans="1:35">
      <c r="A16" s="103" t="s">
        <v>1106</v>
      </c>
      <c r="B16" s="104"/>
      <c r="E16" s="97">
        <v>13</v>
      </c>
      <c r="F16" s="9">
        <f t="shared" ca="1" si="0"/>
        <v>0</v>
      </c>
      <c r="G16" s="3"/>
      <c r="H16" s="14">
        <f t="shared" ca="1" si="1"/>
        <v>0</v>
      </c>
      <c r="I16" s="14">
        <f t="shared" ca="1" si="2"/>
        <v>0</v>
      </c>
      <c r="J16" s="17"/>
      <c r="K16" s="12">
        <f t="shared" ca="1" si="3"/>
        <v>0</v>
      </c>
      <c r="L16" s="12">
        <f t="shared" ca="1" si="4"/>
        <v>0</v>
      </c>
      <c r="M16" s="12" t="e">
        <f t="shared" ca="1" si="16"/>
        <v>#VALUE!</v>
      </c>
      <c r="N16" s="12" t="e">
        <f t="shared" ca="1" si="17"/>
        <v>#VALUE!</v>
      </c>
      <c r="O16" s="12">
        <f t="shared" ca="1" si="5"/>
        <v>0</v>
      </c>
      <c r="P16" s="13" t="e">
        <f t="shared" ca="1" si="26"/>
        <v>#VALUE!</v>
      </c>
      <c r="Q16" s="12" t="e">
        <f t="shared" ca="1" si="6"/>
        <v>#VALUE!</v>
      </c>
      <c r="R16" s="12" t="e">
        <f t="shared" ca="1" si="18"/>
        <v>#VALUE!</v>
      </c>
      <c r="S16" s="12" t="e">
        <f t="shared" ca="1" si="19"/>
        <v>#VALUE!</v>
      </c>
      <c r="T16" s="12" t="e">
        <f t="shared" ca="1" si="20"/>
        <v>#VALUE!</v>
      </c>
      <c r="U16" s="15" t="e">
        <f t="shared" ca="1" si="21"/>
        <v>#VALUE!</v>
      </c>
      <c r="V16" s="12">
        <f t="shared" ca="1" si="7"/>
        <v>25</v>
      </c>
      <c r="W16" s="85">
        <f t="shared" ca="1" si="8"/>
        <v>25</v>
      </c>
      <c r="X16" s="4"/>
      <c r="Y16" s="3">
        <f t="shared" ca="1" si="9"/>
        <v>0</v>
      </c>
      <c r="Z16" s="3">
        <f t="shared" ca="1" si="10"/>
        <v>1</v>
      </c>
      <c r="AA16">
        <f t="shared" ca="1" si="11"/>
        <v>0</v>
      </c>
      <c r="AB16" t="e">
        <f t="shared" ca="1" si="12"/>
        <v>#VALUE!</v>
      </c>
      <c r="AC16" t="e">
        <f t="shared" ca="1" si="22"/>
        <v>#N/A</v>
      </c>
      <c r="AD16" t="e">
        <f t="shared" ca="1" si="23"/>
        <v>#N/A</v>
      </c>
      <c r="AE16" t="e">
        <f t="shared" ca="1" si="24"/>
        <v>#VALUE!</v>
      </c>
      <c r="AF16" t="e">
        <f t="shared" ca="1" si="13"/>
        <v>#VALUE!</v>
      </c>
      <c r="AG16" t="e">
        <f t="shared" ca="1" si="14"/>
        <v>#N/A</v>
      </c>
      <c r="AH16" t="e">
        <f t="shared" ca="1" si="25"/>
        <v>#N/A</v>
      </c>
      <c r="AI16" t="e">
        <f t="shared" ca="1" si="15"/>
        <v>#VALUE!</v>
      </c>
    </row>
    <row r="17" spans="1:35">
      <c r="A17" s="105" t="s">
        <v>1107</v>
      </c>
      <c r="B17" s="106">
        <f>Advanced!P11</f>
        <v>1.3917000000000001E-2</v>
      </c>
      <c r="E17" s="97">
        <v>14</v>
      </c>
      <c r="F17" s="9">
        <f t="shared" ca="1" si="0"/>
        <v>0</v>
      </c>
      <c r="G17" s="3"/>
      <c r="H17" s="14">
        <f t="shared" ca="1" si="1"/>
        <v>0</v>
      </c>
      <c r="I17" s="14">
        <f t="shared" ca="1" si="2"/>
        <v>0</v>
      </c>
      <c r="J17" s="17"/>
      <c r="K17" s="12">
        <f t="shared" ca="1" si="3"/>
        <v>0</v>
      </c>
      <c r="L17" s="12">
        <f t="shared" ca="1" si="4"/>
        <v>0</v>
      </c>
      <c r="M17" s="12" t="e">
        <f t="shared" ca="1" si="16"/>
        <v>#VALUE!</v>
      </c>
      <c r="N17" s="12" t="e">
        <f t="shared" ca="1" si="17"/>
        <v>#VALUE!</v>
      </c>
      <c r="O17" s="12">
        <f t="shared" ca="1" si="5"/>
        <v>0</v>
      </c>
      <c r="P17" s="13" t="e">
        <f t="shared" ca="1" si="26"/>
        <v>#VALUE!</v>
      </c>
      <c r="Q17" s="12" t="e">
        <f t="shared" ca="1" si="6"/>
        <v>#VALUE!</v>
      </c>
      <c r="R17" s="12" t="e">
        <f t="shared" ca="1" si="18"/>
        <v>#VALUE!</v>
      </c>
      <c r="S17" s="12" t="e">
        <f t="shared" ca="1" si="19"/>
        <v>#VALUE!</v>
      </c>
      <c r="T17" s="12" t="e">
        <f t="shared" ca="1" si="20"/>
        <v>#VALUE!</v>
      </c>
      <c r="U17" s="15" t="e">
        <f t="shared" ca="1" si="21"/>
        <v>#VALUE!</v>
      </c>
      <c r="V17" s="12">
        <f t="shared" ca="1" si="7"/>
        <v>25</v>
      </c>
      <c r="W17" s="85">
        <f t="shared" ca="1" si="8"/>
        <v>25</v>
      </c>
      <c r="X17" s="4"/>
      <c r="Y17" s="3">
        <f t="shared" ca="1" si="9"/>
        <v>0</v>
      </c>
      <c r="Z17" s="3">
        <f t="shared" ca="1" si="10"/>
        <v>1</v>
      </c>
      <c r="AA17">
        <f t="shared" ca="1" si="11"/>
        <v>0</v>
      </c>
      <c r="AB17" t="e">
        <f t="shared" ca="1" si="12"/>
        <v>#VALUE!</v>
      </c>
      <c r="AC17" t="e">
        <f t="shared" ca="1" si="22"/>
        <v>#N/A</v>
      </c>
      <c r="AD17" t="e">
        <f t="shared" ca="1" si="23"/>
        <v>#N/A</v>
      </c>
      <c r="AE17" t="e">
        <f t="shared" ca="1" si="24"/>
        <v>#VALUE!</v>
      </c>
      <c r="AF17" t="e">
        <f t="shared" ca="1" si="13"/>
        <v>#VALUE!</v>
      </c>
      <c r="AG17" t="e">
        <f t="shared" ca="1" si="14"/>
        <v>#N/A</v>
      </c>
      <c r="AH17" t="e">
        <f t="shared" ca="1" si="25"/>
        <v>#N/A</v>
      </c>
      <c r="AI17" t="e">
        <f t="shared" ca="1" si="15"/>
        <v>#VALUE!</v>
      </c>
    </row>
    <row r="18" spans="1:35">
      <c r="A18" s="105" t="s">
        <v>925</v>
      </c>
      <c r="B18" s="107">
        <f>Advanced!P10</f>
        <v>318.89999999999998</v>
      </c>
      <c r="C18" s="8"/>
      <c r="D18" s="8"/>
      <c r="E18" s="97">
        <v>15</v>
      </c>
      <c r="F18" s="9">
        <f t="shared" ca="1" si="0"/>
        <v>0</v>
      </c>
      <c r="G18" s="3"/>
      <c r="H18" s="14">
        <f t="shared" ca="1" si="1"/>
        <v>0</v>
      </c>
      <c r="I18" s="14">
        <f t="shared" ca="1" si="2"/>
        <v>0</v>
      </c>
      <c r="J18" s="17"/>
      <c r="K18" s="12">
        <f t="shared" ca="1" si="3"/>
        <v>0</v>
      </c>
      <c r="L18" s="12">
        <f t="shared" ca="1" si="4"/>
        <v>0</v>
      </c>
      <c r="M18" s="12" t="e">
        <f t="shared" ca="1" si="16"/>
        <v>#VALUE!</v>
      </c>
      <c r="N18" s="12" t="e">
        <f t="shared" ca="1" si="17"/>
        <v>#VALUE!</v>
      </c>
      <c r="O18" s="12">
        <f t="shared" ca="1" si="5"/>
        <v>0</v>
      </c>
      <c r="P18" s="13" t="e">
        <f t="shared" ca="1" si="26"/>
        <v>#VALUE!</v>
      </c>
      <c r="Q18" s="12" t="e">
        <f t="shared" ca="1" si="6"/>
        <v>#VALUE!</v>
      </c>
      <c r="R18" s="12" t="e">
        <f t="shared" ca="1" si="18"/>
        <v>#VALUE!</v>
      </c>
      <c r="S18" s="12" t="e">
        <f t="shared" ca="1" si="19"/>
        <v>#VALUE!</v>
      </c>
      <c r="T18" s="12" t="e">
        <f t="shared" ca="1" si="20"/>
        <v>#VALUE!</v>
      </c>
      <c r="U18" s="15" t="e">
        <f t="shared" ca="1" si="21"/>
        <v>#VALUE!</v>
      </c>
      <c r="V18" s="12">
        <f t="shared" ca="1" si="7"/>
        <v>25</v>
      </c>
      <c r="W18" s="85">
        <f t="shared" ca="1" si="8"/>
        <v>25</v>
      </c>
      <c r="X18" s="4"/>
      <c r="Y18" s="3">
        <f t="shared" ca="1" si="9"/>
        <v>0</v>
      </c>
      <c r="Z18" s="3">
        <f t="shared" ca="1" si="10"/>
        <v>1</v>
      </c>
      <c r="AA18">
        <f t="shared" ca="1" si="11"/>
        <v>0</v>
      </c>
      <c r="AB18" t="e">
        <f t="shared" ca="1" si="12"/>
        <v>#VALUE!</v>
      </c>
      <c r="AC18" t="e">
        <f t="shared" ca="1" si="22"/>
        <v>#N/A</v>
      </c>
      <c r="AD18" t="e">
        <f t="shared" ca="1" si="23"/>
        <v>#N/A</v>
      </c>
      <c r="AE18" t="e">
        <f t="shared" ca="1" si="24"/>
        <v>#VALUE!</v>
      </c>
      <c r="AF18" t="e">
        <f t="shared" ca="1" si="13"/>
        <v>#VALUE!</v>
      </c>
      <c r="AG18" t="e">
        <f t="shared" ca="1" si="14"/>
        <v>#N/A</v>
      </c>
      <c r="AH18" t="e">
        <f t="shared" ca="1" si="25"/>
        <v>#N/A</v>
      </c>
      <c r="AI18" t="e">
        <f t="shared" ca="1" si="15"/>
        <v>#VALUE!</v>
      </c>
    </row>
    <row r="19" spans="1:35">
      <c r="A19" s="40"/>
      <c r="B19" s="8"/>
      <c r="E19" s="97">
        <v>16</v>
      </c>
      <c r="F19" s="9">
        <f t="shared" ca="1" si="0"/>
        <v>0</v>
      </c>
      <c r="G19" s="3"/>
      <c r="H19" s="14">
        <f t="shared" ca="1" si="1"/>
        <v>0</v>
      </c>
      <c r="I19" s="14">
        <f t="shared" ca="1" si="2"/>
        <v>0</v>
      </c>
      <c r="J19" s="17"/>
      <c r="K19" s="12">
        <f t="shared" ca="1" si="3"/>
        <v>0</v>
      </c>
      <c r="L19" s="12">
        <f t="shared" ca="1" si="4"/>
        <v>0</v>
      </c>
      <c r="M19" s="12" t="e">
        <f t="shared" ca="1" si="16"/>
        <v>#VALUE!</v>
      </c>
      <c r="N19" s="12" t="e">
        <f t="shared" ca="1" si="17"/>
        <v>#VALUE!</v>
      </c>
      <c r="O19" s="12">
        <f t="shared" ca="1" si="5"/>
        <v>0</v>
      </c>
      <c r="P19" s="13" t="e">
        <f t="shared" ca="1" si="26"/>
        <v>#VALUE!</v>
      </c>
      <c r="Q19" s="12" t="e">
        <f t="shared" ca="1" si="6"/>
        <v>#VALUE!</v>
      </c>
      <c r="R19" s="12" t="e">
        <f t="shared" ca="1" si="18"/>
        <v>#VALUE!</v>
      </c>
      <c r="S19" s="12" t="e">
        <f t="shared" ca="1" si="19"/>
        <v>#VALUE!</v>
      </c>
      <c r="T19" s="12" t="e">
        <f t="shared" ca="1" si="20"/>
        <v>#VALUE!</v>
      </c>
      <c r="U19" s="15" t="e">
        <f t="shared" ca="1" si="21"/>
        <v>#VALUE!</v>
      </c>
      <c r="V19" s="12">
        <f t="shared" ca="1" si="7"/>
        <v>25</v>
      </c>
      <c r="W19" s="85">
        <f t="shared" ca="1" si="8"/>
        <v>25</v>
      </c>
      <c r="X19" s="4"/>
      <c r="Y19" s="3">
        <f t="shared" ca="1" si="9"/>
        <v>0</v>
      </c>
      <c r="Z19" s="3">
        <f t="shared" ca="1" si="10"/>
        <v>1</v>
      </c>
      <c r="AA19">
        <f t="shared" ca="1" si="11"/>
        <v>0</v>
      </c>
      <c r="AB19" t="e">
        <f t="shared" ca="1" si="12"/>
        <v>#VALUE!</v>
      </c>
      <c r="AC19" t="e">
        <f t="shared" ca="1" si="22"/>
        <v>#N/A</v>
      </c>
      <c r="AD19" t="e">
        <f t="shared" ca="1" si="23"/>
        <v>#N/A</v>
      </c>
      <c r="AE19" t="e">
        <f t="shared" ca="1" si="24"/>
        <v>#VALUE!</v>
      </c>
      <c r="AF19" t="e">
        <f t="shared" ca="1" si="13"/>
        <v>#VALUE!</v>
      </c>
      <c r="AG19" t="e">
        <f t="shared" ca="1" si="14"/>
        <v>#N/A</v>
      </c>
      <c r="AH19" t="e">
        <f t="shared" ca="1" si="25"/>
        <v>#N/A</v>
      </c>
      <c r="AI19" t="e">
        <f t="shared" ca="1" si="15"/>
        <v>#VALUE!</v>
      </c>
    </row>
    <row r="20" spans="1:35">
      <c r="E20" s="97">
        <v>17</v>
      </c>
      <c r="F20" s="9">
        <f t="shared" ca="1" si="0"/>
        <v>0</v>
      </c>
      <c r="G20" s="3"/>
      <c r="H20" s="14">
        <f t="shared" ca="1" si="1"/>
        <v>0</v>
      </c>
      <c r="I20" s="14">
        <f t="shared" ca="1" si="2"/>
        <v>0</v>
      </c>
      <c r="J20" s="17"/>
      <c r="K20" s="12">
        <f t="shared" ca="1" si="3"/>
        <v>0</v>
      </c>
      <c r="L20" s="12">
        <f t="shared" ca="1" si="4"/>
        <v>0</v>
      </c>
      <c r="M20" s="12" t="e">
        <f t="shared" ca="1" si="16"/>
        <v>#VALUE!</v>
      </c>
      <c r="N20" s="12" t="e">
        <f t="shared" ca="1" si="17"/>
        <v>#VALUE!</v>
      </c>
      <c r="O20" s="12">
        <f t="shared" ca="1" si="5"/>
        <v>0</v>
      </c>
      <c r="P20" s="13" t="e">
        <f t="shared" ca="1" si="26"/>
        <v>#VALUE!</v>
      </c>
      <c r="Q20" s="12" t="e">
        <f t="shared" ca="1" si="6"/>
        <v>#VALUE!</v>
      </c>
      <c r="R20" s="12" t="e">
        <f t="shared" ca="1" si="18"/>
        <v>#VALUE!</v>
      </c>
      <c r="S20" s="12" t="e">
        <f t="shared" ca="1" si="19"/>
        <v>#VALUE!</v>
      </c>
      <c r="T20" s="12" t="e">
        <f t="shared" ca="1" si="20"/>
        <v>#VALUE!</v>
      </c>
      <c r="U20" s="15" t="e">
        <f t="shared" ca="1" si="21"/>
        <v>#VALUE!</v>
      </c>
      <c r="V20" s="12">
        <f t="shared" ca="1" si="7"/>
        <v>25</v>
      </c>
      <c r="W20" s="85">
        <f t="shared" ca="1" si="8"/>
        <v>25</v>
      </c>
      <c r="X20" s="4"/>
      <c r="Y20" s="3">
        <f t="shared" ca="1" si="9"/>
        <v>0</v>
      </c>
      <c r="Z20" s="3">
        <f t="shared" ca="1" si="10"/>
        <v>1</v>
      </c>
      <c r="AA20">
        <f t="shared" ca="1" si="11"/>
        <v>0</v>
      </c>
      <c r="AB20" t="e">
        <f t="shared" ca="1" si="12"/>
        <v>#VALUE!</v>
      </c>
      <c r="AC20" t="e">
        <f t="shared" ca="1" si="22"/>
        <v>#N/A</v>
      </c>
      <c r="AD20" t="e">
        <f t="shared" ca="1" si="23"/>
        <v>#N/A</v>
      </c>
      <c r="AE20" t="e">
        <f t="shared" ca="1" si="24"/>
        <v>#VALUE!</v>
      </c>
      <c r="AF20" t="e">
        <f t="shared" ca="1" si="13"/>
        <v>#VALUE!</v>
      </c>
      <c r="AG20" t="e">
        <f t="shared" ca="1" si="14"/>
        <v>#N/A</v>
      </c>
      <c r="AH20" t="e">
        <f t="shared" ca="1" si="25"/>
        <v>#N/A</v>
      </c>
      <c r="AI20" t="e">
        <f t="shared" ca="1" si="15"/>
        <v>#VALUE!</v>
      </c>
    </row>
    <row r="21" spans="1:35">
      <c r="A21" s="32" t="s">
        <v>1108</v>
      </c>
      <c r="B21" s="33"/>
      <c r="C21" s="33"/>
      <c r="E21" s="97">
        <v>18</v>
      </c>
      <c r="F21" s="9">
        <f t="shared" ca="1" si="0"/>
        <v>0</v>
      </c>
      <c r="G21" s="3"/>
      <c r="H21" s="14">
        <f t="shared" ca="1" si="1"/>
        <v>0</v>
      </c>
      <c r="I21" s="14">
        <f t="shared" ca="1" si="2"/>
        <v>0</v>
      </c>
      <c r="J21" s="17"/>
      <c r="K21" s="12">
        <f t="shared" ca="1" si="3"/>
        <v>0</v>
      </c>
      <c r="L21" s="12">
        <f t="shared" ca="1" si="4"/>
        <v>0</v>
      </c>
      <c r="M21" s="12" t="e">
        <f t="shared" ca="1" si="16"/>
        <v>#VALUE!</v>
      </c>
      <c r="N21" s="12" t="e">
        <f t="shared" ca="1" si="17"/>
        <v>#VALUE!</v>
      </c>
      <c r="O21" s="12">
        <f t="shared" ca="1" si="5"/>
        <v>0</v>
      </c>
      <c r="P21" s="13" t="e">
        <f t="shared" ca="1" si="26"/>
        <v>#VALUE!</v>
      </c>
      <c r="Q21" s="12" t="e">
        <f t="shared" ca="1" si="6"/>
        <v>#VALUE!</v>
      </c>
      <c r="R21" s="12" t="e">
        <f t="shared" ca="1" si="18"/>
        <v>#VALUE!</v>
      </c>
      <c r="S21" s="12" t="e">
        <f t="shared" ca="1" si="19"/>
        <v>#VALUE!</v>
      </c>
      <c r="T21" s="12" t="e">
        <f t="shared" ca="1" si="20"/>
        <v>#VALUE!</v>
      </c>
      <c r="U21" s="15" t="e">
        <f t="shared" ca="1" si="21"/>
        <v>#VALUE!</v>
      </c>
      <c r="V21" s="12">
        <f t="shared" ca="1" si="7"/>
        <v>25</v>
      </c>
      <c r="W21" s="85">
        <f t="shared" ca="1" si="8"/>
        <v>25</v>
      </c>
      <c r="X21" s="4"/>
      <c r="Y21" s="3">
        <f t="shared" ca="1" si="9"/>
        <v>0</v>
      </c>
      <c r="Z21" s="3">
        <f t="shared" ca="1" si="10"/>
        <v>1</v>
      </c>
      <c r="AA21">
        <f t="shared" ca="1" si="11"/>
        <v>0</v>
      </c>
      <c r="AB21" t="e">
        <f t="shared" ca="1" si="12"/>
        <v>#VALUE!</v>
      </c>
      <c r="AC21" t="e">
        <f t="shared" ca="1" si="22"/>
        <v>#N/A</v>
      </c>
      <c r="AD21" t="e">
        <f t="shared" ca="1" si="23"/>
        <v>#N/A</v>
      </c>
      <c r="AE21" t="e">
        <f t="shared" ca="1" si="24"/>
        <v>#VALUE!</v>
      </c>
      <c r="AF21" t="e">
        <f t="shared" ca="1" si="13"/>
        <v>#VALUE!</v>
      </c>
      <c r="AG21" t="e">
        <f t="shared" ca="1" si="14"/>
        <v>#N/A</v>
      </c>
      <c r="AH21" t="e">
        <f t="shared" ca="1" si="25"/>
        <v>#N/A</v>
      </c>
      <c r="AI21" t="e">
        <f t="shared" ca="1" si="15"/>
        <v>#VALUE!</v>
      </c>
    </row>
    <row r="22" spans="1:35">
      <c r="A22" s="34" t="s">
        <v>115</v>
      </c>
      <c r="B22" s="33"/>
      <c r="C22" s="33"/>
      <c r="E22" s="97">
        <v>19</v>
      </c>
      <c r="F22" s="9">
        <f t="shared" ca="1" si="0"/>
        <v>0</v>
      </c>
      <c r="G22" s="3"/>
      <c r="H22" s="14">
        <f t="shared" ca="1" si="1"/>
        <v>0</v>
      </c>
      <c r="I22" s="14">
        <f t="shared" ca="1" si="2"/>
        <v>0</v>
      </c>
      <c r="J22" s="17"/>
      <c r="K22" s="12">
        <f t="shared" ca="1" si="3"/>
        <v>0</v>
      </c>
      <c r="L22" s="12">
        <f t="shared" ca="1" si="4"/>
        <v>0</v>
      </c>
      <c r="M22" s="12" t="e">
        <f t="shared" ca="1" si="16"/>
        <v>#VALUE!</v>
      </c>
      <c r="N22" s="12" t="e">
        <f t="shared" ca="1" si="17"/>
        <v>#VALUE!</v>
      </c>
      <c r="O22" s="12">
        <f t="shared" ca="1" si="5"/>
        <v>0</v>
      </c>
      <c r="P22" s="13" t="e">
        <f t="shared" ca="1" si="26"/>
        <v>#VALUE!</v>
      </c>
      <c r="Q22" s="12" t="e">
        <f t="shared" ca="1" si="6"/>
        <v>#VALUE!</v>
      </c>
      <c r="R22" s="12" t="e">
        <f t="shared" ca="1" si="18"/>
        <v>#VALUE!</v>
      </c>
      <c r="S22" s="12" t="e">
        <f t="shared" ca="1" si="19"/>
        <v>#VALUE!</v>
      </c>
      <c r="T22" s="12" t="e">
        <f t="shared" ca="1" si="20"/>
        <v>#VALUE!</v>
      </c>
      <c r="U22" s="15" t="e">
        <f t="shared" ca="1" si="21"/>
        <v>#VALUE!</v>
      </c>
      <c r="V22" s="12">
        <f t="shared" ca="1" si="7"/>
        <v>25</v>
      </c>
      <c r="W22" s="85">
        <f t="shared" ca="1" si="8"/>
        <v>25</v>
      </c>
      <c r="X22" s="4"/>
      <c r="Y22" s="3">
        <f t="shared" ca="1" si="9"/>
        <v>0</v>
      </c>
      <c r="Z22" s="3">
        <f t="shared" ca="1" si="10"/>
        <v>1</v>
      </c>
      <c r="AA22">
        <f t="shared" ca="1" si="11"/>
        <v>0</v>
      </c>
      <c r="AB22" t="e">
        <f t="shared" ca="1" si="12"/>
        <v>#VALUE!</v>
      </c>
      <c r="AC22" t="e">
        <f t="shared" ca="1" si="22"/>
        <v>#N/A</v>
      </c>
      <c r="AD22" t="e">
        <f t="shared" ca="1" si="23"/>
        <v>#N/A</v>
      </c>
      <c r="AE22" t="e">
        <f t="shared" ca="1" si="24"/>
        <v>#VALUE!</v>
      </c>
      <c r="AF22" t="e">
        <f t="shared" ca="1" si="13"/>
        <v>#VALUE!</v>
      </c>
      <c r="AG22" t="e">
        <f t="shared" ca="1" si="14"/>
        <v>#N/A</v>
      </c>
      <c r="AH22" t="e">
        <f t="shared" ca="1" si="25"/>
        <v>#N/A</v>
      </c>
      <c r="AI22" t="e">
        <f t="shared" ca="1" si="15"/>
        <v>#VALUE!</v>
      </c>
    </row>
    <row r="23" spans="1:35">
      <c r="A23" s="33" t="s">
        <v>96</v>
      </c>
      <c r="B23" s="35">
        <f ca="1">INDEX(Models!$E$3:$R$2387,$B$3*2-1,C23)</f>
        <v>0</v>
      </c>
      <c r="C23" s="33">
        <v>1</v>
      </c>
      <c r="E23" s="97">
        <v>20</v>
      </c>
      <c r="F23" s="9">
        <f t="shared" ca="1" si="0"/>
        <v>0</v>
      </c>
      <c r="G23" s="3"/>
      <c r="H23" s="14">
        <f t="shared" ca="1" si="1"/>
        <v>0</v>
      </c>
      <c r="I23" s="14">
        <f t="shared" ca="1" si="2"/>
        <v>0</v>
      </c>
      <c r="J23" s="17"/>
      <c r="K23" s="12">
        <f t="shared" ca="1" si="3"/>
        <v>0</v>
      </c>
      <c r="L23" s="12">
        <f t="shared" ca="1" si="4"/>
        <v>0</v>
      </c>
      <c r="M23" s="12" t="e">
        <f t="shared" ca="1" si="16"/>
        <v>#VALUE!</v>
      </c>
      <c r="N23" s="12" t="e">
        <f t="shared" ca="1" si="17"/>
        <v>#VALUE!</v>
      </c>
      <c r="O23" s="12">
        <f t="shared" ca="1" si="5"/>
        <v>0</v>
      </c>
      <c r="P23" s="13" t="e">
        <f t="shared" ca="1" si="26"/>
        <v>#VALUE!</v>
      </c>
      <c r="Q23" s="12" t="e">
        <f t="shared" ca="1" si="6"/>
        <v>#VALUE!</v>
      </c>
      <c r="R23" s="12" t="e">
        <f t="shared" ca="1" si="18"/>
        <v>#VALUE!</v>
      </c>
      <c r="S23" s="12" t="e">
        <f t="shared" ca="1" si="19"/>
        <v>#VALUE!</v>
      </c>
      <c r="T23" s="12" t="e">
        <f t="shared" ca="1" si="20"/>
        <v>#VALUE!</v>
      </c>
      <c r="U23" s="15" t="e">
        <f t="shared" ca="1" si="21"/>
        <v>#VALUE!</v>
      </c>
      <c r="V23" s="12">
        <f t="shared" ca="1" si="7"/>
        <v>25</v>
      </c>
      <c r="W23" s="85">
        <f t="shared" ca="1" si="8"/>
        <v>25</v>
      </c>
      <c r="X23" s="4"/>
      <c r="Y23" s="3">
        <f t="shared" ca="1" si="9"/>
        <v>0</v>
      </c>
      <c r="Z23" s="3">
        <f t="shared" ca="1" si="10"/>
        <v>1</v>
      </c>
      <c r="AA23">
        <f t="shared" ca="1" si="11"/>
        <v>0</v>
      </c>
      <c r="AB23" t="e">
        <f t="shared" ca="1" si="12"/>
        <v>#VALUE!</v>
      </c>
      <c r="AC23" t="e">
        <f t="shared" ca="1" si="22"/>
        <v>#N/A</v>
      </c>
      <c r="AD23" t="e">
        <f t="shared" ca="1" si="23"/>
        <v>#N/A</v>
      </c>
      <c r="AE23" t="e">
        <f t="shared" ca="1" si="24"/>
        <v>#VALUE!</v>
      </c>
      <c r="AF23" t="e">
        <f t="shared" ca="1" si="13"/>
        <v>#VALUE!</v>
      </c>
      <c r="AG23" t="e">
        <f t="shared" ca="1" si="14"/>
        <v>#N/A</v>
      </c>
      <c r="AH23" t="e">
        <f t="shared" ca="1" si="25"/>
        <v>#N/A</v>
      </c>
      <c r="AI23" t="e">
        <f t="shared" ca="1" si="15"/>
        <v>#VALUE!</v>
      </c>
    </row>
    <row r="24" spans="1:35">
      <c r="A24" s="33" t="s">
        <v>97</v>
      </c>
      <c r="B24" s="35">
        <f ca="1">INDEX(Models!$E$3:$R$2387,$B$3*2-1,C24)</f>
        <v>0</v>
      </c>
      <c r="C24" s="33">
        <v>2</v>
      </c>
      <c r="E24" s="97">
        <v>21</v>
      </c>
      <c r="F24" s="9">
        <f t="shared" ca="1" si="0"/>
        <v>0</v>
      </c>
      <c r="G24" s="3"/>
      <c r="H24" s="14">
        <f t="shared" ca="1" si="1"/>
        <v>0</v>
      </c>
      <c r="I24" s="14">
        <f t="shared" ca="1" si="2"/>
        <v>0</v>
      </c>
      <c r="J24" s="17"/>
      <c r="K24" s="12">
        <f t="shared" ca="1" si="3"/>
        <v>0</v>
      </c>
      <c r="L24" s="12">
        <f t="shared" ca="1" si="4"/>
        <v>0</v>
      </c>
      <c r="M24" s="12" t="e">
        <f t="shared" ca="1" si="16"/>
        <v>#VALUE!</v>
      </c>
      <c r="N24" s="12" t="e">
        <f t="shared" ca="1" si="17"/>
        <v>#VALUE!</v>
      </c>
      <c r="O24" s="12">
        <f t="shared" ca="1" si="5"/>
        <v>0</v>
      </c>
      <c r="P24" s="13" t="e">
        <f t="shared" ca="1" si="26"/>
        <v>#VALUE!</v>
      </c>
      <c r="Q24" s="12" t="e">
        <f t="shared" ca="1" si="6"/>
        <v>#VALUE!</v>
      </c>
      <c r="R24" s="12" t="e">
        <f t="shared" ca="1" si="18"/>
        <v>#VALUE!</v>
      </c>
      <c r="S24" s="12" t="e">
        <f t="shared" ca="1" si="19"/>
        <v>#VALUE!</v>
      </c>
      <c r="T24" s="12" t="e">
        <f t="shared" ca="1" si="20"/>
        <v>#VALUE!</v>
      </c>
      <c r="U24" s="15" t="e">
        <f t="shared" ca="1" si="21"/>
        <v>#VALUE!</v>
      </c>
      <c r="V24" s="12">
        <f t="shared" ca="1" si="7"/>
        <v>25</v>
      </c>
      <c r="W24" s="85">
        <f t="shared" ca="1" si="8"/>
        <v>25</v>
      </c>
      <c r="X24" s="4"/>
      <c r="Y24" s="3">
        <f t="shared" ca="1" si="9"/>
        <v>0</v>
      </c>
      <c r="Z24" s="3">
        <f t="shared" ca="1" si="10"/>
        <v>1</v>
      </c>
      <c r="AA24">
        <f t="shared" ca="1" si="11"/>
        <v>0</v>
      </c>
      <c r="AB24" t="e">
        <f t="shared" ca="1" si="12"/>
        <v>#VALUE!</v>
      </c>
      <c r="AC24" t="e">
        <f t="shared" ca="1" si="22"/>
        <v>#N/A</v>
      </c>
      <c r="AD24" t="e">
        <f t="shared" ca="1" si="23"/>
        <v>#N/A</v>
      </c>
      <c r="AE24" t="e">
        <f t="shared" ca="1" si="24"/>
        <v>#VALUE!</v>
      </c>
      <c r="AF24" t="e">
        <f t="shared" ca="1" si="13"/>
        <v>#VALUE!</v>
      </c>
      <c r="AG24" t="e">
        <f t="shared" ca="1" si="14"/>
        <v>#N/A</v>
      </c>
      <c r="AH24" t="e">
        <f t="shared" ca="1" si="25"/>
        <v>#N/A</v>
      </c>
      <c r="AI24" t="e">
        <f t="shared" ca="1" si="15"/>
        <v>#VALUE!</v>
      </c>
    </row>
    <row r="25" spans="1:35">
      <c r="A25" s="34" t="s">
        <v>116</v>
      </c>
      <c r="B25" s="33"/>
      <c r="C25" s="33"/>
      <c r="E25" s="97">
        <v>22</v>
      </c>
      <c r="F25" s="9">
        <f t="shared" ca="1" si="0"/>
        <v>0</v>
      </c>
      <c r="G25" s="3"/>
      <c r="H25" s="14">
        <f t="shared" ca="1" si="1"/>
        <v>0</v>
      </c>
      <c r="I25" s="14">
        <f t="shared" ca="1" si="2"/>
        <v>0</v>
      </c>
      <c r="J25" s="17"/>
      <c r="K25" s="12">
        <f t="shared" ca="1" si="3"/>
        <v>0</v>
      </c>
      <c r="L25" s="12">
        <f t="shared" ca="1" si="4"/>
        <v>0</v>
      </c>
      <c r="M25" s="12" t="e">
        <f t="shared" ca="1" si="16"/>
        <v>#VALUE!</v>
      </c>
      <c r="N25" s="12" t="e">
        <f t="shared" ca="1" si="17"/>
        <v>#VALUE!</v>
      </c>
      <c r="O25" s="12">
        <f t="shared" ca="1" si="5"/>
        <v>0</v>
      </c>
      <c r="P25" s="13" t="e">
        <f t="shared" ca="1" si="26"/>
        <v>#VALUE!</v>
      </c>
      <c r="Q25" s="12" t="e">
        <f t="shared" ca="1" si="6"/>
        <v>#VALUE!</v>
      </c>
      <c r="R25" s="12" t="e">
        <f t="shared" ca="1" si="18"/>
        <v>#VALUE!</v>
      </c>
      <c r="S25" s="12" t="e">
        <f t="shared" ca="1" si="19"/>
        <v>#VALUE!</v>
      </c>
      <c r="T25" s="12" t="e">
        <f t="shared" ca="1" si="20"/>
        <v>#VALUE!</v>
      </c>
      <c r="U25" s="15" t="e">
        <f t="shared" ca="1" si="21"/>
        <v>#VALUE!</v>
      </c>
      <c r="V25" s="12">
        <f t="shared" ca="1" si="7"/>
        <v>25</v>
      </c>
      <c r="W25" s="85">
        <f t="shared" ca="1" si="8"/>
        <v>25</v>
      </c>
      <c r="X25" s="4"/>
      <c r="Y25" s="3">
        <f t="shared" ca="1" si="9"/>
        <v>0</v>
      </c>
      <c r="Z25" s="3">
        <f t="shared" ca="1" si="10"/>
        <v>1</v>
      </c>
      <c r="AA25">
        <f t="shared" ca="1" si="11"/>
        <v>0</v>
      </c>
      <c r="AB25" t="e">
        <f t="shared" ca="1" si="12"/>
        <v>#VALUE!</v>
      </c>
      <c r="AC25" t="e">
        <f t="shared" ca="1" si="22"/>
        <v>#N/A</v>
      </c>
      <c r="AD25" t="e">
        <f t="shared" ca="1" si="23"/>
        <v>#N/A</v>
      </c>
      <c r="AE25" t="e">
        <f t="shared" ca="1" si="24"/>
        <v>#VALUE!</v>
      </c>
      <c r="AF25" t="e">
        <f t="shared" ca="1" si="13"/>
        <v>#VALUE!</v>
      </c>
      <c r="AG25" t="e">
        <f t="shared" ca="1" si="14"/>
        <v>#N/A</v>
      </c>
      <c r="AH25" t="e">
        <f t="shared" ca="1" si="25"/>
        <v>#N/A</v>
      </c>
      <c r="AI25" t="e">
        <f t="shared" ca="1" si="15"/>
        <v>#VALUE!</v>
      </c>
    </row>
    <row r="26" spans="1:35">
      <c r="A26" s="84" t="s">
        <v>98</v>
      </c>
      <c r="B26" s="36">
        <f ca="1">INDEX(Models!$E$3:$R$2387,$B$3*2-1,C26)</f>
        <v>0</v>
      </c>
      <c r="C26" s="33">
        <v>3</v>
      </c>
      <c r="E26" s="97">
        <v>23</v>
      </c>
      <c r="F26" s="9">
        <f t="shared" ca="1" si="0"/>
        <v>0</v>
      </c>
      <c r="G26" s="3"/>
      <c r="H26" s="14">
        <f t="shared" ca="1" si="1"/>
        <v>0</v>
      </c>
      <c r="I26" s="14">
        <f t="shared" ca="1" si="2"/>
        <v>0</v>
      </c>
      <c r="J26" s="17"/>
      <c r="K26" s="12">
        <f t="shared" ca="1" si="3"/>
        <v>0</v>
      </c>
      <c r="L26" s="12">
        <f t="shared" ca="1" si="4"/>
        <v>0</v>
      </c>
      <c r="M26" s="12" t="e">
        <f t="shared" ca="1" si="16"/>
        <v>#VALUE!</v>
      </c>
      <c r="N26" s="12" t="e">
        <f t="shared" ca="1" si="17"/>
        <v>#VALUE!</v>
      </c>
      <c r="O26" s="12">
        <f t="shared" ca="1" si="5"/>
        <v>0</v>
      </c>
      <c r="P26" s="13" t="e">
        <f t="shared" ca="1" si="26"/>
        <v>#VALUE!</v>
      </c>
      <c r="Q26" s="12" t="e">
        <f t="shared" ca="1" si="6"/>
        <v>#VALUE!</v>
      </c>
      <c r="R26" s="12" t="e">
        <f t="shared" ca="1" si="18"/>
        <v>#VALUE!</v>
      </c>
      <c r="S26" s="12" t="e">
        <f t="shared" ca="1" si="19"/>
        <v>#VALUE!</v>
      </c>
      <c r="T26" s="12" t="e">
        <f t="shared" ca="1" si="20"/>
        <v>#VALUE!</v>
      </c>
      <c r="U26" s="15" t="e">
        <f t="shared" ca="1" si="21"/>
        <v>#VALUE!</v>
      </c>
      <c r="V26" s="12">
        <f t="shared" ca="1" si="7"/>
        <v>25</v>
      </c>
      <c r="W26" s="85">
        <f t="shared" ca="1" si="8"/>
        <v>25</v>
      </c>
      <c r="X26" s="4"/>
      <c r="Y26" s="3">
        <f t="shared" ca="1" si="9"/>
        <v>0</v>
      </c>
      <c r="Z26" s="3">
        <f t="shared" ca="1" si="10"/>
        <v>1</v>
      </c>
      <c r="AA26">
        <f t="shared" ca="1" si="11"/>
        <v>0</v>
      </c>
      <c r="AB26" t="e">
        <f t="shared" ca="1" si="12"/>
        <v>#VALUE!</v>
      </c>
      <c r="AC26" t="e">
        <f t="shared" ca="1" si="22"/>
        <v>#N/A</v>
      </c>
      <c r="AD26" t="e">
        <f t="shared" ca="1" si="23"/>
        <v>#N/A</v>
      </c>
      <c r="AE26" t="e">
        <f t="shared" ca="1" si="24"/>
        <v>#VALUE!</v>
      </c>
      <c r="AF26" t="e">
        <f t="shared" ca="1" si="13"/>
        <v>#VALUE!</v>
      </c>
      <c r="AG26" t="e">
        <f t="shared" ca="1" si="14"/>
        <v>#N/A</v>
      </c>
      <c r="AH26" t="e">
        <f t="shared" ca="1" si="25"/>
        <v>#N/A</v>
      </c>
      <c r="AI26" t="e">
        <f t="shared" ca="1" si="15"/>
        <v>#VALUE!</v>
      </c>
    </row>
    <row r="27" spans="1:35">
      <c r="A27" s="33" t="s">
        <v>99</v>
      </c>
      <c r="B27" s="36">
        <f ca="1">INDEX(Models!$E$3:$R$2387,$B$3*2-1,C27)</f>
        <v>0</v>
      </c>
      <c r="C27" s="33">
        <v>4</v>
      </c>
      <c r="E27" s="97">
        <v>24</v>
      </c>
      <c r="F27" s="9">
        <f t="shared" ca="1" si="0"/>
        <v>0</v>
      </c>
      <c r="G27" s="3"/>
      <c r="H27" s="14">
        <f t="shared" ca="1" si="1"/>
        <v>0</v>
      </c>
      <c r="I27" s="14">
        <f t="shared" ca="1" si="2"/>
        <v>0</v>
      </c>
      <c r="J27" s="17"/>
      <c r="K27" s="12">
        <f t="shared" ca="1" si="3"/>
        <v>0</v>
      </c>
      <c r="L27" s="12">
        <f t="shared" ca="1" si="4"/>
        <v>0</v>
      </c>
      <c r="M27" s="12" t="e">
        <f t="shared" ca="1" si="16"/>
        <v>#VALUE!</v>
      </c>
      <c r="N27" s="12" t="e">
        <f t="shared" ca="1" si="17"/>
        <v>#VALUE!</v>
      </c>
      <c r="O27" s="12">
        <f t="shared" ca="1" si="5"/>
        <v>0</v>
      </c>
      <c r="P27" s="13" t="e">
        <f t="shared" ca="1" si="26"/>
        <v>#VALUE!</v>
      </c>
      <c r="Q27" s="12" t="e">
        <f t="shared" ca="1" si="6"/>
        <v>#VALUE!</v>
      </c>
      <c r="R27" s="12" t="e">
        <f t="shared" ca="1" si="18"/>
        <v>#VALUE!</v>
      </c>
      <c r="S27" s="12" t="e">
        <f t="shared" ca="1" si="19"/>
        <v>#VALUE!</v>
      </c>
      <c r="T27" s="12" t="e">
        <f t="shared" ca="1" si="20"/>
        <v>#VALUE!</v>
      </c>
      <c r="U27" s="15" t="e">
        <f t="shared" ca="1" si="21"/>
        <v>#VALUE!</v>
      </c>
      <c r="V27" s="12">
        <f t="shared" ca="1" si="7"/>
        <v>25</v>
      </c>
      <c r="W27" s="85">
        <f t="shared" ca="1" si="8"/>
        <v>25</v>
      </c>
      <c r="X27" s="4"/>
      <c r="Y27" s="3">
        <f t="shared" ca="1" si="9"/>
        <v>0</v>
      </c>
      <c r="Z27" s="3">
        <f t="shared" ca="1" si="10"/>
        <v>1</v>
      </c>
      <c r="AA27">
        <f t="shared" ca="1" si="11"/>
        <v>0</v>
      </c>
      <c r="AB27" t="e">
        <f t="shared" ca="1" si="12"/>
        <v>#VALUE!</v>
      </c>
      <c r="AC27" t="e">
        <f t="shared" ca="1" si="22"/>
        <v>#N/A</v>
      </c>
      <c r="AD27" t="e">
        <f t="shared" ca="1" si="23"/>
        <v>#N/A</v>
      </c>
      <c r="AE27" t="e">
        <f t="shared" ca="1" si="24"/>
        <v>#VALUE!</v>
      </c>
      <c r="AF27" t="e">
        <f t="shared" ca="1" si="13"/>
        <v>#VALUE!</v>
      </c>
      <c r="AG27" t="e">
        <f t="shared" ca="1" si="14"/>
        <v>#N/A</v>
      </c>
      <c r="AH27" t="e">
        <f t="shared" ca="1" si="25"/>
        <v>#N/A</v>
      </c>
      <c r="AI27" t="e">
        <f t="shared" ca="1" si="15"/>
        <v>#VALUE!</v>
      </c>
    </row>
    <row r="28" spans="1:35">
      <c r="A28" s="33" t="s">
        <v>100</v>
      </c>
      <c r="B28" s="36">
        <f ca="1">INDEX(Models!$E$3:$R$2387,$B$3*2-1,C28)</f>
        <v>0</v>
      </c>
      <c r="C28" s="33">
        <v>5</v>
      </c>
      <c r="E28" s="97">
        <v>25</v>
      </c>
      <c r="F28" s="9">
        <f t="shared" ca="1" si="0"/>
        <v>0</v>
      </c>
      <c r="G28" s="3"/>
      <c r="H28" s="14">
        <f t="shared" ca="1" si="1"/>
        <v>0</v>
      </c>
      <c r="I28" s="14">
        <f t="shared" ca="1" si="2"/>
        <v>0</v>
      </c>
      <c r="J28" s="17"/>
      <c r="K28" s="12">
        <f t="shared" ca="1" si="3"/>
        <v>0</v>
      </c>
      <c r="L28" s="12">
        <f t="shared" ca="1" si="4"/>
        <v>0</v>
      </c>
      <c r="M28" s="12" t="e">
        <f t="shared" ca="1" si="16"/>
        <v>#VALUE!</v>
      </c>
      <c r="N28" s="12" t="e">
        <f t="shared" ca="1" si="17"/>
        <v>#VALUE!</v>
      </c>
      <c r="O28" s="12">
        <f t="shared" ca="1" si="5"/>
        <v>0</v>
      </c>
      <c r="P28" s="13" t="e">
        <f t="shared" ca="1" si="26"/>
        <v>#VALUE!</v>
      </c>
      <c r="Q28" s="12" t="e">
        <f t="shared" ca="1" si="6"/>
        <v>#VALUE!</v>
      </c>
      <c r="R28" s="12" t="e">
        <f t="shared" ca="1" si="18"/>
        <v>#VALUE!</v>
      </c>
      <c r="S28" s="12" t="e">
        <f t="shared" ca="1" si="19"/>
        <v>#VALUE!</v>
      </c>
      <c r="T28" s="12" t="e">
        <f t="shared" ca="1" si="20"/>
        <v>#VALUE!</v>
      </c>
      <c r="U28" s="15" t="e">
        <f t="shared" ca="1" si="21"/>
        <v>#VALUE!</v>
      </c>
      <c r="V28" s="12">
        <f t="shared" ca="1" si="7"/>
        <v>25</v>
      </c>
      <c r="W28" s="85">
        <f t="shared" ca="1" si="8"/>
        <v>25</v>
      </c>
      <c r="X28" s="4"/>
      <c r="Y28" s="3">
        <f t="shared" ca="1" si="9"/>
        <v>0</v>
      </c>
      <c r="Z28" s="3">
        <f t="shared" ca="1" si="10"/>
        <v>1</v>
      </c>
      <c r="AA28">
        <f t="shared" ca="1" si="11"/>
        <v>0</v>
      </c>
      <c r="AB28" t="e">
        <f t="shared" ca="1" si="12"/>
        <v>#VALUE!</v>
      </c>
      <c r="AC28" t="e">
        <f t="shared" ca="1" si="22"/>
        <v>#N/A</v>
      </c>
      <c r="AD28" t="e">
        <f t="shared" ca="1" si="23"/>
        <v>#N/A</v>
      </c>
      <c r="AE28" t="e">
        <f t="shared" ca="1" si="24"/>
        <v>#VALUE!</v>
      </c>
      <c r="AF28" t="e">
        <f t="shared" ca="1" si="13"/>
        <v>#VALUE!</v>
      </c>
      <c r="AG28" t="e">
        <f t="shared" ca="1" si="14"/>
        <v>#N/A</v>
      </c>
      <c r="AH28" t="e">
        <f t="shared" ca="1" si="25"/>
        <v>#N/A</v>
      </c>
      <c r="AI28" t="e">
        <f t="shared" ca="1" si="15"/>
        <v>#VALUE!</v>
      </c>
    </row>
    <row r="29" spans="1:35">
      <c r="A29" s="33" t="s">
        <v>101</v>
      </c>
      <c r="B29" s="36">
        <f ca="1">INDEX(Models!$E$3:$R$2387,$B$3*2-1,C29)</f>
        <v>0</v>
      </c>
      <c r="C29" s="33">
        <v>6</v>
      </c>
      <c r="E29" s="97">
        <v>26</v>
      </c>
      <c r="F29" s="9">
        <f t="shared" ca="1" si="0"/>
        <v>0</v>
      </c>
      <c r="G29" s="3"/>
      <c r="H29" s="14">
        <f t="shared" ca="1" si="1"/>
        <v>0</v>
      </c>
      <c r="I29" s="14">
        <f t="shared" ca="1" si="2"/>
        <v>0</v>
      </c>
      <c r="J29" s="17"/>
      <c r="K29" s="12">
        <f t="shared" ca="1" si="3"/>
        <v>0</v>
      </c>
      <c r="L29" s="12">
        <f t="shared" ca="1" si="4"/>
        <v>0</v>
      </c>
      <c r="M29" s="12" t="e">
        <f t="shared" ca="1" si="16"/>
        <v>#VALUE!</v>
      </c>
      <c r="N29" s="12" t="e">
        <f t="shared" ca="1" si="17"/>
        <v>#VALUE!</v>
      </c>
      <c r="O29" s="12">
        <f t="shared" ca="1" si="5"/>
        <v>0</v>
      </c>
      <c r="P29" s="13" t="e">
        <f t="shared" ca="1" si="26"/>
        <v>#VALUE!</v>
      </c>
      <c r="Q29" s="12" t="e">
        <f t="shared" ca="1" si="6"/>
        <v>#VALUE!</v>
      </c>
      <c r="R29" s="12" t="e">
        <f t="shared" ca="1" si="18"/>
        <v>#VALUE!</v>
      </c>
      <c r="S29" s="12" t="e">
        <f t="shared" ca="1" si="19"/>
        <v>#VALUE!</v>
      </c>
      <c r="T29" s="12" t="e">
        <f t="shared" ca="1" si="20"/>
        <v>#VALUE!</v>
      </c>
      <c r="U29" s="15" t="e">
        <f t="shared" ca="1" si="21"/>
        <v>#VALUE!</v>
      </c>
      <c r="V29" s="12">
        <f t="shared" ca="1" si="7"/>
        <v>25</v>
      </c>
      <c r="W29" s="85">
        <f t="shared" ca="1" si="8"/>
        <v>25</v>
      </c>
      <c r="X29" s="4"/>
      <c r="Y29" s="3">
        <f t="shared" ca="1" si="9"/>
        <v>0</v>
      </c>
      <c r="Z29" s="3">
        <f t="shared" ca="1" si="10"/>
        <v>1</v>
      </c>
      <c r="AA29">
        <f t="shared" ca="1" si="11"/>
        <v>0</v>
      </c>
      <c r="AB29" t="e">
        <f t="shared" ca="1" si="12"/>
        <v>#VALUE!</v>
      </c>
      <c r="AC29" t="e">
        <f t="shared" ca="1" si="22"/>
        <v>#N/A</v>
      </c>
      <c r="AD29" t="e">
        <f t="shared" ca="1" si="23"/>
        <v>#N/A</v>
      </c>
      <c r="AE29" t="e">
        <f t="shared" ca="1" si="24"/>
        <v>#VALUE!</v>
      </c>
      <c r="AF29" t="e">
        <f t="shared" ca="1" si="13"/>
        <v>#VALUE!</v>
      </c>
      <c r="AG29" t="e">
        <f t="shared" ca="1" si="14"/>
        <v>#N/A</v>
      </c>
      <c r="AH29" t="e">
        <f t="shared" ca="1" si="25"/>
        <v>#N/A</v>
      </c>
      <c r="AI29" t="e">
        <f t="shared" ca="1" si="15"/>
        <v>#VALUE!</v>
      </c>
    </row>
    <row r="30" spans="1:35">
      <c r="A30" s="34" t="s">
        <v>69</v>
      </c>
      <c r="B30" s="36"/>
      <c r="C30" s="33"/>
      <c r="E30" s="97">
        <v>27</v>
      </c>
      <c r="F30" s="9">
        <f t="shared" ca="1" si="0"/>
        <v>0</v>
      </c>
      <c r="G30" s="3"/>
      <c r="H30" s="14">
        <f t="shared" ca="1" si="1"/>
        <v>0</v>
      </c>
      <c r="I30" s="14">
        <f t="shared" ca="1" si="2"/>
        <v>0</v>
      </c>
      <c r="J30" s="17"/>
      <c r="K30" s="12">
        <f t="shared" ca="1" si="3"/>
        <v>0</v>
      </c>
      <c r="L30" s="12">
        <f t="shared" ca="1" si="4"/>
        <v>0</v>
      </c>
      <c r="M30" s="12" t="e">
        <f t="shared" ca="1" si="16"/>
        <v>#VALUE!</v>
      </c>
      <c r="N30" s="12" t="e">
        <f t="shared" ca="1" si="17"/>
        <v>#VALUE!</v>
      </c>
      <c r="O30" s="12">
        <f t="shared" ca="1" si="5"/>
        <v>0</v>
      </c>
      <c r="P30" s="13" t="e">
        <f t="shared" ca="1" si="26"/>
        <v>#VALUE!</v>
      </c>
      <c r="Q30" s="12" t="e">
        <f t="shared" ca="1" si="6"/>
        <v>#VALUE!</v>
      </c>
      <c r="R30" s="12" t="e">
        <f t="shared" ca="1" si="18"/>
        <v>#VALUE!</v>
      </c>
      <c r="S30" s="12" t="e">
        <f t="shared" ca="1" si="19"/>
        <v>#VALUE!</v>
      </c>
      <c r="T30" s="12" t="e">
        <f t="shared" ca="1" si="20"/>
        <v>#VALUE!</v>
      </c>
      <c r="U30" s="15" t="e">
        <f t="shared" ca="1" si="21"/>
        <v>#VALUE!</v>
      </c>
      <c r="V30" s="12">
        <f t="shared" ca="1" si="7"/>
        <v>25</v>
      </c>
      <c r="W30" s="85">
        <f t="shared" ca="1" si="8"/>
        <v>25</v>
      </c>
      <c r="X30" s="4"/>
      <c r="Y30" s="3">
        <f t="shared" ca="1" si="9"/>
        <v>0</v>
      </c>
      <c r="Z30" s="3">
        <f t="shared" ca="1" si="10"/>
        <v>1</v>
      </c>
      <c r="AA30">
        <f t="shared" ca="1" si="11"/>
        <v>0</v>
      </c>
      <c r="AB30" t="e">
        <f t="shared" ca="1" si="12"/>
        <v>#VALUE!</v>
      </c>
      <c r="AC30" t="e">
        <f t="shared" ca="1" si="22"/>
        <v>#N/A</v>
      </c>
      <c r="AD30" t="e">
        <f t="shared" ca="1" si="23"/>
        <v>#N/A</v>
      </c>
      <c r="AE30" t="e">
        <f t="shared" ca="1" si="24"/>
        <v>#VALUE!</v>
      </c>
      <c r="AF30" t="e">
        <f t="shared" ca="1" si="13"/>
        <v>#VALUE!</v>
      </c>
      <c r="AG30" t="e">
        <f t="shared" ca="1" si="14"/>
        <v>#N/A</v>
      </c>
      <c r="AH30" t="e">
        <f t="shared" ca="1" si="25"/>
        <v>#N/A</v>
      </c>
      <c r="AI30" t="e">
        <f t="shared" ca="1" si="15"/>
        <v>#VALUE!</v>
      </c>
    </row>
    <row r="31" spans="1:35">
      <c r="A31" s="33" t="s">
        <v>98</v>
      </c>
      <c r="B31" s="36">
        <f ca="1">INDEX(Models!$E$3:$R$2387,$B$3*2-1,C31)</f>
        <v>0</v>
      </c>
      <c r="C31" s="33">
        <v>7</v>
      </c>
      <c r="E31" s="97">
        <v>28</v>
      </c>
      <c r="F31" s="9">
        <f t="shared" ca="1" si="0"/>
        <v>0</v>
      </c>
      <c r="G31" s="3"/>
      <c r="H31" s="14">
        <f t="shared" ca="1" si="1"/>
        <v>0</v>
      </c>
      <c r="I31" s="14">
        <f t="shared" ca="1" si="2"/>
        <v>0</v>
      </c>
      <c r="J31" s="17"/>
      <c r="K31" s="12">
        <f t="shared" ca="1" si="3"/>
        <v>0</v>
      </c>
      <c r="L31" s="12">
        <f t="shared" ca="1" si="4"/>
        <v>0</v>
      </c>
      <c r="M31" s="12" t="e">
        <f t="shared" ca="1" si="16"/>
        <v>#VALUE!</v>
      </c>
      <c r="N31" s="12" t="e">
        <f t="shared" ca="1" si="17"/>
        <v>#VALUE!</v>
      </c>
      <c r="O31" s="12">
        <f t="shared" ca="1" si="5"/>
        <v>0</v>
      </c>
      <c r="P31" s="13" t="e">
        <f t="shared" ca="1" si="26"/>
        <v>#VALUE!</v>
      </c>
      <c r="Q31" s="12" t="e">
        <f t="shared" ca="1" si="6"/>
        <v>#VALUE!</v>
      </c>
      <c r="R31" s="12" t="e">
        <f t="shared" ca="1" si="18"/>
        <v>#VALUE!</v>
      </c>
      <c r="S31" s="12" t="e">
        <f t="shared" ca="1" si="19"/>
        <v>#VALUE!</v>
      </c>
      <c r="T31" s="12" t="e">
        <f t="shared" ca="1" si="20"/>
        <v>#VALUE!</v>
      </c>
      <c r="U31" s="15" t="e">
        <f t="shared" ca="1" si="21"/>
        <v>#VALUE!</v>
      </c>
      <c r="V31" s="12">
        <f t="shared" ca="1" si="7"/>
        <v>25</v>
      </c>
      <c r="W31" s="85">
        <f t="shared" ca="1" si="8"/>
        <v>25</v>
      </c>
      <c r="X31" s="4"/>
      <c r="Y31" s="3">
        <f t="shared" ca="1" si="9"/>
        <v>0</v>
      </c>
      <c r="Z31" s="3">
        <f t="shared" ca="1" si="10"/>
        <v>1</v>
      </c>
      <c r="AA31">
        <f t="shared" ca="1" si="11"/>
        <v>0</v>
      </c>
      <c r="AB31" t="e">
        <f t="shared" ca="1" si="12"/>
        <v>#VALUE!</v>
      </c>
      <c r="AC31" t="e">
        <f t="shared" ca="1" si="22"/>
        <v>#N/A</v>
      </c>
      <c r="AD31" t="e">
        <f t="shared" ca="1" si="23"/>
        <v>#N/A</v>
      </c>
      <c r="AE31" t="e">
        <f t="shared" ca="1" si="24"/>
        <v>#VALUE!</v>
      </c>
      <c r="AF31" t="e">
        <f t="shared" ca="1" si="13"/>
        <v>#VALUE!</v>
      </c>
      <c r="AG31" t="e">
        <f t="shared" ca="1" si="14"/>
        <v>#N/A</v>
      </c>
      <c r="AH31" t="e">
        <f t="shared" ca="1" si="25"/>
        <v>#N/A</v>
      </c>
      <c r="AI31" t="e">
        <f t="shared" ca="1" si="15"/>
        <v>#VALUE!</v>
      </c>
    </row>
    <row r="32" spans="1:35">
      <c r="A32" s="33" t="s">
        <v>99</v>
      </c>
      <c r="B32" s="36">
        <f ca="1">INDEX(Models!$E$3:$R$2387,$B$3*2-1,C32)</f>
        <v>0</v>
      </c>
      <c r="C32" s="33">
        <v>8</v>
      </c>
      <c r="E32" s="97">
        <v>29</v>
      </c>
      <c r="F32" s="9">
        <f t="shared" ca="1" si="0"/>
        <v>0</v>
      </c>
      <c r="G32" s="3"/>
      <c r="H32" s="14">
        <f t="shared" ca="1" si="1"/>
        <v>0</v>
      </c>
      <c r="I32" s="14">
        <f t="shared" ca="1" si="2"/>
        <v>0</v>
      </c>
      <c r="J32" s="17"/>
      <c r="K32" s="12">
        <f t="shared" ca="1" si="3"/>
        <v>0</v>
      </c>
      <c r="L32" s="12">
        <f t="shared" ca="1" si="4"/>
        <v>0</v>
      </c>
      <c r="M32" s="12" t="e">
        <f t="shared" ca="1" si="16"/>
        <v>#VALUE!</v>
      </c>
      <c r="N32" s="12" t="e">
        <f t="shared" ca="1" si="17"/>
        <v>#VALUE!</v>
      </c>
      <c r="O32" s="12">
        <f t="shared" ca="1" si="5"/>
        <v>0</v>
      </c>
      <c r="P32" s="13" t="e">
        <f t="shared" ca="1" si="26"/>
        <v>#VALUE!</v>
      </c>
      <c r="Q32" s="12" t="e">
        <f t="shared" ca="1" si="6"/>
        <v>#VALUE!</v>
      </c>
      <c r="R32" s="12" t="e">
        <f t="shared" ca="1" si="18"/>
        <v>#VALUE!</v>
      </c>
      <c r="S32" s="12" t="e">
        <f t="shared" ca="1" si="19"/>
        <v>#VALUE!</v>
      </c>
      <c r="T32" s="12" t="e">
        <f t="shared" ca="1" si="20"/>
        <v>#VALUE!</v>
      </c>
      <c r="U32" s="15" t="e">
        <f t="shared" ca="1" si="21"/>
        <v>#VALUE!</v>
      </c>
      <c r="V32" s="12">
        <f t="shared" ca="1" si="7"/>
        <v>25</v>
      </c>
      <c r="W32" s="85">
        <f t="shared" ca="1" si="8"/>
        <v>25</v>
      </c>
      <c r="X32" s="4"/>
      <c r="Y32" s="3">
        <f t="shared" ca="1" si="9"/>
        <v>0</v>
      </c>
      <c r="Z32" s="3">
        <f t="shared" ca="1" si="10"/>
        <v>1</v>
      </c>
      <c r="AA32">
        <f t="shared" ca="1" si="11"/>
        <v>0</v>
      </c>
      <c r="AB32" t="e">
        <f t="shared" ca="1" si="12"/>
        <v>#VALUE!</v>
      </c>
      <c r="AC32" t="e">
        <f t="shared" ca="1" si="22"/>
        <v>#N/A</v>
      </c>
      <c r="AD32" t="e">
        <f t="shared" ca="1" si="23"/>
        <v>#N/A</v>
      </c>
      <c r="AE32" t="e">
        <f t="shared" ca="1" si="24"/>
        <v>#VALUE!</v>
      </c>
      <c r="AF32" t="e">
        <f t="shared" ca="1" si="13"/>
        <v>#VALUE!</v>
      </c>
      <c r="AG32" t="e">
        <f t="shared" ca="1" si="14"/>
        <v>#N/A</v>
      </c>
      <c r="AH32" t="e">
        <f t="shared" ca="1" si="25"/>
        <v>#N/A</v>
      </c>
      <c r="AI32" t="e">
        <f t="shared" ca="1" si="15"/>
        <v>#VALUE!</v>
      </c>
    </row>
    <row r="33" spans="1:35">
      <c r="A33" s="33" t="s">
        <v>100</v>
      </c>
      <c r="B33" s="36">
        <f ca="1">INDEX(Models!$E$3:$R$2387,$B$3*2-1,C33)</f>
        <v>0</v>
      </c>
      <c r="C33" s="33">
        <v>9</v>
      </c>
      <c r="E33" s="97">
        <v>30</v>
      </c>
      <c r="F33" s="9">
        <f t="shared" ca="1" si="0"/>
        <v>0</v>
      </c>
      <c r="G33" s="3"/>
      <c r="H33" s="14">
        <f t="shared" ca="1" si="1"/>
        <v>0</v>
      </c>
      <c r="I33" s="14">
        <f t="shared" ca="1" si="2"/>
        <v>0</v>
      </c>
      <c r="J33" s="17"/>
      <c r="K33" s="12">
        <f t="shared" ca="1" si="3"/>
        <v>0</v>
      </c>
      <c r="L33" s="12">
        <f t="shared" ca="1" si="4"/>
        <v>0</v>
      </c>
      <c r="M33" s="12" t="e">
        <f t="shared" ca="1" si="16"/>
        <v>#VALUE!</v>
      </c>
      <c r="N33" s="12" t="e">
        <f t="shared" ca="1" si="17"/>
        <v>#VALUE!</v>
      </c>
      <c r="O33" s="12">
        <f t="shared" ca="1" si="5"/>
        <v>0</v>
      </c>
      <c r="P33" s="13" t="e">
        <f t="shared" ca="1" si="26"/>
        <v>#VALUE!</v>
      </c>
      <c r="Q33" s="12" t="e">
        <f t="shared" ca="1" si="6"/>
        <v>#VALUE!</v>
      </c>
      <c r="R33" s="12" t="e">
        <f t="shared" ca="1" si="18"/>
        <v>#VALUE!</v>
      </c>
      <c r="S33" s="12" t="e">
        <f t="shared" ca="1" si="19"/>
        <v>#VALUE!</v>
      </c>
      <c r="T33" s="12" t="e">
        <f t="shared" ca="1" si="20"/>
        <v>#VALUE!</v>
      </c>
      <c r="U33" s="15" t="e">
        <f t="shared" ca="1" si="21"/>
        <v>#VALUE!</v>
      </c>
      <c r="V33" s="12">
        <f t="shared" ca="1" si="7"/>
        <v>25</v>
      </c>
      <c r="W33" s="85">
        <f t="shared" ca="1" si="8"/>
        <v>25</v>
      </c>
      <c r="X33" s="4"/>
      <c r="Y33" s="3">
        <f t="shared" ca="1" si="9"/>
        <v>0</v>
      </c>
      <c r="Z33" s="3">
        <f t="shared" ca="1" si="10"/>
        <v>1</v>
      </c>
      <c r="AA33">
        <f t="shared" ca="1" si="11"/>
        <v>0</v>
      </c>
      <c r="AB33" t="e">
        <f t="shared" ca="1" si="12"/>
        <v>#VALUE!</v>
      </c>
      <c r="AC33" t="e">
        <f t="shared" ca="1" si="22"/>
        <v>#N/A</v>
      </c>
      <c r="AD33" t="e">
        <f t="shared" ca="1" si="23"/>
        <v>#N/A</v>
      </c>
      <c r="AE33" t="e">
        <f t="shared" ca="1" si="24"/>
        <v>#VALUE!</v>
      </c>
      <c r="AF33" t="e">
        <f t="shared" ca="1" si="13"/>
        <v>#VALUE!</v>
      </c>
      <c r="AG33" t="e">
        <f t="shared" ca="1" si="14"/>
        <v>#N/A</v>
      </c>
      <c r="AH33" t="e">
        <f t="shared" ca="1" si="25"/>
        <v>#N/A</v>
      </c>
      <c r="AI33" t="e">
        <f t="shared" ca="1" si="15"/>
        <v>#VALUE!</v>
      </c>
    </row>
    <row r="34" spans="1:35">
      <c r="A34" s="33" t="s">
        <v>101</v>
      </c>
      <c r="B34" s="36">
        <f ca="1">INDEX(Models!$E$3:$R$2387,$B$3*2-1,C34)</f>
        <v>0</v>
      </c>
      <c r="C34" s="33">
        <v>10</v>
      </c>
      <c r="E34" s="97">
        <v>31</v>
      </c>
      <c r="F34" s="9">
        <f t="shared" ca="1" si="0"/>
        <v>0</v>
      </c>
      <c r="G34" s="3"/>
      <c r="H34" s="14">
        <f t="shared" ca="1" si="1"/>
        <v>0</v>
      </c>
      <c r="I34" s="14">
        <f t="shared" ca="1" si="2"/>
        <v>0</v>
      </c>
      <c r="J34" s="17"/>
      <c r="K34" s="12">
        <f t="shared" ca="1" si="3"/>
        <v>0</v>
      </c>
      <c r="L34" s="12">
        <f t="shared" ca="1" si="4"/>
        <v>0</v>
      </c>
      <c r="M34" s="12" t="e">
        <f t="shared" ca="1" si="16"/>
        <v>#VALUE!</v>
      </c>
      <c r="N34" s="12" t="e">
        <f t="shared" ca="1" si="17"/>
        <v>#VALUE!</v>
      </c>
      <c r="O34" s="12">
        <f t="shared" ca="1" si="5"/>
        <v>0</v>
      </c>
      <c r="P34" s="13" t="e">
        <f t="shared" ca="1" si="26"/>
        <v>#VALUE!</v>
      </c>
      <c r="Q34" s="12" t="e">
        <f t="shared" ca="1" si="6"/>
        <v>#VALUE!</v>
      </c>
      <c r="R34" s="12" t="e">
        <f t="shared" ca="1" si="18"/>
        <v>#VALUE!</v>
      </c>
      <c r="S34" s="12" t="e">
        <f t="shared" ca="1" si="19"/>
        <v>#VALUE!</v>
      </c>
      <c r="T34" s="12" t="e">
        <f t="shared" ca="1" si="20"/>
        <v>#VALUE!</v>
      </c>
      <c r="U34" s="15" t="e">
        <f t="shared" ca="1" si="21"/>
        <v>#VALUE!</v>
      </c>
      <c r="V34" s="12">
        <f t="shared" ca="1" si="7"/>
        <v>25</v>
      </c>
      <c r="W34" s="85">
        <f t="shared" ca="1" si="8"/>
        <v>25</v>
      </c>
      <c r="X34" s="4"/>
      <c r="Y34" s="3">
        <f t="shared" ca="1" si="9"/>
        <v>0</v>
      </c>
      <c r="Z34" s="3">
        <f t="shared" ca="1" si="10"/>
        <v>1</v>
      </c>
      <c r="AA34">
        <f t="shared" ca="1" si="11"/>
        <v>0</v>
      </c>
      <c r="AB34" t="e">
        <f t="shared" ca="1" si="12"/>
        <v>#VALUE!</v>
      </c>
      <c r="AC34" t="e">
        <f t="shared" ca="1" si="22"/>
        <v>#N/A</v>
      </c>
      <c r="AD34" t="e">
        <f t="shared" ca="1" si="23"/>
        <v>#N/A</v>
      </c>
      <c r="AE34" t="e">
        <f t="shared" ca="1" si="24"/>
        <v>#VALUE!</v>
      </c>
      <c r="AF34" t="e">
        <f t="shared" ca="1" si="13"/>
        <v>#VALUE!</v>
      </c>
      <c r="AG34" t="e">
        <f t="shared" ca="1" si="14"/>
        <v>#N/A</v>
      </c>
      <c r="AH34" t="e">
        <f t="shared" ca="1" si="25"/>
        <v>#N/A</v>
      </c>
      <c r="AI34" t="e">
        <f t="shared" ca="1" si="15"/>
        <v>#VALUE!</v>
      </c>
    </row>
    <row r="35" spans="1:35">
      <c r="A35" s="34" t="s">
        <v>1109</v>
      </c>
      <c r="B35" s="33"/>
      <c r="C35" s="33"/>
      <c r="E35" s="97">
        <v>32</v>
      </c>
      <c r="F35" s="9">
        <f t="shared" ca="1" si="0"/>
        <v>0</v>
      </c>
      <c r="G35" s="3"/>
      <c r="H35" s="14">
        <f t="shared" ca="1" si="1"/>
        <v>0</v>
      </c>
      <c r="I35" s="14">
        <f t="shared" ca="1" si="2"/>
        <v>0</v>
      </c>
      <c r="J35" s="17"/>
      <c r="K35" s="12">
        <f t="shared" ca="1" si="3"/>
        <v>0</v>
      </c>
      <c r="L35" s="12">
        <f t="shared" ca="1" si="4"/>
        <v>0</v>
      </c>
      <c r="M35" s="12" t="e">
        <f t="shared" ca="1" si="16"/>
        <v>#VALUE!</v>
      </c>
      <c r="N35" s="12" t="e">
        <f t="shared" ca="1" si="17"/>
        <v>#VALUE!</v>
      </c>
      <c r="O35" s="12">
        <f t="shared" ca="1" si="5"/>
        <v>0</v>
      </c>
      <c r="P35" s="13" t="e">
        <f t="shared" ca="1" si="26"/>
        <v>#VALUE!</v>
      </c>
      <c r="Q35" s="12" t="e">
        <f t="shared" ca="1" si="6"/>
        <v>#VALUE!</v>
      </c>
      <c r="R35" s="12" t="e">
        <f t="shared" ca="1" si="18"/>
        <v>#VALUE!</v>
      </c>
      <c r="S35" s="12" t="e">
        <f t="shared" ca="1" si="19"/>
        <v>#VALUE!</v>
      </c>
      <c r="T35" s="12" t="e">
        <f t="shared" ca="1" si="20"/>
        <v>#VALUE!</v>
      </c>
      <c r="U35" s="15" t="e">
        <f t="shared" ca="1" si="21"/>
        <v>#VALUE!</v>
      </c>
      <c r="V35" s="12">
        <f t="shared" ca="1" si="7"/>
        <v>25</v>
      </c>
      <c r="W35" s="85">
        <f t="shared" ca="1" si="8"/>
        <v>25</v>
      </c>
      <c r="X35" s="4"/>
      <c r="Y35" s="3">
        <f t="shared" ca="1" si="9"/>
        <v>0</v>
      </c>
      <c r="Z35" s="3">
        <f t="shared" ca="1" si="10"/>
        <v>1</v>
      </c>
      <c r="AA35">
        <f t="shared" ca="1" si="11"/>
        <v>0</v>
      </c>
      <c r="AB35" t="e">
        <f t="shared" ca="1" si="12"/>
        <v>#VALUE!</v>
      </c>
      <c r="AC35" t="e">
        <f t="shared" ca="1" si="22"/>
        <v>#N/A</v>
      </c>
      <c r="AD35" t="e">
        <f t="shared" ca="1" si="23"/>
        <v>#N/A</v>
      </c>
      <c r="AE35" t="e">
        <f t="shared" ca="1" si="24"/>
        <v>#VALUE!</v>
      </c>
      <c r="AF35" t="e">
        <f t="shared" ca="1" si="13"/>
        <v>#VALUE!</v>
      </c>
      <c r="AG35" t="e">
        <f t="shared" ca="1" si="14"/>
        <v>#N/A</v>
      </c>
      <c r="AH35" t="e">
        <f t="shared" ca="1" si="25"/>
        <v>#N/A</v>
      </c>
      <c r="AI35" t="e">
        <f t="shared" ca="1" si="15"/>
        <v>#VALUE!</v>
      </c>
    </row>
    <row r="36" spans="1:35">
      <c r="A36" s="33" t="s">
        <v>102</v>
      </c>
      <c r="B36" s="37">
        <f ca="1">INDEX(Models!$E$3:$R$2387,$B$3*2-1,C36)</f>
        <v>0</v>
      </c>
      <c r="C36" s="33">
        <v>11</v>
      </c>
      <c r="E36" s="97">
        <v>33</v>
      </c>
      <c r="F36" s="9">
        <f t="shared" ca="1" si="0"/>
        <v>0</v>
      </c>
      <c r="G36" s="3"/>
      <c r="H36" s="14">
        <f t="shared" ca="1" si="1"/>
        <v>0</v>
      </c>
      <c r="I36" s="14">
        <f t="shared" ca="1" si="2"/>
        <v>0</v>
      </c>
      <c r="J36" s="17"/>
      <c r="K36" s="12">
        <f t="shared" ca="1" si="3"/>
        <v>0</v>
      </c>
      <c r="L36" s="12">
        <f t="shared" ca="1" si="4"/>
        <v>0</v>
      </c>
      <c r="M36" s="12" t="e">
        <f t="shared" ca="1" si="16"/>
        <v>#VALUE!</v>
      </c>
      <c r="N36" s="12" t="e">
        <f t="shared" ca="1" si="17"/>
        <v>#VALUE!</v>
      </c>
      <c r="O36" s="12">
        <f t="shared" ca="1" si="5"/>
        <v>0</v>
      </c>
      <c r="P36" s="13" t="e">
        <f t="shared" ca="1" si="26"/>
        <v>#VALUE!</v>
      </c>
      <c r="Q36" s="12" t="e">
        <f t="shared" ca="1" si="6"/>
        <v>#VALUE!</v>
      </c>
      <c r="R36" s="12" t="e">
        <f t="shared" ca="1" si="18"/>
        <v>#VALUE!</v>
      </c>
      <c r="S36" s="12" t="e">
        <f t="shared" ca="1" si="19"/>
        <v>#VALUE!</v>
      </c>
      <c r="T36" s="12" t="e">
        <f t="shared" ca="1" si="20"/>
        <v>#VALUE!</v>
      </c>
      <c r="U36" s="15" t="e">
        <f t="shared" ca="1" si="21"/>
        <v>#VALUE!</v>
      </c>
      <c r="V36" s="12">
        <f t="shared" ca="1" si="7"/>
        <v>25</v>
      </c>
      <c r="W36" s="85">
        <f t="shared" ca="1" si="8"/>
        <v>25</v>
      </c>
      <c r="X36" s="4"/>
      <c r="Y36" s="3">
        <f t="shared" ca="1" si="9"/>
        <v>0</v>
      </c>
      <c r="Z36" s="3">
        <f t="shared" ca="1" si="10"/>
        <v>1</v>
      </c>
      <c r="AA36">
        <f t="shared" ca="1" si="11"/>
        <v>0</v>
      </c>
      <c r="AB36" t="e">
        <f t="shared" ca="1" si="12"/>
        <v>#VALUE!</v>
      </c>
      <c r="AC36" t="e">
        <f t="shared" ca="1" si="22"/>
        <v>#N/A</v>
      </c>
      <c r="AD36" t="e">
        <f t="shared" ca="1" si="23"/>
        <v>#N/A</v>
      </c>
      <c r="AE36" t="e">
        <f t="shared" ca="1" si="24"/>
        <v>#VALUE!</v>
      </c>
      <c r="AF36" t="e">
        <f t="shared" ca="1" si="13"/>
        <v>#VALUE!</v>
      </c>
      <c r="AG36" t="e">
        <f t="shared" ca="1" si="14"/>
        <v>#N/A</v>
      </c>
      <c r="AH36" t="e">
        <f t="shared" ca="1" si="25"/>
        <v>#N/A</v>
      </c>
      <c r="AI36" t="e">
        <f t="shared" ca="1" si="15"/>
        <v>#VALUE!</v>
      </c>
    </row>
    <row r="37" spans="1:35">
      <c r="A37" s="267" t="s">
        <v>103</v>
      </c>
      <c r="B37" s="38">
        <f ca="1">INDEX(Models!$E$3:$R$2387,$B$3*2-1,C37)</f>
        <v>0</v>
      </c>
      <c r="C37" s="33">
        <v>12</v>
      </c>
      <c r="E37" s="97">
        <v>34</v>
      </c>
      <c r="F37" s="9">
        <f t="shared" ca="1" si="0"/>
        <v>0</v>
      </c>
      <c r="G37" s="3"/>
      <c r="H37" s="14">
        <f t="shared" ca="1" si="1"/>
        <v>0</v>
      </c>
      <c r="I37" s="14">
        <f t="shared" ca="1" si="2"/>
        <v>0</v>
      </c>
      <c r="J37" s="17"/>
      <c r="K37" s="12">
        <f t="shared" ca="1" si="3"/>
        <v>0</v>
      </c>
      <c r="L37" s="12">
        <f t="shared" ca="1" si="4"/>
        <v>0</v>
      </c>
      <c r="M37" s="12" t="e">
        <f t="shared" ca="1" si="16"/>
        <v>#VALUE!</v>
      </c>
      <c r="N37" s="12" t="e">
        <f t="shared" ca="1" si="17"/>
        <v>#VALUE!</v>
      </c>
      <c r="O37" s="12">
        <f t="shared" ca="1" si="5"/>
        <v>0</v>
      </c>
      <c r="P37" s="13" t="e">
        <f t="shared" ca="1" si="26"/>
        <v>#VALUE!</v>
      </c>
      <c r="Q37" s="12" t="e">
        <f t="shared" ca="1" si="6"/>
        <v>#VALUE!</v>
      </c>
      <c r="R37" s="12" t="e">
        <f t="shared" ca="1" si="18"/>
        <v>#VALUE!</v>
      </c>
      <c r="S37" s="12" t="e">
        <f t="shared" ca="1" si="19"/>
        <v>#VALUE!</v>
      </c>
      <c r="T37" s="12" t="e">
        <f t="shared" ca="1" si="20"/>
        <v>#VALUE!</v>
      </c>
      <c r="U37" s="15" t="e">
        <f t="shared" ca="1" si="21"/>
        <v>#VALUE!</v>
      </c>
      <c r="V37" s="12">
        <f t="shared" ca="1" si="7"/>
        <v>25</v>
      </c>
      <c r="W37" s="85">
        <f t="shared" ca="1" si="8"/>
        <v>25</v>
      </c>
      <c r="X37" s="4"/>
      <c r="Y37" s="3">
        <f t="shared" ca="1" si="9"/>
        <v>0</v>
      </c>
      <c r="Z37" s="3">
        <f t="shared" ca="1" si="10"/>
        <v>1</v>
      </c>
      <c r="AA37">
        <f t="shared" ca="1" si="11"/>
        <v>0</v>
      </c>
      <c r="AB37" t="e">
        <f t="shared" ca="1" si="12"/>
        <v>#VALUE!</v>
      </c>
      <c r="AC37" t="e">
        <f t="shared" ca="1" si="22"/>
        <v>#N/A</v>
      </c>
      <c r="AD37" t="e">
        <f t="shared" ca="1" si="23"/>
        <v>#N/A</v>
      </c>
      <c r="AE37" t="e">
        <f t="shared" ca="1" si="24"/>
        <v>#VALUE!</v>
      </c>
      <c r="AF37" t="e">
        <f t="shared" ca="1" si="13"/>
        <v>#VALUE!</v>
      </c>
      <c r="AG37" t="e">
        <f t="shared" ca="1" si="14"/>
        <v>#N/A</v>
      </c>
      <c r="AH37" t="e">
        <f t="shared" ca="1" si="25"/>
        <v>#N/A</v>
      </c>
      <c r="AI37" t="e">
        <f t="shared" ca="1" si="15"/>
        <v>#VALUE!</v>
      </c>
    </row>
    <row r="38" spans="1:35">
      <c r="A38" s="33" t="s">
        <v>104</v>
      </c>
      <c r="B38" s="36">
        <f ca="1">INDEX(Models!$E$3:$R$2387,$B$3*2-1,C38)</f>
        <v>0</v>
      </c>
      <c r="C38" s="33">
        <v>13</v>
      </c>
      <c r="E38" s="97">
        <v>35</v>
      </c>
      <c r="F38" s="9">
        <f t="shared" ca="1" si="0"/>
        <v>0</v>
      </c>
      <c r="G38" s="3"/>
      <c r="H38" s="14">
        <f t="shared" ca="1" si="1"/>
        <v>0</v>
      </c>
      <c r="I38" s="14">
        <f t="shared" ca="1" si="2"/>
        <v>0</v>
      </c>
      <c r="J38" s="17"/>
      <c r="K38" s="12">
        <f t="shared" ca="1" si="3"/>
        <v>0</v>
      </c>
      <c r="L38" s="12">
        <f t="shared" ca="1" si="4"/>
        <v>0</v>
      </c>
      <c r="M38" s="12" t="e">
        <f t="shared" ca="1" si="16"/>
        <v>#VALUE!</v>
      </c>
      <c r="N38" s="12" t="e">
        <f t="shared" ca="1" si="17"/>
        <v>#VALUE!</v>
      </c>
      <c r="O38" s="12">
        <f t="shared" ca="1" si="5"/>
        <v>0</v>
      </c>
      <c r="P38" s="13" t="e">
        <f t="shared" ca="1" si="26"/>
        <v>#VALUE!</v>
      </c>
      <c r="Q38" s="12" t="e">
        <f t="shared" ca="1" si="6"/>
        <v>#VALUE!</v>
      </c>
      <c r="R38" s="12" t="e">
        <f t="shared" ca="1" si="18"/>
        <v>#VALUE!</v>
      </c>
      <c r="S38" s="12" t="e">
        <f t="shared" ca="1" si="19"/>
        <v>#VALUE!</v>
      </c>
      <c r="T38" s="12" t="e">
        <f t="shared" ca="1" si="20"/>
        <v>#VALUE!</v>
      </c>
      <c r="U38" s="15" t="e">
        <f t="shared" ca="1" si="21"/>
        <v>#VALUE!</v>
      </c>
      <c r="V38" s="12">
        <f t="shared" ca="1" si="7"/>
        <v>25</v>
      </c>
      <c r="W38" s="85">
        <f t="shared" ca="1" si="8"/>
        <v>25</v>
      </c>
      <c r="X38" s="4"/>
      <c r="Y38" s="3">
        <f t="shared" ca="1" si="9"/>
        <v>0</v>
      </c>
      <c r="Z38" s="3">
        <f t="shared" ca="1" si="10"/>
        <v>1</v>
      </c>
      <c r="AA38">
        <f t="shared" ca="1" si="11"/>
        <v>0</v>
      </c>
      <c r="AB38" t="e">
        <f t="shared" ca="1" si="12"/>
        <v>#VALUE!</v>
      </c>
      <c r="AC38" t="e">
        <f t="shared" ca="1" si="22"/>
        <v>#N/A</v>
      </c>
      <c r="AD38" t="e">
        <f t="shared" ca="1" si="23"/>
        <v>#N/A</v>
      </c>
      <c r="AE38" t="e">
        <f t="shared" ca="1" si="24"/>
        <v>#VALUE!</v>
      </c>
      <c r="AF38" t="e">
        <f t="shared" ca="1" si="13"/>
        <v>#VALUE!</v>
      </c>
      <c r="AG38" t="e">
        <f t="shared" ca="1" si="14"/>
        <v>#N/A</v>
      </c>
      <c r="AH38" t="e">
        <f t="shared" ca="1" si="25"/>
        <v>#N/A</v>
      </c>
      <c r="AI38" t="e">
        <f t="shared" ca="1" si="15"/>
        <v>#VALUE!</v>
      </c>
    </row>
    <row r="39" spans="1:35">
      <c r="A39" s="84" t="s">
        <v>105</v>
      </c>
      <c r="B39" s="35">
        <f ca="1">INDEX(Models!$E$3:$R$2387,$B$3*2-1,C39)</f>
        <v>0</v>
      </c>
      <c r="C39" s="33">
        <v>14</v>
      </c>
      <c r="E39" s="97">
        <v>36</v>
      </c>
      <c r="F39" s="9">
        <f t="shared" ca="1" si="0"/>
        <v>0</v>
      </c>
      <c r="G39" s="3"/>
      <c r="H39" s="14">
        <f t="shared" ca="1" si="1"/>
        <v>0</v>
      </c>
      <c r="I39" s="14">
        <f t="shared" ca="1" si="2"/>
        <v>0</v>
      </c>
      <c r="J39" s="17"/>
      <c r="K39" s="12">
        <f t="shared" ca="1" si="3"/>
        <v>0</v>
      </c>
      <c r="L39" s="12">
        <f t="shared" ca="1" si="4"/>
        <v>0</v>
      </c>
      <c r="M39" s="12" t="e">
        <f t="shared" ca="1" si="16"/>
        <v>#VALUE!</v>
      </c>
      <c r="N39" s="12" t="e">
        <f t="shared" ca="1" si="17"/>
        <v>#VALUE!</v>
      </c>
      <c r="O39" s="12">
        <f t="shared" ca="1" si="5"/>
        <v>0</v>
      </c>
      <c r="P39" s="13" t="e">
        <f t="shared" ca="1" si="26"/>
        <v>#VALUE!</v>
      </c>
      <c r="Q39" s="12" t="e">
        <f t="shared" ca="1" si="6"/>
        <v>#VALUE!</v>
      </c>
      <c r="R39" s="12" t="e">
        <f t="shared" ca="1" si="18"/>
        <v>#VALUE!</v>
      </c>
      <c r="S39" s="12" t="e">
        <f t="shared" ca="1" si="19"/>
        <v>#VALUE!</v>
      </c>
      <c r="T39" s="12" t="e">
        <f t="shared" ca="1" si="20"/>
        <v>#VALUE!</v>
      </c>
      <c r="U39" s="15" t="e">
        <f t="shared" ca="1" si="21"/>
        <v>#VALUE!</v>
      </c>
      <c r="V39" s="12">
        <f t="shared" ca="1" si="7"/>
        <v>25</v>
      </c>
      <c r="W39" s="85">
        <f t="shared" ca="1" si="8"/>
        <v>25</v>
      </c>
      <c r="X39" s="4"/>
      <c r="Y39" s="3">
        <f t="shared" ca="1" si="9"/>
        <v>0</v>
      </c>
      <c r="Z39" s="3">
        <f t="shared" ca="1" si="10"/>
        <v>1</v>
      </c>
      <c r="AA39">
        <f t="shared" ca="1" si="11"/>
        <v>0</v>
      </c>
      <c r="AB39" t="e">
        <f t="shared" ca="1" si="12"/>
        <v>#VALUE!</v>
      </c>
      <c r="AC39" t="e">
        <f t="shared" ca="1" si="22"/>
        <v>#N/A</v>
      </c>
      <c r="AD39" t="e">
        <f t="shared" ca="1" si="23"/>
        <v>#N/A</v>
      </c>
      <c r="AE39" t="e">
        <f t="shared" ca="1" si="24"/>
        <v>#VALUE!</v>
      </c>
      <c r="AF39" t="e">
        <f t="shared" ca="1" si="13"/>
        <v>#VALUE!</v>
      </c>
      <c r="AG39" t="e">
        <f t="shared" ca="1" si="14"/>
        <v>#N/A</v>
      </c>
      <c r="AH39" t="e">
        <f t="shared" ca="1" si="25"/>
        <v>#N/A</v>
      </c>
      <c r="AI39" t="e">
        <f t="shared" ca="1" si="15"/>
        <v>#VALUE!</v>
      </c>
    </row>
    <row r="40" spans="1:35">
      <c r="A40" s="84" t="s">
        <v>125</v>
      </c>
      <c r="B40" s="35">
        <f ca="1">INDEX(Models!$B$3:$B$2387,$B$3*2-1)</f>
        <v>0</v>
      </c>
      <c r="C40" s="33"/>
      <c r="E40" s="97">
        <v>37</v>
      </c>
      <c r="F40" s="9">
        <f t="shared" ca="1" si="0"/>
        <v>0</v>
      </c>
      <c r="G40" s="3"/>
      <c r="H40" s="14">
        <f t="shared" ca="1" si="1"/>
        <v>0</v>
      </c>
      <c r="I40" s="14">
        <f t="shared" ca="1" si="2"/>
        <v>0</v>
      </c>
      <c r="J40" s="17"/>
      <c r="K40" s="12">
        <f t="shared" ca="1" si="3"/>
        <v>0</v>
      </c>
      <c r="L40" s="12">
        <f t="shared" ca="1" si="4"/>
        <v>0</v>
      </c>
      <c r="M40" s="12" t="e">
        <f t="shared" ca="1" si="16"/>
        <v>#VALUE!</v>
      </c>
      <c r="N40" s="12" t="e">
        <f t="shared" ca="1" si="17"/>
        <v>#VALUE!</v>
      </c>
      <c r="O40" s="12">
        <f t="shared" ca="1" si="5"/>
        <v>0</v>
      </c>
      <c r="P40" s="13" t="e">
        <f t="shared" ca="1" si="26"/>
        <v>#VALUE!</v>
      </c>
      <c r="Q40" s="12" t="e">
        <f t="shared" ca="1" si="6"/>
        <v>#VALUE!</v>
      </c>
      <c r="R40" s="12" t="e">
        <f t="shared" ca="1" si="18"/>
        <v>#VALUE!</v>
      </c>
      <c r="S40" s="12" t="e">
        <f t="shared" ca="1" si="19"/>
        <v>#VALUE!</v>
      </c>
      <c r="T40" s="12" t="e">
        <f t="shared" ca="1" si="20"/>
        <v>#VALUE!</v>
      </c>
      <c r="U40" s="15" t="e">
        <f t="shared" ca="1" si="21"/>
        <v>#VALUE!</v>
      </c>
      <c r="V40" s="12">
        <f t="shared" ca="1" si="7"/>
        <v>25</v>
      </c>
      <c r="W40" s="85">
        <f t="shared" ca="1" si="8"/>
        <v>25</v>
      </c>
      <c r="X40" s="4"/>
      <c r="Y40" s="3">
        <f t="shared" ca="1" si="9"/>
        <v>0</v>
      </c>
      <c r="Z40" s="3">
        <f t="shared" ca="1" si="10"/>
        <v>1</v>
      </c>
      <c r="AA40">
        <f t="shared" ca="1" si="11"/>
        <v>0</v>
      </c>
      <c r="AB40" t="e">
        <f t="shared" ca="1" si="12"/>
        <v>#VALUE!</v>
      </c>
      <c r="AC40" t="e">
        <f t="shared" ca="1" si="22"/>
        <v>#N/A</v>
      </c>
      <c r="AD40" t="e">
        <f t="shared" ca="1" si="23"/>
        <v>#N/A</v>
      </c>
      <c r="AE40" t="e">
        <f t="shared" ca="1" si="24"/>
        <v>#VALUE!</v>
      </c>
      <c r="AF40" t="e">
        <f t="shared" ca="1" si="13"/>
        <v>#VALUE!</v>
      </c>
      <c r="AG40" t="e">
        <f t="shared" ca="1" si="14"/>
        <v>#N/A</v>
      </c>
      <c r="AH40" t="e">
        <f t="shared" ca="1" si="25"/>
        <v>#N/A</v>
      </c>
      <c r="AI40" t="e">
        <f t="shared" ca="1" si="15"/>
        <v>#VALUE!</v>
      </c>
    </row>
    <row r="41" spans="1:35">
      <c r="A41" s="84" t="s">
        <v>126</v>
      </c>
      <c r="B41" s="35">
        <f ca="1">INDEX(Models!$C$3:$C$2387,$B$3*2-1)</f>
        <v>0</v>
      </c>
      <c r="C41" s="33" t="e">
        <f ca="1">VLOOKUP(B41,Lookups!$V$2:$X$5,3,FALSE)</f>
        <v>#N/A</v>
      </c>
      <c r="E41" s="97">
        <v>38</v>
      </c>
      <c r="F41" s="9">
        <f t="shared" ca="1" si="0"/>
        <v>0</v>
      </c>
      <c r="G41" s="3"/>
      <c r="H41" s="14">
        <f t="shared" ca="1" si="1"/>
        <v>0</v>
      </c>
      <c r="I41" s="14">
        <f t="shared" ca="1" si="2"/>
        <v>0</v>
      </c>
      <c r="J41" s="17"/>
      <c r="K41" s="12">
        <f t="shared" ca="1" si="3"/>
        <v>0</v>
      </c>
      <c r="L41" s="12">
        <f t="shared" ca="1" si="4"/>
        <v>0</v>
      </c>
      <c r="M41" s="12" t="e">
        <f t="shared" ca="1" si="16"/>
        <v>#VALUE!</v>
      </c>
      <c r="N41" s="12" t="e">
        <f t="shared" ca="1" si="17"/>
        <v>#VALUE!</v>
      </c>
      <c r="O41" s="12">
        <f t="shared" ca="1" si="5"/>
        <v>0</v>
      </c>
      <c r="P41" s="13" t="e">
        <f t="shared" ca="1" si="26"/>
        <v>#VALUE!</v>
      </c>
      <c r="Q41" s="12" t="e">
        <f t="shared" ca="1" si="6"/>
        <v>#VALUE!</v>
      </c>
      <c r="R41" s="12" t="e">
        <f t="shared" ca="1" si="18"/>
        <v>#VALUE!</v>
      </c>
      <c r="S41" s="12" t="e">
        <f t="shared" ca="1" si="19"/>
        <v>#VALUE!</v>
      </c>
      <c r="T41" s="12" t="e">
        <f t="shared" ca="1" si="20"/>
        <v>#VALUE!</v>
      </c>
      <c r="U41" s="15" t="e">
        <f t="shared" ca="1" si="21"/>
        <v>#VALUE!</v>
      </c>
      <c r="V41" s="12">
        <f t="shared" ca="1" si="7"/>
        <v>25</v>
      </c>
      <c r="W41" s="85">
        <f t="shared" ca="1" si="8"/>
        <v>25</v>
      </c>
      <c r="X41" s="4"/>
      <c r="Y41" s="3">
        <f t="shared" ca="1" si="9"/>
        <v>0</v>
      </c>
      <c r="Z41" s="3">
        <f t="shared" ca="1" si="10"/>
        <v>1</v>
      </c>
      <c r="AA41">
        <f t="shared" ca="1" si="11"/>
        <v>0</v>
      </c>
      <c r="AB41" t="e">
        <f t="shared" ca="1" si="12"/>
        <v>#VALUE!</v>
      </c>
      <c r="AC41" t="e">
        <f t="shared" ca="1" si="22"/>
        <v>#N/A</v>
      </c>
      <c r="AD41" t="e">
        <f t="shared" ca="1" si="23"/>
        <v>#N/A</v>
      </c>
      <c r="AE41" t="e">
        <f t="shared" ca="1" si="24"/>
        <v>#VALUE!</v>
      </c>
      <c r="AF41" t="e">
        <f t="shared" ca="1" si="13"/>
        <v>#VALUE!</v>
      </c>
      <c r="AG41" t="e">
        <f t="shared" ca="1" si="14"/>
        <v>#N/A</v>
      </c>
      <c r="AH41" t="e">
        <f t="shared" ca="1" si="25"/>
        <v>#N/A</v>
      </c>
      <c r="AI41" t="e">
        <f t="shared" ca="1" si="15"/>
        <v>#VALUE!</v>
      </c>
    </row>
    <row r="42" spans="1:35">
      <c r="E42" s="97">
        <v>39</v>
      </c>
      <c r="F42" s="9">
        <f t="shared" ca="1" si="0"/>
        <v>0</v>
      </c>
      <c r="G42" s="3"/>
      <c r="H42" s="14">
        <f t="shared" ca="1" si="1"/>
        <v>0</v>
      </c>
      <c r="I42" s="14">
        <f t="shared" ca="1" si="2"/>
        <v>0</v>
      </c>
      <c r="J42" s="17"/>
      <c r="K42" s="12">
        <f t="shared" ca="1" si="3"/>
        <v>0</v>
      </c>
      <c r="L42" s="12">
        <f t="shared" ca="1" si="4"/>
        <v>0</v>
      </c>
      <c r="M42" s="12" t="e">
        <f t="shared" ca="1" si="16"/>
        <v>#VALUE!</v>
      </c>
      <c r="N42" s="12" t="e">
        <f t="shared" ca="1" si="17"/>
        <v>#VALUE!</v>
      </c>
      <c r="O42" s="12">
        <f t="shared" ca="1" si="5"/>
        <v>0</v>
      </c>
      <c r="P42" s="13" t="e">
        <f t="shared" ca="1" si="26"/>
        <v>#VALUE!</v>
      </c>
      <c r="Q42" s="12" t="e">
        <f t="shared" ca="1" si="6"/>
        <v>#VALUE!</v>
      </c>
      <c r="R42" s="12" t="e">
        <f t="shared" ca="1" si="18"/>
        <v>#VALUE!</v>
      </c>
      <c r="S42" s="12" t="e">
        <f t="shared" ca="1" si="19"/>
        <v>#VALUE!</v>
      </c>
      <c r="T42" s="12" t="e">
        <f t="shared" ca="1" si="20"/>
        <v>#VALUE!</v>
      </c>
      <c r="U42" s="15" t="e">
        <f t="shared" ca="1" si="21"/>
        <v>#VALUE!</v>
      </c>
      <c r="V42" s="12">
        <f t="shared" ca="1" si="7"/>
        <v>25</v>
      </c>
      <c r="W42" s="85">
        <f t="shared" ca="1" si="8"/>
        <v>25</v>
      </c>
      <c r="X42" s="4"/>
      <c r="Y42" s="3">
        <f t="shared" ca="1" si="9"/>
        <v>0</v>
      </c>
      <c r="Z42" s="3">
        <f t="shared" ca="1" si="10"/>
        <v>1</v>
      </c>
      <c r="AA42">
        <f t="shared" ca="1" si="11"/>
        <v>0</v>
      </c>
      <c r="AB42" t="e">
        <f t="shared" ca="1" si="12"/>
        <v>#VALUE!</v>
      </c>
      <c r="AC42" t="e">
        <f t="shared" ca="1" si="22"/>
        <v>#N/A</v>
      </c>
      <c r="AD42" t="e">
        <f t="shared" ca="1" si="23"/>
        <v>#N/A</v>
      </c>
      <c r="AE42" t="e">
        <f t="shared" ca="1" si="24"/>
        <v>#VALUE!</v>
      </c>
      <c r="AF42" t="e">
        <f t="shared" ca="1" si="13"/>
        <v>#VALUE!</v>
      </c>
      <c r="AG42" t="e">
        <f t="shared" ca="1" si="14"/>
        <v>#N/A</v>
      </c>
      <c r="AH42" t="e">
        <f t="shared" ca="1" si="25"/>
        <v>#N/A</v>
      </c>
      <c r="AI42" t="e">
        <f t="shared" ca="1" si="15"/>
        <v>#VALUE!</v>
      </c>
    </row>
    <row r="43" spans="1:35">
      <c r="A43" s="40" t="s">
        <v>1110</v>
      </c>
      <c r="B43">
        <f ca="1">VLOOKUP(CHARACTERIZE!$J$8,'led2'!$B$44:$C$45,2,FALSE)</f>
        <v>2</v>
      </c>
      <c r="E43" s="97">
        <v>40</v>
      </c>
      <c r="F43" s="9">
        <f t="shared" ca="1" si="0"/>
        <v>0</v>
      </c>
      <c r="G43" s="3"/>
      <c r="H43" s="14">
        <f t="shared" ca="1" si="1"/>
        <v>0</v>
      </c>
      <c r="I43" s="14">
        <f t="shared" ca="1" si="2"/>
        <v>0</v>
      </c>
      <c r="J43" s="17"/>
      <c r="K43" s="12">
        <f t="shared" ca="1" si="3"/>
        <v>0</v>
      </c>
      <c r="L43" s="12">
        <f t="shared" ca="1" si="4"/>
        <v>0</v>
      </c>
      <c r="M43" s="12" t="e">
        <f t="shared" ca="1" si="16"/>
        <v>#VALUE!</v>
      </c>
      <c r="N43" s="12" t="e">
        <f t="shared" ca="1" si="17"/>
        <v>#VALUE!</v>
      </c>
      <c r="O43" s="12">
        <f t="shared" ca="1" si="5"/>
        <v>0</v>
      </c>
      <c r="P43" s="13" t="e">
        <f t="shared" ca="1" si="26"/>
        <v>#VALUE!</v>
      </c>
      <c r="Q43" s="12" t="e">
        <f t="shared" ca="1" si="6"/>
        <v>#VALUE!</v>
      </c>
      <c r="R43" s="12" t="e">
        <f t="shared" ca="1" si="18"/>
        <v>#VALUE!</v>
      </c>
      <c r="S43" s="12" t="e">
        <f t="shared" ca="1" si="19"/>
        <v>#VALUE!</v>
      </c>
      <c r="T43" s="12" t="e">
        <f t="shared" ca="1" si="20"/>
        <v>#VALUE!</v>
      </c>
      <c r="U43" s="15" t="e">
        <f t="shared" ca="1" si="21"/>
        <v>#VALUE!</v>
      </c>
      <c r="V43" s="12">
        <f t="shared" ca="1" si="7"/>
        <v>25</v>
      </c>
      <c r="W43" s="85">
        <f t="shared" ca="1" si="8"/>
        <v>25</v>
      </c>
      <c r="X43" s="4"/>
      <c r="Y43" s="3">
        <f t="shared" ca="1" si="9"/>
        <v>0</v>
      </c>
      <c r="Z43" s="3">
        <f t="shared" ca="1" si="10"/>
        <v>1</v>
      </c>
      <c r="AA43">
        <f t="shared" ca="1" si="11"/>
        <v>0</v>
      </c>
      <c r="AB43" t="e">
        <f t="shared" ca="1" si="12"/>
        <v>#VALUE!</v>
      </c>
      <c r="AC43" t="e">
        <f t="shared" ca="1" si="22"/>
        <v>#N/A</v>
      </c>
      <c r="AD43" t="e">
        <f t="shared" ca="1" si="23"/>
        <v>#N/A</v>
      </c>
      <c r="AE43" t="e">
        <f t="shared" ca="1" si="24"/>
        <v>#VALUE!</v>
      </c>
      <c r="AF43" t="e">
        <f t="shared" ca="1" si="13"/>
        <v>#VALUE!</v>
      </c>
      <c r="AG43" t="e">
        <f t="shared" ca="1" si="14"/>
        <v>#N/A</v>
      </c>
      <c r="AH43" t="e">
        <f t="shared" ca="1" si="25"/>
        <v>#N/A</v>
      </c>
      <c r="AI43" t="e">
        <f t="shared" ca="1" si="15"/>
        <v>#VALUE!</v>
      </c>
    </row>
    <row r="44" spans="1:35">
      <c r="B44" t="str">
        <f ca="1">IF(AND(B39=0,B3&gt;1),"Tc (ºC)","Tj (ºC)")</f>
        <v>Tj (ºC)</v>
      </c>
      <c r="C44">
        <v>1</v>
      </c>
      <c r="E44" s="97">
        <v>41</v>
      </c>
      <c r="F44" s="9">
        <f t="shared" ca="1" si="0"/>
        <v>0</v>
      </c>
      <c r="G44" s="3"/>
      <c r="H44" s="14">
        <f t="shared" ca="1" si="1"/>
        <v>0</v>
      </c>
      <c r="I44" s="14">
        <f t="shared" ca="1" si="2"/>
        <v>0</v>
      </c>
      <c r="J44" s="17"/>
      <c r="K44" s="12">
        <f t="shared" ca="1" si="3"/>
        <v>0</v>
      </c>
      <c r="L44" s="12">
        <f t="shared" ca="1" si="4"/>
        <v>0</v>
      </c>
      <c r="M44" s="12" t="e">
        <f t="shared" ca="1" si="16"/>
        <v>#VALUE!</v>
      </c>
      <c r="N44" s="12" t="e">
        <f t="shared" ca="1" si="17"/>
        <v>#VALUE!</v>
      </c>
      <c r="O44" s="12">
        <f t="shared" ca="1" si="5"/>
        <v>0</v>
      </c>
      <c r="P44" s="13" t="e">
        <f t="shared" ca="1" si="26"/>
        <v>#VALUE!</v>
      </c>
      <c r="Q44" s="12" t="e">
        <f t="shared" ca="1" si="6"/>
        <v>#VALUE!</v>
      </c>
      <c r="R44" s="12" t="e">
        <f t="shared" ca="1" si="18"/>
        <v>#VALUE!</v>
      </c>
      <c r="S44" s="12" t="e">
        <f t="shared" ca="1" si="19"/>
        <v>#VALUE!</v>
      </c>
      <c r="T44" s="12" t="e">
        <f t="shared" ca="1" si="20"/>
        <v>#VALUE!</v>
      </c>
      <c r="U44" s="15" t="e">
        <f t="shared" ca="1" si="21"/>
        <v>#VALUE!</v>
      </c>
      <c r="V44" s="12">
        <f t="shared" ca="1" si="7"/>
        <v>25</v>
      </c>
      <c r="W44" s="85">
        <f t="shared" ca="1" si="8"/>
        <v>25</v>
      </c>
      <c r="X44" s="4"/>
      <c r="Y44" s="3">
        <f t="shared" ca="1" si="9"/>
        <v>0</v>
      </c>
      <c r="Z44" s="3">
        <f t="shared" ca="1" si="10"/>
        <v>1</v>
      </c>
      <c r="AA44">
        <f t="shared" ca="1" si="11"/>
        <v>0</v>
      </c>
      <c r="AB44" t="e">
        <f t="shared" ca="1" si="12"/>
        <v>#VALUE!</v>
      </c>
      <c r="AC44" t="e">
        <f t="shared" ca="1" si="22"/>
        <v>#N/A</v>
      </c>
      <c r="AD44" t="e">
        <f t="shared" ca="1" si="23"/>
        <v>#N/A</v>
      </c>
      <c r="AE44" t="e">
        <f t="shared" ca="1" si="24"/>
        <v>#VALUE!</v>
      </c>
      <c r="AF44" t="e">
        <f t="shared" ca="1" si="13"/>
        <v>#VALUE!</v>
      </c>
      <c r="AG44" t="e">
        <f t="shared" ca="1" si="14"/>
        <v>#N/A</v>
      </c>
      <c r="AH44" t="e">
        <f t="shared" ca="1" si="25"/>
        <v>#N/A</v>
      </c>
      <c r="AI44" t="e">
        <f t="shared" ca="1" si="15"/>
        <v>#VALUE!</v>
      </c>
    </row>
    <row r="45" spans="1:35">
      <c r="B45" s="40" t="s">
        <v>20</v>
      </c>
      <c r="C45">
        <v>2</v>
      </c>
      <c r="E45" s="97">
        <v>42</v>
      </c>
      <c r="F45" s="9">
        <f t="shared" ca="1" si="0"/>
        <v>0</v>
      </c>
      <c r="G45" s="3"/>
      <c r="H45" s="14">
        <f t="shared" ca="1" si="1"/>
        <v>0</v>
      </c>
      <c r="I45" s="14">
        <f t="shared" ca="1" si="2"/>
        <v>0</v>
      </c>
      <c r="J45" s="17"/>
      <c r="K45" s="12">
        <f t="shared" ca="1" si="3"/>
        <v>0</v>
      </c>
      <c r="L45" s="12">
        <f t="shared" ca="1" si="4"/>
        <v>0</v>
      </c>
      <c r="M45" s="12" t="e">
        <f t="shared" ca="1" si="16"/>
        <v>#VALUE!</v>
      </c>
      <c r="N45" s="12" t="e">
        <f t="shared" ca="1" si="17"/>
        <v>#VALUE!</v>
      </c>
      <c r="O45" s="12">
        <f t="shared" ca="1" si="5"/>
        <v>0</v>
      </c>
      <c r="P45" s="13" t="e">
        <f t="shared" ca="1" si="26"/>
        <v>#VALUE!</v>
      </c>
      <c r="Q45" s="12" t="e">
        <f t="shared" ca="1" si="6"/>
        <v>#VALUE!</v>
      </c>
      <c r="R45" s="12" t="e">
        <f t="shared" ca="1" si="18"/>
        <v>#VALUE!</v>
      </c>
      <c r="S45" s="12" t="e">
        <f t="shared" ca="1" si="19"/>
        <v>#VALUE!</v>
      </c>
      <c r="T45" s="12" t="e">
        <f t="shared" ca="1" si="20"/>
        <v>#VALUE!</v>
      </c>
      <c r="U45" s="15" t="e">
        <f t="shared" ca="1" si="21"/>
        <v>#VALUE!</v>
      </c>
      <c r="V45" s="12">
        <f t="shared" ca="1" si="7"/>
        <v>25</v>
      </c>
      <c r="W45" s="85">
        <f t="shared" ca="1" si="8"/>
        <v>25</v>
      </c>
      <c r="X45" s="4"/>
      <c r="Y45" s="3">
        <f t="shared" ca="1" si="9"/>
        <v>0</v>
      </c>
      <c r="Z45" s="3">
        <f t="shared" ca="1" si="10"/>
        <v>1</v>
      </c>
      <c r="AA45">
        <f t="shared" ca="1" si="11"/>
        <v>0</v>
      </c>
      <c r="AB45" t="e">
        <f t="shared" ca="1" si="12"/>
        <v>#VALUE!</v>
      </c>
      <c r="AC45" t="e">
        <f t="shared" ca="1" si="22"/>
        <v>#N/A</v>
      </c>
      <c r="AD45" t="e">
        <f t="shared" ca="1" si="23"/>
        <v>#N/A</v>
      </c>
      <c r="AE45" t="e">
        <f t="shared" ca="1" si="24"/>
        <v>#VALUE!</v>
      </c>
      <c r="AF45" t="e">
        <f t="shared" ca="1" si="13"/>
        <v>#VALUE!</v>
      </c>
      <c r="AG45" t="e">
        <f t="shared" ca="1" si="14"/>
        <v>#N/A</v>
      </c>
      <c r="AH45" t="e">
        <f t="shared" ca="1" si="25"/>
        <v>#N/A</v>
      </c>
      <c r="AI45" t="e">
        <f t="shared" ca="1" si="15"/>
        <v>#VALUE!</v>
      </c>
    </row>
    <row r="46" spans="1:35">
      <c r="E46" s="97">
        <v>43</v>
      </c>
      <c r="F46" s="9">
        <f t="shared" ca="1" si="0"/>
        <v>0</v>
      </c>
      <c r="G46" s="3"/>
      <c r="H46" s="14">
        <f t="shared" ca="1" si="1"/>
        <v>0</v>
      </c>
      <c r="I46" s="14">
        <f t="shared" ca="1" si="2"/>
        <v>0</v>
      </c>
      <c r="J46" s="17"/>
      <c r="K46" s="12">
        <f t="shared" ca="1" si="3"/>
        <v>0</v>
      </c>
      <c r="L46" s="12">
        <f t="shared" ca="1" si="4"/>
        <v>0</v>
      </c>
      <c r="M46" s="12" t="e">
        <f t="shared" ca="1" si="16"/>
        <v>#VALUE!</v>
      </c>
      <c r="N46" s="12" t="e">
        <f t="shared" ca="1" si="17"/>
        <v>#VALUE!</v>
      </c>
      <c r="O46" s="12">
        <f t="shared" ca="1" si="5"/>
        <v>0</v>
      </c>
      <c r="P46" s="13" t="e">
        <f t="shared" ca="1" si="26"/>
        <v>#VALUE!</v>
      </c>
      <c r="Q46" s="12" t="e">
        <f t="shared" ca="1" si="6"/>
        <v>#VALUE!</v>
      </c>
      <c r="R46" s="12" t="e">
        <f t="shared" ca="1" si="18"/>
        <v>#VALUE!</v>
      </c>
      <c r="S46" s="12" t="e">
        <f t="shared" ca="1" si="19"/>
        <v>#VALUE!</v>
      </c>
      <c r="T46" s="12" t="e">
        <f t="shared" ca="1" si="20"/>
        <v>#VALUE!</v>
      </c>
      <c r="U46" s="15" t="e">
        <f t="shared" ca="1" si="21"/>
        <v>#VALUE!</v>
      </c>
      <c r="V46" s="12">
        <f t="shared" ca="1" si="7"/>
        <v>25</v>
      </c>
      <c r="W46" s="85">
        <f t="shared" ca="1" si="8"/>
        <v>25</v>
      </c>
      <c r="X46" s="4"/>
      <c r="Y46" s="3">
        <f t="shared" ca="1" si="9"/>
        <v>0</v>
      </c>
      <c r="Z46" s="3">
        <f t="shared" ca="1" si="10"/>
        <v>1</v>
      </c>
      <c r="AA46">
        <f t="shared" ca="1" si="11"/>
        <v>0</v>
      </c>
      <c r="AB46" t="e">
        <f t="shared" ca="1" si="12"/>
        <v>#VALUE!</v>
      </c>
      <c r="AC46" t="e">
        <f t="shared" ca="1" si="22"/>
        <v>#N/A</v>
      </c>
      <c r="AD46" t="e">
        <f t="shared" ca="1" si="23"/>
        <v>#N/A</v>
      </c>
      <c r="AE46" t="e">
        <f t="shared" ca="1" si="24"/>
        <v>#VALUE!</v>
      </c>
      <c r="AF46" t="e">
        <f t="shared" ca="1" si="13"/>
        <v>#VALUE!</v>
      </c>
      <c r="AG46" t="e">
        <f t="shared" ca="1" si="14"/>
        <v>#N/A</v>
      </c>
      <c r="AH46" t="e">
        <f t="shared" ca="1" si="25"/>
        <v>#N/A</v>
      </c>
      <c r="AI46" t="e">
        <f t="shared" ca="1" si="15"/>
        <v>#VALUE!</v>
      </c>
    </row>
    <row r="47" spans="1:35">
      <c r="B47" t="e">
        <f ca="1">IF(B10=1,C41,B10)</f>
        <v>#N/A</v>
      </c>
      <c r="E47" s="97">
        <v>44</v>
      </c>
      <c r="F47" s="9">
        <f t="shared" ca="1" si="0"/>
        <v>0</v>
      </c>
      <c r="G47" s="3"/>
      <c r="H47" s="14">
        <f t="shared" ca="1" si="1"/>
        <v>0</v>
      </c>
      <c r="I47" s="14">
        <f t="shared" ca="1" si="2"/>
        <v>0</v>
      </c>
      <c r="J47" s="17"/>
      <c r="K47" s="12">
        <f t="shared" ca="1" si="3"/>
        <v>0</v>
      </c>
      <c r="L47" s="12">
        <f t="shared" ca="1" si="4"/>
        <v>0</v>
      </c>
      <c r="M47" s="12" t="e">
        <f t="shared" ca="1" si="16"/>
        <v>#VALUE!</v>
      </c>
      <c r="N47" s="12" t="e">
        <f t="shared" ca="1" si="17"/>
        <v>#VALUE!</v>
      </c>
      <c r="O47" s="12">
        <f t="shared" ca="1" si="5"/>
        <v>0</v>
      </c>
      <c r="P47" s="13" t="e">
        <f t="shared" ca="1" si="26"/>
        <v>#VALUE!</v>
      </c>
      <c r="Q47" s="12" t="e">
        <f t="shared" ca="1" si="6"/>
        <v>#VALUE!</v>
      </c>
      <c r="R47" s="12" t="e">
        <f t="shared" ca="1" si="18"/>
        <v>#VALUE!</v>
      </c>
      <c r="S47" s="12" t="e">
        <f t="shared" ca="1" si="19"/>
        <v>#VALUE!</v>
      </c>
      <c r="T47" s="12" t="e">
        <f t="shared" ca="1" si="20"/>
        <v>#VALUE!</v>
      </c>
      <c r="U47" s="15" t="e">
        <f t="shared" ca="1" si="21"/>
        <v>#VALUE!</v>
      </c>
      <c r="V47" s="12">
        <f t="shared" ca="1" si="7"/>
        <v>25</v>
      </c>
      <c r="W47" s="85">
        <f t="shared" ca="1" si="8"/>
        <v>25</v>
      </c>
      <c r="X47" s="4"/>
      <c r="Y47" s="3">
        <f t="shared" ca="1" si="9"/>
        <v>0</v>
      </c>
      <c r="Z47" s="3">
        <f t="shared" ca="1" si="10"/>
        <v>1</v>
      </c>
      <c r="AA47">
        <f t="shared" ca="1" si="11"/>
        <v>0</v>
      </c>
      <c r="AB47" t="e">
        <f t="shared" ca="1" si="12"/>
        <v>#VALUE!</v>
      </c>
      <c r="AC47" t="e">
        <f t="shared" ca="1" si="22"/>
        <v>#N/A</v>
      </c>
      <c r="AD47" t="e">
        <f t="shared" ca="1" si="23"/>
        <v>#N/A</v>
      </c>
      <c r="AE47" t="e">
        <f t="shared" ca="1" si="24"/>
        <v>#VALUE!</v>
      </c>
      <c r="AF47" t="e">
        <f t="shared" ca="1" si="13"/>
        <v>#VALUE!</v>
      </c>
      <c r="AG47" t="e">
        <f t="shared" ca="1" si="14"/>
        <v>#N/A</v>
      </c>
      <c r="AH47" t="e">
        <f t="shared" ca="1" si="25"/>
        <v>#N/A</v>
      </c>
      <c r="AI47" t="e">
        <f t="shared" ca="1" si="15"/>
        <v>#VALUE!</v>
      </c>
    </row>
    <row r="48" spans="1:35">
      <c r="A48">
        <v>1</v>
      </c>
      <c r="B48" t="e">
        <f ca="1">INDEX(Lookups!$M$3:$T$15,A48,($B$47-1)*2+1)</f>
        <v>#N/A</v>
      </c>
      <c r="E48" s="97">
        <v>45</v>
      </c>
      <c r="F48" s="9">
        <f t="shared" ca="1" si="0"/>
        <v>0</v>
      </c>
      <c r="G48" s="3"/>
      <c r="H48" s="14">
        <f t="shared" ca="1" si="1"/>
        <v>0</v>
      </c>
      <c r="I48" s="14">
        <f t="shared" ca="1" si="2"/>
        <v>0</v>
      </c>
      <c r="J48" s="17"/>
      <c r="K48" s="12">
        <f t="shared" ca="1" si="3"/>
        <v>0</v>
      </c>
      <c r="L48" s="12">
        <f t="shared" ca="1" si="4"/>
        <v>0</v>
      </c>
      <c r="M48" s="12" t="e">
        <f t="shared" ca="1" si="16"/>
        <v>#VALUE!</v>
      </c>
      <c r="N48" s="12" t="e">
        <f t="shared" ca="1" si="17"/>
        <v>#VALUE!</v>
      </c>
      <c r="O48" s="12">
        <f t="shared" ca="1" si="5"/>
        <v>0</v>
      </c>
      <c r="P48" s="13" t="e">
        <f t="shared" ca="1" si="26"/>
        <v>#VALUE!</v>
      </c>
      <c r="Q48" s="12" t="e">
        <f t="shared" ca="1" si="6"/>
        <v>#VALUE!</v>
      </c>
      <c r="R48" s="12" t="e">
        <f t="shared" ca="1" si="18"/>
        <v>#VALUE!</v>
      </c>
      <c r="S48" s="12" t="e">
        <f t="shared" ca="1" si="19"/>
        <v>#VALUE!</v>
      </c>
      <c r="T48" s="12" t="e">
        <f t="shared" ca="1" si="20"/>
        <v>#VALUE!</v>
      </c>
      <c r="U48" s="15" t="e">
        <f t="shared" ca="1" si="21"/>
        <v>#VALUE!</v>
      </c>
      <c r="V48" s="12">
        <f t="shared" ca="1" si="7"/>
        <v>25</v>
      </c>
      <c r="W48" s="85">
        <f t="shared" ca="1" si="8"/>
        <v>25</v>
      </c>
      <c r="X48" s="4"/>
      <c r="Y48" s="3">
        <f t="shared" ca="1" si="9"/>
        <v>0</v>
      </c>
      <c r="Z48" s="3">
        <f t="shared" ca="1" si="10"/>
        <v>1</v>
      </c>
      <c r="AA48">
        <f t="shared" ca="1" si="11"/>
        <v>0</v>
      </c>
      <c r="AB48" t="e">
        <f t="shared" ca="1" si="12"/>
        <v>#VALUE!</v>
      </c>
      <c r="AC48" t="e">
        <f t="shared" ca="1" si="22"/>
        <v>#N/A</v>
      </c>
      <c r="AD48" t="e">
        <f t="shared" ca="1" si="23"/>
        <v>#N/A</v>
      </c>
      <c r="AE48" t="e">
        <f t="shared" ca="1" si="24"/>
        <v>#VALUE!</v>
      </c>
      <c r="AF48" t="e">
        <f t="shared" ca="1" si="13"/>
        <v>#VALUE!</v>
      </c>
      <c r="AG48" t="e">
        <f t="shared" ca="1" si="14"/>
        <v>#N/A</v>
      </c>
      <c r="AH48" t="e">
        <f t="shared" ca="1" si="25"/>
        <v>#N/A</v>
      </c>
      <c r="AI48" t="e">
        <f t="shared" ca="1" si="15"/>
        <v>#VALUE!</v>
      </c>
    </row>
    <row r="49" spans="1:35">
      <c r="A49">
        <v>2</v>
      </c>
      <c r="B49" t="e">
        <f ca="1">INDEX(Lookups!$M$3:$T$15,A49,($B$47-1)*2+1)</f>
        <v>#N/A</v>
      </c>
      <c r="E49" s="97">
        <v>46</v>
      </c>
      <c r="F49" s="9">
        <f t="shared" ca="1" si="0"/>
        <v>0</v>
      </c>
      <c r="G49" s="3"/>
      <c r="H49" s="14">
        <f t="shared" ca="1" si="1"/>
        <v>0</v>
      </c>
      <c r="I49" s="14">
        <f t="shared" ca="1" si="2"/>
        <v>0</v>
      </c>
      <c r="J49" s="17"/>
      <c r="K49" s="12">
        <f t="shared" ca="1" si="3"/>
        <v>0</v>
      </c>
      <c r="L49" s="12">
        <f t="shared" ca="1" si="4"/>
        <v>0</v>
      </c>
      <c r="M49" s="12" t="e">
        <f t="shared" ca="1" si="16"/>
        <v>#VALUE!</v>
      </c>
      <c r="N49" s="12" t="e">
        <f t="shared" ca="1" si="17"/>
        <v>#VALUE!</v>
      </c>
      <c r="O49" s="12">
        <f t="shared" ca="1" si="5"/>
        <v>0</v>
      </c>
      <c r="P49" s="13" t="e">
        <f t="shared" ca="1" si="26"/>
        <v>#VALUE!</v>
      </c>
      <c r="Q49" s="12" t="e">
        <f t="shared" ca="1" si="6"/>
        <v>#VALUE!</v>
      </c>
      <c r="R49" s="12" t="e">
        <f t="shared" ca="1" si="18"/>
        <v>#VALUE!</v>
      </c>
      <c r="S49" s="12" t="e">
        <f t="shared" ca="1" si="19"/>
        <v>#VALUE!</v>
      </c>
      <c r="T49" s="12" t="e">
        <f t="shared" ca="1" si="20"/>
        <v>#VALUE!</v>
      </c>
      <c r="U49" s="15" t="e">
        <f t="shared" ca="1" si="21"/>
        <v>#VALUE!</v>
      </c>
      <c r="V49" s="12">
        <f t="shared" ca="1" si="7"/>
        <v>25</v>
      </c>
      <c r="W49" s="85">
        <f t="shared" ca="1" si="8"/>
        <v>25</v>
      </c>
      <c r="X49" s="4"/>
      <c r="Y49" s="3">
        <f t="shared" ca="1" si="9"/>
        <v>0</v>
      </c>
      <c r="Z49" s="3">
        <f t="shared" ca="1" si="10"/>
        <v>1</v>
      </c>
      <c r="AA49">
        <f t="shared" ca="1" si="11"/>
        <v>0</v>
      </c>
      <c r="AB49" t="e">
        <f t="shared" ca="1" si="12"/>
        <v>#VALUE!</v>
      </c>
      <c r="AC49" t="e">
        <f t="shared" ca="1" si="22"/>
        <v>#N/A</v>
      </c>
      <c r="AD49" t="e">
        <f t="shared" ca="1" si="23"/>
        <v>#N/A</v>
      </c>
      <c r="AE49" t="e">
        <f t="shared" ca="1" si="24"/>
        <v>#VALUE!</v>
      </c>
      <c r="AF49" t="e">
        <f t="shared" ca="1" si="13"/>
        <v>#VALUE!</v>
      </c>
      <c r="AG49" t="e">
        <f t="shared" ca="1" si="14"/>
        <v>#N/A</v>
      </c>
      <c r="AH49" t="e">
        <f t="shared" ca="1" si="25"/>
        <v>#N/A</v>
      </c>
      <c r="AI49" t="e">
        <f t="shared" ca="1" si="15"/>
        <v>#VALUE!</v>
      </c>
    </row>
    <row r="50" spans="1:35">
      <c r="A50">
        <v>3</v>
      </c>
      <c r="B50" t="e">
        <f ca="1">INDEX(Lookups!$M$3:$T$15,A50,($B$47-1)*2+1)</f>
        <v>#N/A</v>
      </c>
      <c r="E50" s="97">
        <v>47</v>
      </c>
      <c r="F50" s="9">
        <f t="shared" ca="1" si="0"/>
        <v>0</v>
      </c>
      <c r="G50" s="3"/>
      <c r="H50" s="14">
        <f t="shared" ca="1" si="1"/>
        <v>0</v>
      </c>
      <c r="I50" s="14">
        <f t="shared" ca="1" si="2"/>
        <v>0</v>
      </c>
      <c r="J50" s="17"/>
      <c r="K50" s="12">
        <f t="shared" ca="1" si="3"/>
        <v>0</v>
      </c>
      <c r="L50" s="12">
        <f t="shared" ca="1" si="4"/>
        <v>0</v>
      </c>
      <c r="M50" s="12" t="e">
        <f t="shared" ca="1" si="16"/>
        <v>#VALUE!</v>
      </c>
      <c r="N50" s="12" t="e">
        <f t="shared" ca="1" si="17"/>
        <v>#VALUE!</v>
      </c>
      <c r="O50" s="12">
        <f t="shared" ca="1" si="5"/>
        <v>0</v>
      </c>
      <c r="P50" s="13" t="e">
        <f t="shared" ca="1" si="26"/>
        <v>#VALUE!</v>
      </c>
      <c r="Q50" s="12" t="e">
        <f t="shared" ca="1" si="6"/>
        <v>#VALUE!</v>
      </c>
      <c r="R50" s="12" t="e">
        <f t="shared" ca="1" si="18"/>
        <v>#VALUE!</v>
      </c>
      <c r="S50" s="12" t="e">
        <f t="shared" ca="1" si="19"/>
        <v>#VALUE!</v>
      </c>
      <c r="T50" s="12" t="e">
        <f t="shared" ca="1" si="20"/>
        <v>#VALUE!</v>
      </c>
      <c r="U50" s="15" t="e">
        <f t="shared" ca="1" si="21"/>
        <v>#VALUE!</v>
      </c>
      <c r="V50" s="12">
        <f t="shared" ca="1" si="7"/>
        <v>25</v>
      </c>
      <c r="W50" s="85">
        <f t="shared" ca="1" si="8"/>
        <v>25</v>
      </c>
      <c r="X50" s="4"/>
      <c r="Y50" s="3">
        <f t="shared" ca="1" si="9"/>
        <v>0</v>
      </c>
      <c r="Z50" s="3">
        <f t="shared" ca="1" si="10"/>
        <v>1</v>
      </c>
      <c r="AA50">
        <f t="shared" ca="1" si="11"/>
        <v>0</v>
      </c>
      <c r="AB50" t="e">
        <f t="shared" ca="1" si="12"/>
        <v>#VALUE!</v>
      </c>
      <c r="AC50" t="e">
        <f t="shared" ca="1" si="22"/>
        <v>#N/A</v>
      </c>
      <c r="AD50" t="e">
        <f t="shared" ca="1" si="23"/>
        <v>#N/A</v>
      </c>
      <c r="AE50" t="e">
        <f t="shared" ca="1" si="24"/>
        <v>#VALUE!</v>
      </c>
      <c r="AF50" t="e">
        <f t="shared" ca="1" si="13"/>
        <v>#VALUE!</v>
      </c>
      <c r="AG50" t="e">
        <f t="shared" ca="1" si="14"/>
        <v>#N/A</v>
      </c>
      <c r="AH50" t="e">
        <f t="shared" ca="1" si="25"/>
        <v>#N/A</v>
      </c>
      <c r="AI50" t="e">
        <f t="shared" ca="1" si="15"/>
        <v>#VALUE!</v>
      </c>
    </row>
    <row r="51" spans="1:35">
      <c r="A51">
        <v>4</v>
      </c>
      <c r="B51" t="e">
        <f ca="1">INDEX(Lookups!$M$3:$T$15,A51,($B$47-1)*2+1)</f>
        <v>#N/A</v>
      </c>
      <c r="E51" s="97">
        <v>48</v>
      </c>
      <c r="F51" s="9">
        <f t="shared" ca="1" si="0"/>
        <v>0</v>
      </c>
      <c r="G51" s="3"/>
      <c r="H51" s="14">
        <f t="shared" ca="1" si="1"/>
        <v>0</v>
      </c>
      <c r="I51" s="14">
        <f t="shared" ca="1" si="2"/>
        <v>0</v>
      </c>
      <c r="J51" s="17"/>
      <c r="K51" s="12">
        <f t="shared" ca="1" si="3"/>
        <v>0</v>
      </c>
      <c r="L51" s="12">
        <f t="shared" ca="1" si="4"/>
        <v>0</v>
      </c>
      <c r="M51" s="12" t="e">
        <f t="shared" ca="1" si="16"/>
        <v>#VALUE!</v>
      </c>
      <c r="N51" s="12" t="e">
        <f t="shared" ca="1" si="17"/>
        <v>#VALUE!</v>
      </c>
      <c r="O51" s="12">
        <f t="shared" ca="1" si="5"/>
        <v>0</v>
      </c>
      <c r="P51" s="13" t="e">
        <f t="shared" ca="1" si="26"/>
        <v>#VALUE!</v>
      </c>
      <c r="Q51" s="12" t="e">
        <f t="shared" ca="1" si="6"/>
        <v>#VALUE!</v>
      </c>
      <c r="R51" s="12" t="e">
        <f t="shared" ca="1" si="18"/>
        <v>#VALUE!</v>
      </c>
      <c r="S51" s="12" t="e">
        <f t="shared" ca="1" si="19"/>
        <v>#VALUE!</v>
      </c>
      <c r="T51" s="12" t="e">
        <f t="shared" ca="1" si="20"/>
        <v>#VALUE!</v>
      </c>
      <c r="U51" s="15" t="e">
        <f t="shared" ca="1" si="21"/>
        <v>#VALUE!</v>
      </c>
      <c r="V51" s="12">
        <f t="shared" ca="1" si="7"/>
        <v>25</v>
      </c>
      <c r="W51" s="85">
        <f t="shared" ca="1" si="8"/>
        <v>25</v>
      </c>
      <c r="X51" s="4"/>
      <c r="Y51" s="3">
        <f t="shared" ca="1" si="9"/>
        <v>0</v>
      </c>
      <c r="Z51" s="3">
        <f t="shared" ca="1" si="10"/>
        <v>1</v>
      </c>
      <c r="AA51">
        <f t="shared" ca="1" si="11"/>
        <v>0</v>
      </c>
      <c r="AB51" t="e">
        <f t="shared" ca="1" si="12"/>
        <v>#VALUE!</v>
      </c>
      <c r="AC51" t="e">
        <f t="shared" ca="1" si="22"/>
        <v>#N/A</v>
      </c>
      <c r="AD51" t="e">
        <f t="shared" ca="1" si="23"/>
        <v>#N/A</v>
      </c>
      <c r="AE51" t="e">
        <f t="shared" ca="1" si="24"/>
        <v>#VALUE!</v>
      </c>
      <c r="AF51" t="e">
        <f t="shared" ca="1" si="13"/>
        <v>#VALUE!</v>
      </c>
      <c r="AG51" t="e">
        <f t="shared" ca="1" si="14"/>
        <v>#N/A</v>
      </c>
      <c r="AH51" t="e">
        <f t="shared" ca="1" si="25"/>
        <v>#N/A</v>
      </c>
      <c r="AI51" t="e">
        <f t="shared" ca="1" si="15"/>
        <v>#VALUE!</v>
      </c>
    </row>
    <row r="52" spans="1:35">
      <c r="A52">
        <v>5</v>
      </c>
      <c r="B52" t="e">
        <f ca="1">INDEX(Lookups!$M$3:$T$15,A52,($B$47-1)*2+1)</f>
        <v>#N/A</v>
      </c>
      <c r="E52" s="97">
        <v>49</v>
      </c>
      <c r="F52" s="9">
        <f t="shared" ca="1" si="0"/>
        <v>0</v>
      </c>
      <c r="G52" s="3"/>
      <c r="H52" s="14">
        <f t="shared" ca="1" si="1"/>
        <v>0</v>
      </c>
      <c r="I52" s="14">
        <f t="shared" ca="1" si="2"/>
        <v>0</v>
      </c>
      <c r="J52" s="17"/>
      <c r="K52" s="12">
        <f t="shared" ca="1" si="3"/>
        <v>0</v>
      </c>
      <c r="L52" s="12">
        <f t="shared" ca="1" si="4"/>
        <v>0</v>
      </c>
      <c r="M52" s="12" t="e">
        <f t="shared" ca="1" si="16"/>
        <v>#VALUE!</v>
      </c>
      <c r="N52" s="12" t="e">
        <f t="shared" ca="1" si="17"/>
        <v>#VALUE!</v>
      </c>
      <c r="O52" s="12">
        <f t="shared" ca="1" si="5"/>
        <v>0</v>
      </c>
      <c r="P52" s="13" t="e">
        <f t="shared" ca="1" si="26"/>
        <v>#VALUE!</v>
      </c>
      <c r="Q52" s="12" t="e">
        <f t="shared" ca="1" si="6"/>
        <v>#VALUE!</v>
      </c>
      <c r="R52" s="12" t="e">
        <f t="shared" ca="1" si="18"/>
        <v>#VALUE!</v>
      </c>
      <c r="S52" s="12" t="e">
        <f t="shared" ca="1" si="19"/>
        <v>#VALUE!</v>
      </c>
      <c r="T52" s="12" t="e">
        <f t="shared" ca="1" si="20"/>
        <v>#VALUE!</v>
      </c>
      <c r="U52" s="15" t="e">
        <f t="shared" ca="1" si="21"/>
        <v>#VALUE!</v>
      </c>
      <c r="V52" s="12">
        <f t="shared" ca="1" si="7"/>
        <v>25</v>
      </c>
      <c r="W52" s="85">
        <f t="shared" ca="1" si="8"/>
        <v>25</v>
      </c>
      <c r="X52" s="4"/>
      <c r="Y52" s="3">
        <f t="shared" ca="1" si="9"/>
        <v>0</v>
      </c>
      <c r="Z52" s="3">
        <f t="shared" ca="1" si="10"/>
        <v>1</v>
      </c>
      <c r="AA52">
        <f t="shared" ca="1" si="11"/>
        <v>0</v>
      </c>
      <c r="AB52" t="e">
        <f t="shared" ca="1" si="12"/>
        <v>#VALUE!</v>
      </c>
      <c r="AC52" t="e">
        <f t="shared" ca="1" si="22"/>
        <v>#N/A</v>
      </c>
      <c r="AD52" t="e">
        <f t="shared" ca="1" si="23"/>
        <v>#N/A</v>
      </c>
      <c r="AE52" t="e">
        <f t="shared" ca="1" si="24"/>
        <v>#VALUE!</v>
      </c>
      <c r="AF52" t="e">
        <f t="shared" ca="1" si="13"/>
        <v>#VALUE!</v>
      </c>
      <c r="AG52" t="e">
        <f t="shared" ca="1" si="14"/>
        <v>#N/A</v>
      </c>
      <c r="AH52" t="e">
        <f t="shared" ca="1" si="25"/>
        <v>#N/A</v>
      </c>
      <c r="AI52" t="e">
        <f t="shared" ca="1" si="15"/>
        <v>#VALUE!</v>
      </c>
    </row>
    <row r="53" spans="1:35">
      <c r="A53">
        <v>6</v>
      </c>
      <c r="B53" t="e">
        <f ca="1">INDEX(Lookups!$M$3:$T$15,A53,($B$47-1)*2+1)</f>
        <v>#N/A</v>
      </c>
      <c r="E53" s="97">
        <v>50</v>
      </c>
      <c r="F53" s="9">
        <f t="shared" ca="1" si="0"/>
        <v>0</v>
      </c>
      <c r="G53" s="3"/>
      <c r="H53" s="14">
        <f t="shared" ca="1" si="1"/>
        <v>0</v>
      </c>
      <c r="I53" s="14">
        <f t="shared" ca="1" si="2"/>
        <v>0</v>
      </c>
      <c r="J53" s="17"/>
      <c r="K53" s="12">
        <f t="shared" ca="1" si="3"/>
        <v>0</v>
      </c>
      <c r="L53" s="12">
        <f t="shared" ca="1" si="4"/>
        <v>0</v>
      </c>
      <c r="M53" s="12" t="e">
        <f t="shared" ca="1" si="16"/>
        <v>#VALUE!</v>
      </c>
      <c r="N53" s="12" t="e">
        <f t="shared" ca="1" si="17"/>
        <v>#VALUE!</v>
      </c>
      <c r="O53" s="12">
        <f t="shared" ca="1" si="5"/>
        <v>0</v>
      </c>
      <c r="P53" s="13" t="e">
        <f t="shared" ca="1" si="26"/>
        <v>#VALUE!</v>
      </c>
      <c r="Q53" s="12" t="e">
        <f t="shared" ca="1" si="6"/>
        <v>#VALUE!</v>
      </c>
      <c r="R53" s="12" t="e">
        <f t="shared" ca="1" si="18"/>
        <v>#VALUE!</v>
      </c>
      <c r="S53" s="12" t="e">
        <f t="shared" ca="1" si="19"/>
        <v>#VALUE!</v>
      </c>
      <c r="T53" s="12" t="e">
        <f t="shared" ca="1" si="20"/>
        <v>#VALUE!</v>
      </c>
      <c r="U53" s="15" t="e">
        <f t="shared" ca="1" si="21"/>
        <v>#VALUE!</v>
      </c>
      <c r="V53" s="12">
        <f t="shared" ca="1" si="7"/>
        <v>25</v>
      </c>
      <c r="W53" s="85">
        <f t="shared" ca="1" si="8"/>
        <v>25</v>
      </c>
      <c r="X53" s="4"/>
      <c r="Y53" s="3">
        <f t="shared" ca="1" si="9"/>
        <v>0</v>
      </c>
      <c r="Z53" s="3">
        <f t="shared" ca="1" si="10"/>
        <v>1</v>
      </c>
      <c r="AA53">
        <f t="shared" ca="1" si="11"/>
        <v>0</v>
      </c>
      <c r="AB53" t="e">
        <f t="shared" ca="1" si="12"/>
        <v>#VALUE!</v>
      </c>
      <c r="AC53" t="e">
        <f t="shared" ca="1" si="22"/>
        <v>#N/A</v>
      </c>
      <c r="AD53" t="e">
        <f t="shared" ca="1" si="23"/>
        <v>#N/A</v>
      </c>
      <c r="AE53" t="e">
        <f t="shared" ca="1" si="24"/>
        <v>#VALUE!</v>
      </c>
      <c r="AF53" t="e">
        <f t="shared" ca="1" si="13"/>
        <v>#VALUE!</v>
      </c>
      <c r="AG53" t="e">
        <f t="shared" ca="1" si="14"/>
        <v>#N/A</v>
      </c>
      <c r="AH53" t="e">
        <f t="shared" ca="1" si="25"/>
        <v>#N/A</v>
      </c>
      <c r="AI53" t="e">
        <f t="shared" ca="1" si="15"/>
        <v>#VALUE!</v>
      </c>
    </row>
    <row r="54" spans="1:35">
      <c r="A54">
        <v>7</v>
      </c>
      <c r="B54" t="e">
        <f ca="1">INDEX(Lookups!$M$3:$T$15,A54,($B$47-1)*2+1)</f>
        <v>#N/A</v>
      </c>
      <c r="E54" s="116" t="s">
        <v>1111</v>
      </c>
      <c r="F54" s="117"/>
      <c r="G54" s="117"/>
      <c r="Y54" s="3">
        <f t="shared" ca="1" si="9"/>
        <v>0</v>
      </c>
      <c r="Z54" s="3">
        <f t="shared" ca="1" si="10"/>
        <v>1</v>
      </c>
      <c r="AA54">
        <f t="shared" ca="1" si="11"/>
        <v>0</v>
      </c>
      <c r="AB54" t="e">
        <f t="shared" ca="1" si="12"/>
        <v>#VALUE!</v>
      </c>
      <c r="AC54" t="e">
        <f t="shared" ca="1" si="22"/>
        <v>#N/A</v>
      </c>
      <c r="AD54" t="e">
        <f t="shared" ca="1" si="23"/>
        <v>#N/A</v>
      </c>
      <c r="AE54" t="e">
        <f t="shared" ca="1" si="24"/>
        <v>#VALUE!</v>
      </c>
      <c r="AF54" t="e">
        <f t="shared" ca="1" si="13"/>
        <v>#VALUE!</v>
      </c>
      <c r="AG54" t="e">
        <f t="shared" ca="1" si="14"/>
        <v>#N/A</v>
      </c>
      <c r="AH54" t="e">
        <f t="shared" ca="1" si="25"/>
        <v>#N/A</v>
      </c>
      <c r="AI54" t="e">
        <f t="shared" ca="1" si="15"/>
        <v>#VALUE!</v>
      </c>
    </row>
    <row r="55" spans="1:35">
      <c r="A55">
        <v>8</v>
      </c>
      <c r="B55" t="e">
        <f ca="1">INDEX(Lookups!$M$3:$T$15,A55,($B$47-1)*2+1)</f>
        <v>#N/A</v>
      </c>
      <c r="E55" s="117">
        <v>1</v>
      </c>
      <c r="F55" s="9">
        <f ca="1">Lookups!AB2</f>
        <v>99.992500000000007</v>
      </c>
      <c r="G55" s="3" t="b">
        <f t="shared" ref="G55:G83" ca="1" si="27">OR($F55&lt;$B$23,$F55&gt;$B$24)</f>
        <v>1</v>
      </c>
      <c r="H55" s="14">
        <f t="shared" ref="H55:H83" ca="1" si="28">IF(G55,0,$B$31*$F55^3+$B$32*$F55^2+$B$33*$F55+$B$34+$B$9)</f>
        <v>0</v>
      </c>
      <c r="I55" s="14">
        <f t="shared" ref="I55:I83" ca="1" si="29">IF($G55,0,$B$26*$F55^3+$B$27*$F55^2+$B$28*$F55+$B$29)</f>
        <v>0</v>
      </c>
      <c r="J55" s="17"/>
      <c r="K55" s="12" t="e">
        <f ca="1">IF($G55,NA(),AA55)</f>
        <v>#N/A</v>
      </c>
      <c r="L55" s="12" t="e">
        <f ca="1">IF($G55,NA(),F55*AA55)</f>
        <v>#N/A</v>
      </c>
      <c r="M55" s="12" t="e">
        <f ca="1">IF($G55,NA(),INDEX(AB55:AE55,1,$B$10))</f>
        <v>#N/A</v>
      </c>
      <c r="N55" s="12" t="e">
        <f ca="1">IF($G55,NA(),INDEX(AF55:AI55,1,$B$10))</f>
        <v>#N/A</v>
      </c>
      <c r="O55" s="12" t="e">
        <f ca="1">IF($G55,NA(),I55*Z55)</f>
        <v>#N/A</v>
      </c>
      <c r="P55" s="13" t="e">
        <f t="shared" ca="1" si="26"/>
        <v>#N/A</v>
      </c>
      <c r="Q55" s="12" t="e">
        <f ca="1">P55*F55*AA55/$B$14/$B$6</f>
        <v>#N/A</v>
      </c>
      <c r="R55" s="12" t="e">
        <f t="shared" ca="1" si="18"/>
        <v>#N/A</v>
      </c>
      <c r="S55" s="12" t="e">
        <f t="shared" ca="1" si="19"/>
        <v>#N/A</v>
      </c>
      <c r="T55" s="12" t="e">
        <f t="shared" ref="T55:T83" ca="1" si="30">R55/Q55/CHOOSE($B$47,1,10,0.01,1)</f>
        <v>#N/A</v>
      </c>
      <c r="U55" s="15" t="e">
        <f t="shared" ref="U55:U83" ca="1" si="31">ROUND(P55*$B$5/$B$6,2)</f>
        <v>#N/A</v>
      </c>
      <c r="V55" s="12" t="e">
        <f ca="1">IF($G55,NA(),ROUND(CHOOSE($B$43,$B$8,$B$8+Y55*$B$39),1))</f>
        <v>#N/A</v>
      </c>
      <c r="W55" s="85" t="e">
        <f ca="1">IF($G55,NA(),ROUND(CHOOSE($B$43,$B$8-Y55*$B$39,$B$8),1))</f>
        <v>#N/A</v>
      </c>
      <c r="Y55" s="3">
        <f t="shared" ca="1" si="9"/>
        <v>0</v>
      </c>
      <c r="Z55" s="3" t="e">
        <f t="shared" ca="1" si="10"/>
        <v>#N/A</v>
      </c>
      <c r="AA55" t="e">
        <f t="shared" ca="1" si="11"/>
        <v>#N/A</v>
      </c>
      <c r="AB55" t="e">
        <f t="shared" ca="1" si="12"/>
        <v>#N/A</v>
      </c>
      <c r="AC55" t="e">
        <f t="shared" ca="1" si="22"/>
        <v>#N/A</v>
      </c>
      <c r="AD55" t="e">
        <f t="shared" ca="1" si="23"/>
        <v>#N/A</v>
      </c>
      <c r="AE55" t="e">
        <f t="shared" ca="1" si="24"/>
        <v>#N/A</v>
      </c>
      <c r="AF55" t="e">
        <f t="shared" ca="1" si="13"/>
        <v>#N/A</v>
      </c>
      <c r="AG55" t="e">
        <f t="shared" ca="1" si="14"/>
        <v>#N/A</v>
      </c>
      <c r="AH55" t="e">
        <f t="shared" ca="1" si="25"/>
        <v>#N/A</v>
      </c>
      <c r="AI55" t="e">
        <f t="shared" ca="1" si="15"/>
        <v>#N/A</v>
      </c>
    </row>
    <row r="56" spans="1:35">
      <c r="A56">
        <v>9</v>
      </c>
      <c r="B56" t="e">
        <f ca="1">INDEX(Lookups!$M$3:$T$15,A56,($B$47-1)*2+1)</f>
        <v>#N/A</v>
      </c>
      <c r="E56" s="117">
        <v>2</v>
      </c>
      <c r="F56" s="9">
        <f ca="1">Lookups!AB3</f>
        <v>96.422500000000014</v>
      </c>
      <c r="G56" s="3" t="b">
        <f t="shared" ca="1" si="27"/>
        <v>1</v>
      </c>
      <c r="H56" s="14">
        <f t="shared" ca="1" si="28"/>
        <v>0</v>
      </c>
      <c r="I56" s="14">
        <f t="shared" ca="1" si="29"/>
        <v>0</v>
      </c>
      <c r="J56" s="17"/>
      <c r="K56" s="12" t="e">
        <f t="shared" ref="K56:K83" ca="1" si="32">IF($G56,NA(),AA56)</f>
        <v>#N/A</v>
      </c>
      <c r="L56" s="12" t="e">
        <f t="shared" ref="L56:L83" ca="1" si="33">IF($G56,NA(),F56*AA56)</f>
        <v>#N/A</v>
      </c>
      <c r="M56" s="12" t="e">
        <f t="shared" ref="M56:M83" ca="1" si="34">IF($G56,NA(),INDEX(AB56:AE56,1,$B$10))</f>
        <v>#N/A</v>
      </c>
      <c r="N56" s="12" t="e">
        <f t="shared" ref="N56:N83" ca="1" si="35">IF($G56,NA(),INDEX(AF56:AI56,1,$B$10))</f>
        <v>#N/A</v>
      </c>
      <c r="O56" s="12" t="e">
        <f t="shared" ref="O56:O83" ca="1" si="36">IF($G56,NA(),I56*Z56)</f>
        <v>#N/A</v>
      </c>
      <c r="P56" s="13" t="e">
        <f t="shared" ca="1" si="26"/>
        <v>#N/A</v>
      </c>
      <c r="Q56" s="12" t="e">
        <f t="shared" ref="Q56:Q83" ca="1" si="37">P56*F56*AA56/$B$14/$B$6</f>
        <v>#N/A</v>
      </c>
      <c r="R56" s="12" t="e">
        <f t="shared" ca="1" si="18"/>
        <v>#N/A</v>
      </c>
      <c r="S56" s="12" t="e">
        <f t="shared" ca="1" si="19"/>
        <v>#N/A</v>
      </c>
      <c r="T56" s="12" t="e">
        <f t="shared" ca="1" si="30"/>
        <v>#N/A</v>
      </c>
      <c r="U56" s="15" t="e">
        <f t="shared" ca="1" si="31"/>
        <v>#N/A</v>
      </c>
      <c r="V56" s="12" t="e">
        <f t="shared" ref="V56:V83" ca="1" si="38">IF($G56,NA(),ROUND(CHOOSE($B$43,$B$8,$B$8+Y56*$B$39),1))</f>
        <v>#N/A</v>
      </c>
      <c r="W56" s="85" t="e">
        <f t="shared" ref="W56:W83" ca="1" si="39">IF($G56,NA(),ROUND(CHOOSE($B$43,$B$8-Y56*$B$39,$B$8),1))</f>
        <v>#N/A</v>
      </c>
      <c r="Y56" s="3">
        <f t="shared" ca="1" si="9"/>
        <v>0</v>
      </c>
      <c r="Z56" s="3" t="e">
        <f t="shared" ca="1" si="10"/>
        <v>#N/A</v>
      </c>
      <c r="AA56" t="e">
        <f t="shared" ca="1" si="11"/>
        <v>#N/A</v>
      </c>
      <c r="AB56" t="e">
        <f t="shared" ca="1" si="12"/>
        <v>#N/A</v>
      </c>
      <c r="AC56" t="e">
        <f t="shared" ca="1" si="22"/>
        <v>#N/A</v>
      </c>
      <c r="AD56" t="e">
        <f t="shared" ca="1" si="23"/>
        <v>#N/A</v>
      </c>
      <c r="AE56" t="e">
        <f t="shared" ca="1" si="24"/>
        <v>#N/A</v>
      </c>
      <c r="AF56" t="e">
        <f t="shared" ca="1" si="13"/>
        <v>#N/A</v>
      </c>
      <c r="AG56" t="e">
        <f t="shared" ca="1" si="14"/>
        <v>#N/A</v>
      </c>
      <c r="AH56" t="e">
        <f t="shared" ca="1" si="25"/>
        <v>#N/A</v>
      </c>
      <c r="AI56" t="e">
        <f t="shared" ca="1" si="15"/>
        <v>#N/A</v>
      </c>
    </row>
    <row r="57" spans="1:35">
      <c r="A57">
        <v>10</v>
      </c>
      <c r="B57" t="e">
        <f ca="1">INDEX(Lookups!$M$3:$T$15,A57,($B$47-1)*2+1)</f>
        <v>#N/A</v>
      </c>
      <c r="E57" s="117">
        <v>3</v>
      </c>
      <c r="F57" s="9">
        <f ca="1">Lookups!AB4</f>
        <v>92.852500000000006</v>
      </c>
      <c r="G57" s="3" t="b">
        <f t="shared" ca="1" si="27"/>
        <v>1</v>
      </c>
      <c r="H57" s="14">
        <f t="shared" ca="1" si="28"/>
        <v>0</v>
      </c>
      <c r="I57" s="14">
        <f t="shared" ca="1" si="29"/>
        <v>0</v>
      </c>
      <c r="J57" s="17"/>
      <c r="K57" s="12" t="e">
        <f t="shared" ca="1" si="32"/>
        <v>#N/A</v>
      </c>
      <c r="L57" s="12" t="e">
        <f t="shared" ca="1" si="33"/>
        <v>#N/A</v>
      </c>
      <c r="M57" s="12" t="e">
        <f t="shared" ca="1" si="34"/>
        <v>#N/A</v>
      </c>
      <c r="N57" s="12" t="e">
        <f t="shared" ca="1" si="35"/>
        <v>#N/A</v>
      </c>
      <c r="O57" s="12" t="e">
        <f t="shared" ca="1" si="36"/>
        <v>#N/A</v>
      </c>
      <c r="P57" s="13" t="e">
        <f t="shared" ca="1" si="26"/>
        <v>#N/A</v>
      </c>
      <c r="Q57" s="12" t="e">
        <f t="shared" ca="1" si="37"/>
        <v>#N/A</v>
      </c>
      <c r="R57" s="12" t="e">
        <f t="shared" ca="1" si="18"/>
        <v>#N/A</v>
      </c>
      <c r="S57" s="12" t="e">
        <f t="shared" ca="1" si="19"/>
        <v>#N/A</v>
      </c>
      <c r="T57" s="12" t="e">
        <f t="shared" ca="1" si="30"/>
        <v>#N/A</v>
      </c>
      <c r="U57" s="15" t="e">
        <f t="shared" ca="1" si="31"/>
        <v>#N/A</v>
      </c>
      <c r="V57" s="12" t="e">
        <f t="shared" ca="1" si="38"/>
        <v>#N/A</v>
      </c>
      <c r="W57" s="85" t="e">
        <f t="shared" ca="1" si="39"/>
        <v>#N/A</v>
      </c>
      <c r="Y57" s="3">
        <f t="shared" ca="1" si="9"/>
        <v>0</v>
      </c>
      <c r="Z57" s="3" t="e">
        <f t="shared" ca="1" si="10"/>
        <v>#N/A</v>
      </c>
      <c r="AA57" t="e">
        <f t="shared" ca="1" si="11"/>
        <v>#N/A</v>
      </c>
      <c r="AB57" t="e">
        <f t="shared" ca="1" si="12"/>
        <v>#N/A</v>
      </c>
      <c r="AC57" t="e">
        <f t="shared" ca="1" si="22"/>
        <v>#N/A</v>
      </c>
      <c r="AD57" t="e">
        <f t="shared" ca="1" si="23"/>
        <v>#N/A</v>
      </c>
      <c r="AE57" t="e">
        <f t="shared" ca="1" si="24"/>
        <v>#N/A</v>
      </c>
      <c r="AF57" t="e">
        <f t="shared" ca="1" si="13"/>
        <v>#N/A</v>
      </c>
      <c r="AG57" t="e">
        <f t="shared" ca="1" si="14"/>
        <v>#N/A</v>
      </c>
      <c r="AH57" t="e">
        <f t="shared" ca="1" si="25"/>
        <v>#N/A</v>
      </c>
      <c r="AI57" t="e">
        <f t="shared" ca="1" si="15"/>
        <v>#N/A</v>
      </c>
    </row>
    <row r="58" spans="1:35">
      <c r="A58">
        <v>11</v>
      </c>
      <c r="B58" t="e">
        <f ca="1">INDEX(Lookups!$M$3:$T$15,A58,($B$47-1)*2+1)</f>
        <v>#N/A</v>
      </c>
      <c r="E58" s="117">
        <v>4</v>
      </c>
      <c r="F58" s="9">
        <f ca="1">Lookups!AB5</f>
        <v>89.282499999999999</v>
      </c>
      <c r="G58" s="3" t="b">
        <f t="shared" ca="1" si="27"/>
        <v>1</v>
      </c>
      <c r="H58" s="14">
        <f t="shared" ca="1" si="28"/>
        <v>0</v>
      </c>
      <c r="I58" s="14">
        <f t="shared" ca="1" si="29"/>
        <v>0</v>
      </c>
      <c r="J58" s="17"/>
      <c r="K58" s="12" t="e">
        <f t="shared" ca="1" si="32"/>
        <v>#N/A</v>
      </c>
      <c r="L58" s="12" t="e">
        <f t="shared" ca="1" si="33"/>
        <v>#N/A</v>
      </c>
      <c r="M58" s="12" t="e">
        <f t="shared" ca="1" si="34"/>
        <v>#N/A</v>
      </c>
      <c r="N58" s="12" t="e">
        <f t="shared" ca="1" si="35"/>
        <v>#N/A</v>
      </c>
      <c r="O58" s="12" t="e">
        <f t="shared" ca="1" si="36"/>
        <v>#N/A</v>
      </c>
      <c r="P58" s="13" t="e">
        <f t="shared" ca="1" si="26"/>
        <v>#N/A</v>
      </c>
      <c r="Q58" s="12" t="e">
        <f t="shared" ca="1" si="37"/>
        <v>#N/A</v>
      </c>
      <c r="R58" s="12" t="e">
        <f t="shared" ca="1" si="18"/>
        <v>#N/A</v>
      </c>
      <c r="S58" s="12" t="e">
        <f t="shared" ca="1" si="19"/>
        <v>#N/A</v>
      </c>
      <c r="T58" s="12" t="e">
        <f t="shared" ca="1" si="30"/>
        <v>#N/A</v>
      </c>
      <c r="U58" s="15" t="e">
        <f t="shared" ca="1" si="31"/>
        <v>#N/A</v>
      </c>
      <c r="V58" s="12" t="e">
        <f t="shared" ca="1" si="38"/>
        <v>#N/A</v>
      </c>
      <c r="W58" s="85" t="e">
        <f t="shared" ca="1" si="39"/>
        <v>#N/A</v>
      </c>
      <c r="Y58" s="3">
        <f t="shared" ca="1" si="9"/>
        <v>0</v>
      </c>
      <c r="Z58" s="3" t="e">
        <f t="shared" ca="1" si="10"/>
        <v>#N/A</v>
      </c>
      <c r="AA58" t="e">
        <f t="shared" ca="1" si="11"/>
        <v>#N/A</v>
      </c>
      <c r="AB58" t="e">
        <f t="shared" ca="1" si="12"/>
        <v>#N/A</v>
      </c>
      <c r="AC58" t="e">
        <f t="shared" ca="1" si="22"/>
        <v>#N/A</v>
      </c>
      <c r="AD58" t="e">
        <f t="shared" ca="1" si="23"/>
        <v>#N/A</v>
      </c>
      <c r="AE58" t="e">
        <f t="shared" ca="1" si="24"/>
        <v>#N/A</v>
      </c>
      <c r="AF58" t="e">
        <f t="shared" ca="1" si="13"/>
        <v>#N/A</v>
      </c>
      <c r="AG58" t="e">
        <f t="shared" ca="1" si="14"/>
        <v>#N/A</v>
      </c>
      <c r="AH58" t="e">
        <f t="shared" ca="1" si="25"/>
        <v>#N/A</v>
      </c>
      <c r="AI58" t="e">
        <f t="shared" ca="1" si="15"/>
        <v>#N/A</v>
      </c>
    </row>
    <row r="59" spans="1:35">
      <c r="A59">
        <v>12</v>
      </c>
      <c r="B59" t="e">
        <f ca="1">INDEX(Lookups!$M$3:$T$15,A59,($B$47-1)*2+1)</f>
        <v>#N/A</v>
      </c>
      <c r="E59" s="117">
        <v>5</v>
      </c>
      <c r="F59" s="9">
        <f ca="1">Lookups!AB6</f>
        <v>85.712500000000006</v>
      </c>
      <c r="G59" s="3" t="b">
        <f t="shared" ca="1" si="27"/>
        <v>1</v>
      </c>
      <c r="H59" s="14">
        <f t="shared" ca="1" si="28"/>
        <v>0</v>
      </c>
      <c r="I59" s="14">
        <f t="shared" ca="1" si="29"/>
        <v>0</v>
      </c>
      <c r="J59" s="17"/>
      <c r="K59" s="12" t="e">
        <f t="shared" ca="1" si="32"/>
        <v>#N/A</v>
      </c>
      <c r="L59" s="12" t="e">
        <f t="shared" ca="1" si="33"/>
        <v>#N/A</v>
      </c>
      <c r="M59" s="12" t="e">
        <f t="shared" ca="1" si="34"/>
        <v>#N/A</v>
      </c>
      <c r="N59" s="12" t="e">
        <f t="shared" ca="1" si="35"/>
        <v>#N/A</v>
      </c>
      <c r="O59" s="12" t="e">
        <f t="shared" ca="1" si="36"/>
        <v>#N/A</v>
      </c>
      <c r="P59" s="13" t="e">
        <f t="shared" ca="1" si="26"/>
        <v>#N/A</v>
      </c>
      <c r="Q59" s="12" t="e">
        <f t="shared" ca="1" si="37"/>
        <v>#N/A</v>
      </c>
      <c r="R59" s="12" t="e">
        <f t="shared" ca="1" si="18"/>
        <v>#N/A</v>
      </c>
      <c r="S59" s="12" t="e">
        <f t="shared" ca="1" si="19"/>
        <v>#N/A</v>
      </c>
      <c r="T59" s="12" t="e">
        <f t="shared" ca="1" si="30"/>
        <v>#N/A</v>
      </c>
      <c r="U59" s="15" t="e">
        <f t="shared" ca="1" si="31"/>
        <v>#N/A</v>
      </c>
      <c r="V59" s="12" t="e">
        <f t="shared" ca="1" si="38"/>
        <v>#N/A</v>
      </c>
      <c r="W59" s="85" t="e">
        <f t="shared" ca="1" si="39"/>
        <v>#N/A</v>
      </c>
      <c r="Y59" s="3">
        <f t="shared" ca="1" si="9"/>
        <v>0</v>
      </c>
      <c r="Z59" s="3" t="e">
        <f t="shared" ca="1" si="10"/>
        <v>#N/A</v>
      </c>
      <c r="AA59" t="e">
        <f t="shared" ca="1" si="11"/>
        <v>#N/A</v>
      </c>
      <c r="AB59" t="e">
        <f t="shared" ca="1" si="12"/>
        <v>#N/A</v>
      </c>
      <c r="AC59" t="e">
        <f t="shared" ca="1" si="22"/>
        <v>#N/A</v>
      </c>
      <c r="AD59" t="e">
        <f t="shared" ca="1" si="23"/>
        <v>#N/A</v>
      </c>
      <c r="AE59" t="e">
        <f t="shared" ca="1" si="24"/>
        <v>#N/A</v>
      </c>
      <c r="AF59" t="e">
        <f t="shared" ca="1" si="13"/>
        <v>#N/A</v>
      </c>
      <c r="AG59" t="e">
        <f t="shared" ca="1" si="14"/>
        <v>#N/A</v>
      </c>
      <c r="AH59" t="e">
        <f t="shared" ca="1" si="25"/>
        <v>#N/A</v>
      </c>
      <c r="AI59" t="e">
        <f t="shared" ca="1" si="15"/>
        <v>#N/A</v>
      </c>
    </row>
    <row r="60" spans="1:35">
      <c r="A60">
        <v>13</v>
      </c>
      <c r="B60" t="e">
        <f ca="1">INDEX(Lookups!$M$3:$T$15,A60,($B$47-1)*2+1)</f>
        <v>#N/A</v>
      </c>
      <c r="E60" s="117">
        <v>6</v>
      </c>
      <c r="F60" s="9">
        <f ca="1">Lookups!AB7</f>
        <v>82.142500000000013</v>
      </c>
      <c r="G60" s="3" t="b">
        <f t="shared" ca="1" si="27"/>
        <v>1</v>
      </c>
      <c r="H60" s="14">
        <f t="shared" ca="1" si="28"/>
        <v>0</v>
      </c>
      <c r="I60" s="14">
        <f t="shared" ca="1" si="29"/>
        <v>0</v>
      </c>
      <c r="J60" s="17"/>
      <c r="K60" s="12" t="e">
        <f t="shared" ca="1" si="32"/>
        <v>#N/A</v>
      </c>
      <c r="L60" s="12" t="e">
        <f t="shared" ca="1" si="33"/>
        <v>#N/A</v>
      </c>
      <c r="M60" s="12" t="e">
        <f t="shared" ca="1" si="34"/>
        <v>#N/A</v>
      </c>
      <c r="N60" s="12" t="e">
        <f t="shared" ca="1" si="35"/>
        <v>#N/A</v>
      </c>
      <c r="O60" s="12" t="e">
        <f t="shared" ca="1" si="36"/>
        <v>#N/A</v>
      </c>
      <c r="P60" s="13" t="e">
        <f t="shared" ca="1" si="26"/>
        <v>#N/A</v>
      </c>
      <c r="Q60" s="12" t="e">
        <f t="shared" ca="1" si="37"/>
        <v>#N/A</v>
      </c>
      <c r="R60" s="12" t="e">
        <f t="shared" ca="1" si="18"/>
        <v>#N/A</v>
      </c>
      <c r="S60" s="12" t="e">
        <f t="shared" ca="1" si="19"/>
        <v>#N/A</v>
      </c>
      <c r="T60" s="12" t="e">
        <f t="shared" ca="1" si="30"/>
        <v>#N/A</v>
      </c>
      <c r="U60" s="15" t="e">
        <f t="shared" ca="1" si="31"/>
        <v>#N/A</v>
      </c>
      <c r="V60" s="12" t="e">
        <f t="shared" ca="1" si="38"/>
        <v>#N/A</v>
      </c>
      <c r="W60" s="85" t="e">
        <f t="shared" ca="1" si="39"/>
        <v>#N/A</v>
      </c>
      <c r="Y60" s="3">
        <f t="shared" ca="1" si="9"/>
        <v>0</v>
      </c>
      <c r="Z60" s="3" t="e">
        <f t="shared" ca="1" si="10"/>
        <v>#N/A</v>
      </c>
      <c r="AA60" t="e">
        <f t="shared" ca="1" si="11"/>
        <v>#N/A</v>
      </c>
      <c r="AB60" t="e">
        <f t="shared" ca="1" si="12"/>
        <v>#N/A</v>
      </c>
      <c r="AC60" t="e">
        <f t="shared" ca="1" si="22"/>
        <v>#N/A</v>
      </c>
      <c r="AD60" t="e">
        <f t="shared" ca="1" si="23"/>
        <v>#N/A</v>
      </c>
      <c r="AE60" t="e">
        <f t="shared" ca="1" si="24"/>
        <v>#N/A</v>
      </c>
      <c r="AF60" t="e">
        <f t="shared" ca="1" si="13"/>
        <v>#N/A</v>
      </c>
      <c r="AG60" t="e">
        <f t="shared" ca="1" si="14"/>
        <v>#N/A</v>
      </c>
      <c r="AH60" t="e">
        <f t="shared" ca="1" si="25"/>
        <v>#N/A</v>
      </c>
      <c r="AI60" t="e">
        <f t="shared" ca="1" si="15"/>
        <v>#N/A</v>
      </c>
    </row>
    <row r="61" spans="1:35">
      <c r="E61" s="117">
        <v>7</v>
      </c>
      <c r="F61" s="9">
        <f ca="1">Lookups!AB8</f>
        <v>78.572500000000005</v>
      </c>
      <c r="G61" s="3" t="b">
        <f t="shared" ca="1" si="27"/>
        <v>1</v>
      </c>
      <c r="H61" s="14">
        <f t="shared" ca="1" si="28"/>
        <v>0</v>
      </c>
      <c r="I61" s="14">
        <f t="shared" ca="1" si="29"/>
        <v>0</v>
      </c>
      <c r="J61" s="17"/>
      <c r="K61" s="12" t="e">
        <f t="shared" ca="1" si="32"/>
        <v>#N/A</v>
      </c>
      <c r="L61" s="12" t="e">
        <f t="shared" ca="1" si="33"/>
        <v>#N/A</v>
      </c>
      <c r="M61" s="12" t="e">
        <f t="shared" ca="1" si="34"/>
        <v>#N/A</v>
      </c>
      <c r="N61" s="12" t="e">
        <f t="shared" ca="1" si="35"/>
        <v>#N/A</v>
      </c>
      <c r="O61" s="12" t="e">
        <f t="shared" ca="1" si="36"/>
        <v>#N/A</v>
      </c>
      <c r="P61" s="13" t="e">
        <f t="shared" ca="1" si="26"/>
        <v>#N/A</v>
      </c>
      <c r="Q61" s="12" t="e">
        <f t="shared" ca="1" si="37"/>
        <v>#N/A</v>
      </c>
      <c r="R61" s="12" t="e">
        <f t="shared" ca="1" si="18"/>
        <v>#N/A</v>
      </c>
      <c r="S61" s="12" t="e">
        <f t="shared" ca="1" si="19"/>
        <v>#N/A</v>
      </c>
      <c r="T61" s="12" t="e">
        <f t="shared" ca="1" si="30"/>
        <v>#N/A</v>
      </c>
      <c r="U61" s="15" t="e">
        <f t="shared" ca="1" si="31"/>
        <v>#N/A</v>
      </c>
      <c r="V61" s="12" t="e">
        <f t="shared" ca="1" si="38"/>
        <v>#N/A</v>
      </c>
      <c r="W61" s="85" t="e">
        <f t="shared" ca="1" si="39"/>
        <v>#N/A</v>
      </c>
      <c r="Y61" s="3">
        <f t="shared" ca="1" si="9"/>
        <v>0</v>
      </c>
      <c r="Z61" s="3" t="e">
        <f t="shared" ca="1" si="10"/>
        <v>#N/A</v>
      </c>
      <c r="AA61" t="e">
        <f t="shared" ca="1" si="11"/>
        <v>#N/A</v>
      </c>
      <c r="AB61" t="e">
        <f t="shared" ca="1" si="12"/>
        <v>#N/A</v>
      </c>
      <c r="AC61" t="e">
        <f t="shared" ca="1" si="22"/>
        <v>#N/A</v>
      </c>
      <c r="AD61" t="e">
        <f t="shared" ca="1" si="23"/>
        <v>#N/A</v>
      </c>
      <c r="AE61" t="e">
        <f t="shared" ca="1" si="24"/>
        <v>#N/A</v>
      </c>
      <c r="AF61" t="e">
        <f t="shared" ca="1" si="13"/>
        <v>#N/A</v>
      </c>
      <c r="AG61" t="e">
        <f t="shared" ca="1" si="14"/>
        <v>#N/A</v>
      </c>
      <c r="AH61" t="e">
        <f t="shared" ca="1" si="25"/>
        <v>#N/A</v>
      </c>
      <c r="AI61" t="e">
        <f t="shared" ca="1" si="15"/>
        <v>#N/A</v>
      </c>
    </row>
    <row r="62" spans="1:35">
      <c r="E62" s="117">
        <v>8</v>
      </c>
      <c r="F62" s="9">
        <f ca="1">Lookups!AB9</f>
        <v>75.002499999999998</v>
      </c>
      <c r="G62" s="3" t="b">
        <f t="shared" ca="1" si="27"/>
        <v>1</v>
      </c>
      <c r="H62" s="14">
        <f t="shared" ca="1" si="28"/>
        <v>0</v>
      </c>
      <c r="I62" s="14">
        <f t="shared" ca="1" si="29"/>
        <v>0</v>
      </c>
      <c r="J62" s="17"/>
      <c r="K62" s="12" t="e">
        <f t="shared" ca="1" si="32"/>
        <v>#N/A</v>
      </c>
      <c r="L62" s="12" t="e">
        <f t="shared" ca="1" si="33"/>
        <v>#N/A</v>
      </c>
      <c r="M62" s="12" t="e">
        <f t="shared" ca="1" si="34"/>
        <v>#N/A</v>
      </c>
      <c r="N62" s="12" t="e">
        <f t="shared" ca="1" si="35"/>
        <v>#N/A</v>
      </c>
      <c r="O62" s="12" t="e">
        <f t="shared" ca="1" si="36"/>
        <v>#N/A</v>
      </c>
      <c r="P62" s="13" t="e">
        <f t="shared" ca="1" si="26"/>
        <v>#N/A</v>
      </c>
      <c r="Q62" s="12" t="e">
        <f t="shared" ca="1" si="37"/>
        <v>#N/A</v>
      </c>
      <c r="R62" s="12" t="e">
        <f t="shared" ca="1" si="18"/>
        <v>#N/A</v>
      </c>
      <c r="S62" s="12" t="e">
        <f t="shared" ca="1" si="19"/>
        <v>#N/A</v>
      </c>
      <c r="T62" s="12" t="e">
        <f t="shared" ca="1" si="30"/>
        <v>#N/A</v>
      </c>
      <c r="U62" s="15" t="e">
        <f t="shared" ca="1" si="31"/>
        <v>#N/A</v>
      </c>
      <c r="V62" s="12" t="e">
        <f t="shared" ca="1" si="38"/>
        <v>#N/A</v>
      </c>
      <c r="W62" s="85" t="e">
        <f t="shared" ca="1" si="39"/>
        <v>#N/A</v>
      </c>
      <c r="Y62" s="3">
        <f t="shared" ca="1" si="9"/>
        <v>0</v>
      </c>
      <c r="Z62" s="3" t="e">
        <f t="shared" ca="1" si="10"/>
        <v>#N/A</v>
      </c>
      <c r="AA62" t="e">
        <f t="shared" ca="1" si="11"/>
        <v>#N/A</v>
      </c>
      <c r="AB62" t="e">
        <f t="shared" ca="1" si="12"/>
        <v>#N/A</v>
      </c>
      <c r="AC62" t="e">
        <f t="shared" ca="1" si="22"/>
        <v>#N/A</v>
      </c>
      <c r="AD62" t="e">
        <f t="shared" ca="1" si="23"/>
        <v>#N/A</v>
      </c>
      <c r="AE62" t="e">
        <f t="shared" ca="1" si="24"/>
        <v>#N/A</v>
      </c>
      <c r="AF62" t="e">
        <f t="shared" ca="1" si="13"/>
        <v>#N/A</v>
      </c>
      <c r="AG62" t="e">
        <f t="shared" ca="1" si="14"/>
        <v>#N/A</v>
      </c>
      <c r="AH62" t="e">
        <f t="shared" ca="1" si="25"/>
        <v>#N/A</v>
      </c>
      <c r="AI62" t="e">
        <f t="shared" ca="1" si="15"/>
        <v>#N/A</v>
      </c>
    </row>
    <row r="63" spans="1:35">
      <c r="E63" s="117">
        <v>9</v>
      </c>
      <c r="F63" s="9">
        <f ca="1">Lookups!AB10</f>
        <v>71.432500000000005</v>
      </c>
      <c r="G63" s="3" t="b">
        <f t="shared" ca="1" si="27"/>
        <v>1</v>
      </c>
      <c r="H63" s="14">
        <f t="shared" ca="1" si="28"/>
        <v>0</v>
      </c>
      <c r="I63" s="14">
        <f t="shared" ca="1" si="29"/>
        <v>0</v>
      </c>
      <c r="J63" s="17"/>
      <c r="K63" s="12" t="e">
        <f t="shared" ca="1" si="32"/>
        <v>#N/A</v>
      </c>
      <c r="L63" s="12" t="e">
        <f t="shared" ca="1" si="33"/>
        <v>#N/A</v>
      </c>
      <c r="M63" s="12" t="e">
        <f t="shared" ca="1" si="34"/>
        <v>#N/A</v>
      </c>
      <c r="N63" s="12" t="e">
        <f t="shared" ca="1" si="35"/>
        <v>#N/A</v>
      </c>
      <c r="O63" s="12" t="e">
        <f t="shared" ca="1" si="36"/>
        <v>#N/A</v>
      </c>
      <c r="P63" s="13" t="e">
        <f t="shared" ca="1" si="26"/>
        <v>#N/A</v>
      </c>
      <c r="Q63" s="12" t="e">
        <f t="shared" ca="1" si="37"/>
        <v>#N/A</v>
      </c>
      <c r="R63" s="12" t="e">
        <f t="shared" ca="1" si="18"/>
        <v>#N/A</v>
      </c>
      <c r="S63" s="12" t="e">
        <f t="shared" ca="1" si="19"/>
        <v>#N/A</v>
      </c>
      <c r="T63" s="12" t="e">
        <f t="shared" ca="1" si="30"/>
        <v>#N/A</v>
      </c>
      <c r="U63" s="15" t="e">
        <f t="shared" ca="1" si="31"/>
        <v>#N/A</v>
      </c>
      <c r="V63" s="12" t="e">
        <f t="shared" ca="1" si="38"/>
        <v>#N/A</v>
      </c>
      <c r="W63" s="85" t="e">
        <f t="shared" ca="1" si="39"/>
        <v>#N/A</v>
      </c>
      <c r="Y63" s="3">
        <f t="shared" ca="1" si="9"/>
        <v>0</v>
      </c>
      <c r="Z63" s="3" t="e">
        <f t="shared" ca="1" si="10"/>
        <v>#N/A</v>
      </c>
      <c r="AA63" t="e">
        <f t="shared" ca="1" si="11"/>
        <v>#N/A</v>
      </c>
      <c r="AB63" t="e">
        <f t="shared" ca="1" si="12"/>
        <v>#N/A</v>
      </c>
      <c r="AC63" t="e">
        <f t="shared" ca="1" si="22"/>
        <v>#N/A</v>
      </c>
      <c r="AD63" t="e">
        <f t="shared" ca="1" si="23"/>
        <v>#N/A</v>
      </c>
      <c r="AE63" t="e">
        <f t="shared" ca="1" si="24"/>
        <v>#N/A</v>
      </c>
      <c r="AF63" t="e">
        <f t="shared" ca="1" si="13"/>
        <v>#N/A</v>
      </c>
      <c r="AG63" t="e">
        <f t="shared" ca="1" si="14"/>
        <v>#N/A</v>
      </c>
      <c r="AH63" t="e">
        <f t="shared" ca="1" si="25"/>
        <v>#N/A</v>
      </c>
      <c r="AI63" t="e">
        <f t="shared" ca="1" si="15"/>
        <v>#N/A</v>
      </c>
    </row>
    <row r="64" spans="1:35">
      <c r="E64" s="117">
        <v>10</v>
      </c>
      <c r="F64" s="9">
        <f ca="1">Lookups!AB11</f>
        <v>67.862500000000011</v>
      </c>
      <c r="G64" s="3" t="b">
        <f t="shared" ca="1" si="27"/>
        <v>1</v>
      </c>
      <c r="H64" s="14">
        <f t="shared" ca="1" si="28"/>
        <v>0</v>
      </c>
      <c r="I64" s="14">
        <f t="shared" ca="1" si="29"/>
        <v>0</v>
      </c>
      <c r="J64" s="17"/>
      <c r="K64" s="12" t="e">
        <f t="shared" ca="1" si="32"/>
        <v>#N/A</v>
      </c>
      <c r="L64" s="12" t="e">
        <f t="shared" ca="1" si="33"/>
        <v>#N/A</v>
      </c>
      <c r="M64" s="12" t="e">
        <f t="shared" ca="1" si="34"/>
        <v>#N/A</v>
      </c>
      <c r="N64" s="12" t="e">
        <f t="shared" ca="1" si="35"/>
        <v>#N/A</v>
      </c>
      <c r="O64" s="12" t="e">
        <f t="shared" ca="1" si="36"/>
        <v>#N/A</v>
      </c>
      <c r="P64" s="13" t="e">
        <f t="shared" ca="1" si="26"/>
        <v>#N/A</v>
      </c>
      <c r="Q64" s="12" t="e">
        <f t="shared" ca="1" si="37"/>
        <v>#N/A</v>
      </c>
      <c r="R64" s="12" t="e">
        <f t="shared" ca="1" si="18"/>
        <v>#N/A</v>
      </c>
      <c r="S64" s="12" t="e">
        <f t="shared" ca="1" si="19"/>
        <v>#N/A</v>
      </c>
      <c r="T64" s="12" t="e">
        <f t="shared" ca="1" si="30"/>
        <v>#N/A</v>
      </c>
      <c r="U64" s="15" t="e">
        <f t="shared" ca="1" si="31"/>
        <v>#N/A</v>
      </c>
      <c r="V64" s="12" t="e">
        <f t="shared" ca="1" si="38"/>
        <v>#N/A</v>
      </c>
      <c r="W64" s="85" t="e">
        <f t="shared" ca="1" si="39"/>
        <v>#N/A</v>
      </c>
      <c r="Y64" s="3">
        <f t="shared" ca="1" si="9"/>
        <v>0</v>
      </c>
      <c r="Z64" s="3" t="e">
        <f t="shared" ca="1" si="10"/>
        <v>#N/A</v>
      </c>
      <c r="AA64" t="e">
        <f t="shared" ca="1" si="11"/>
        <v>#N/A</v>
      </c>
      <c r="AB64" t="e">
        <f t="shared" ca="1" si="12"/>
        <v>#N/A</v>
      </c>
      <c r="AC64" t="e">
        <f t="shared" ca="1" si="22"/>
        <v>#N/A</v>
      </c>
      <c r="AD64" t="e">
        <f t="shared" ca="1" si="23"/>
        <v>#N/A</v>
      </c>
      <c r="AE64" t="e">
        <f t="shared" ca="1" si="24"/>
        <v>#N/A</v>
      </c>
      <c r="AF64" t="e">
        <f t="shared" ca="1" si="13"/>
        <v>#N/A</v>
      </c>
      <c r="AG64" t="e">
        <f t="shared" ca="1" si="14"/>
        <v>#N/A</v>
      </c>
      <c r="AH64" t="e">
        <f t="shared" ca="1" si="25"/>
        <v>#N/A</v>
      </c>
      <c r="AI64" t="e">
        <f t="shared" ca="1" si="15"/>
        <v>#N/A</v>
      </c>
    </row>
    <row r="65" spans="5:35">
      <c r="E65" s="117">
        <v>11</v>
      </c>
      <c r="F65" s="9">
        <f ca="1">Lookups!AB12</f>
        <v>64.292500000000004</v>
      </c>
      <c r="G65" s="3" t="b">
        <f t="shared" ca="1" si="27"/>
        <v>1</v>
      </c>
      <c r="H65" s="14">
        <f t="shared" ca="1" si="28"/>
        <v>0</v>
      </c>
      <c r="I65" s="14">
        <f t="shared" ca="1" si="29"/>
        <v>0</v>
      </c>
      <c r="J65" s="17"/>
      <c r="K65" s="12" t="e">
        <f t="shared" ca="1" si="32"/>
        <v>#N/A</v>
      </c>
      <c r="L65" s="12" t="e">
        <f t="shared" ca="1" si="33"/>
        <v>#N/A</v>
      </c>
      <c r="M65" s="12" t="e">
        <f t="shared" ca="1" si="34"/>
        <v>#N/A</v>
      </c>
      <c r="N65" s="12" t="e">
        <f t="shared" ca="1" si="35"/>
        <v>#N/A</v>
      </c>
      <c r="O65" s="12" t="e">
        <f t="shared" ca="1" si="36"/>
        <v>#N/A</v>
      </c>
      <c r="P65" s="13" t="e">
        <f t="shared" ca="1" si="26"/>
        <v>#N/A</v>
      </c>
      <c r="Q65" s="12" t="e">
        <f t="shared" ca="1" si="37"/>
        <v>#N/A</v>
      </c>
      <c r="R65" s="12" t="e">
        <f t="shared" ca="1" si="18"/>
        <v>#N/A</v>
      </c>
      <c r="S65" s="12" t="e">
        <f t="shared" ca="1" si="19"/>
        <v>#N/A</v>
      </c>
      <c r="T65" s="12" t="e">
        <f t="shared" ca="1" si="30"/>
        <v>#N/A</v>
      </c>
      <c r="U65" s="15" t="e">
        <f t="shared" ca="1" si="31"/>
        <v>#N/A</v>
      </c>
      <c r="V65" s="12" t="e">
        <f t="shared" ca="1" si="38"/>
        <v>#N/A</v>
      </c>
      <c r="W65" s="85" t="e">
        <f t="shared" ca="1" si="39"/>
        <v>#N/A</v>
      </c>
      <c r="Y65" s="3">
        <f t="shared" ca="1" si="9"/>
        <v>0</v>
      </c>
      <c r="Z65" s="3" t="e">
        <f t="shared" ca="1" si="10"/>
        <v>#N/A</v>
      </c>
      <c r="AA65" t="e">
        <f t="shared" ca="1" si="11"/>
        <v>#N/A</v>
      </c>
      <c r="AB65" t="e">
        <f t="shared" ca="1" si="12"/>
        <v>#N/A</v>
      </c>
      <c r="AC65" t="e">
        <f t="shared" ca="1" si="22"/>
        <v>#N/A</v>
      </c>
      <c r="AD65" t="e">
        <f t="shared" ca="1" si="23"/>
        <v>#N/A</v>
      </c>
      <c r="AE65" t="e">
        <f t="shared" ca="1" si="24"/>
        <v>#N/A</v>
      </c>
      <c r="AF65" t="e">
        <f t="shared" ca="1" si="13"/>
        <v>#N/A</v>
      </c>
      <c r="AG65" t="e">
        <f t="shared" ca="1" si="14"/>
        <v>#N/A</v>
      </c>
      <c r="AH65" t="e">
        <f t="shared" ca="1" si="25"/>
        <v>#N/A</v>
      </c>
      <c r="AI65" t="e">
        <f t="shared" ca="1" si="15"/>
        <v>#N/A</v>
      </c>
    </row>
    <row r="66" spans="5:35">
      <c r="E66" s="117">
        <v>12</v>
      </c>
      <c r="F66" s="9">
        <f ca="1">Lookups!AB13</f>
        <v>60.722500000000004</v>
      </c>
      <c r="G66" s="3" t="b">
        <f t="shared" ca="1" si="27"/>
        <v>1</v>
      </c>
      <c r="H66" s="14">
        <f t="shared" ca="1" si="28"/>
        <v>0</v>
      </c>
      <c r="I66" s="14">
        <f t="shared" ca="1" si="29"/>
        <v>0</v>
      </c>
      <c r="J66" s="17"/>
      <c r="K66" s="12" t="e">
        <f t="shared" ca="1" si="32"/>
        <v>#N/A</v>
      </c>
      <c r="L66" s="12" t="e">
        <f t="shared" ca="1" si="33"/>
        <v>#N/A</v>
      </c>
      <c r="M66" s="12" t="e">
        <f t="shared" ca="1" si="34"/>
        <v>#N/A</v>
      </c>
      <c r="N66" s="12" t="e">
        <f t="shared" ca="1" si="35"/>
        <v>#N/A</v>
      </c>
      <c r="O66" s="12" t="e">
        <f t="shared" ca="1" si="36"/>
        <v>#N/A</v>
      </c>
      <c r="P66" s="13" t="e">
        <f t="shared" ca="1" si="26"/>
        <v>#N/A</v>
      </c>
      <c r="Q66" s="12" t="e">
        <f t="shared" ca="1" si="37"/>
        <v>#N/A</v>
      </c>
      <c r="R66" s="12" t="e">
        <f t="shared" ca="1" si="18"/>
        <v>#N/A</v>
      </c>
      <c r="S66" s="12" t="e">
        <f t="shared" ca="1" si="19"/>
        <v>#N/A</v>
      </c>
      <c r="T66" s="12" t="e">
        <f t="shared" ca="1" si="30"/>
        <v>#N/A</v>
      </c>
      <c r="U66" s="15" t="e">
        <f t="shared" ca="1" si="31"/>
        <v>#N/A</v>
      </c>
      <c r="V66" s="12" t="e">
        <f t="shared" ca="1" si="38"/>
        <v>#N/A</v>
      </c>
      <c r="W66" s="85" t="e">
        <f t="shared" ca="1" si="39"/>
        <v>#N/A</v>
      </c>
      <c r="Y66" s="3">
        <f t="shared" ca="1" si="9"/>
        <v>0</v>
      </c>
      <c r="Z66" s="3" t="e">
        <f t="shared" ca="1" si="10"/>
        <v>#N/A</v>
      </c>
      <c r="AA66" t="e">
        <f t="shared" ca="1" si="11"/>
        <v>#N/A</v>
      </c>
      <c r="AB66" t="e">
        <f t="shared" ca="1" si="12"/>
        <v>#N/A</v>
      </c>
      <c r="AC66" t="e">
        <f t="shared" ca="1" si="22"/>
        <v>#N/A</v>
      </c>
      <c r="AD66" t="e">
        <f t="shared" ca="1" si="23"/>
        <v>#N/A</v>
      </c>
      <c r="AE66" t="e">
        <f t="shared" ca="1" si="24"/>
        <v>#N/A</v>
      </c>
      <c r="AF66" t="e">
        <f t="shared" ca="1" si="13"/>
        <v>#N/A</v>
      </c>
      <c r="AG66" t="e">
        <f t="shared" ca="1" si="14"/>
        <v>#N/A</v>
      </c>
      <c r="AH66" t="e">
        <f t="shared" ca="1" si="25"/>
        <v>#N/A</v>
      </c>
      <c r="AI66" t="e">
        <f t="shared" ca="1" si="15"/>
        <v>#N/A</v>
      </c>
    </row>
    <row r="67" spans="5:35">
      <c r="E67" s="117">
        <v>13</v>
      </c>
      <c r="F67" s="9">
        <f ca="1">Lookups!AB14</f>
        <v>57.152500000000003</v>
      </c>
      <c r="G67" s="3" t="b">
        <f t="shared" ca="1" si="27"/>
        <v>1</v>
      </c>
      <c r="H67" s="14">
        <f t="shared" ca="1" si="28"/>
        <v>0</v>
      </c>
      <c r="I67" s="14">
        <f t="shared" ca="1" si="29"/>
        <v>0</v>
      </c>
      <c r="J67" s="17"/>
      <c r="K67" s="12" t="e">
        <f t="shared" ca="1" si="32"/>
        <v>#N/A</v>
      </c>
      <c r="L67" s="12" t="e">
        <f t="shared" ca="1" si="33"/>
        <v>#N/A</v>
      </c>
      <c r="M67" s="12" t="e">
        <f t="shared" ca="1" si="34"/>
        <v>#N/A</v>
      </c>
      <c r="N67" s="12" t="e">
        <f t="shared" ca="1" si="35"/>
        <v>#N/A</v>
      </c>
      <c r="O67" s="12" t="e">
        <f t="shared" ca="1" si="36"/>
        <v>#N/A</v>
      </c>
      <c r="P67" s="13" t="e">
        <f t="shared" ca="1" si="26"/>
        <v>#N/A</v>
      </c>
      <c r="Q67" s="12" t="e">
        <f t="shared" ca="1" si="37"/>
        <v>#N/A</v>
      </c>
      <c r="R67" s="12" t="e">
        <f t="shared" ca="1" si="18"/>
        <v>#N/A</v>
      </c>
      <c r="S67" s="12" t="e">
        <f t="shared" ca="1" si="19"/>
        <v>#N/A</v>
      </c>
      <c r="T67" s="12" t="e">
        <f t="shared" ca="1" si="30"/>
        <v>#N/A</v>
      </c>
      <c r="U67" s="15" t="e">
        <f t="shared" ca="1" si="31"/>
        <v>#N/A</v>
      </c>
      <c r="V67" s="12" t="e">
        <f t="shared" ca="1" si="38"/>
        <v>#N/A</v>
      </c>
      <c r="W67" s="85" t="e">
        <f t="shared" ca="1" si="39"/>
        <v>#N/A</v>
      </c>
      <c r="Y67" s="3">
        <f t="shared" ref="Y67:Y83" ca="1" si="40">IF($G67,0,F67*(H67+($B$8-$B$37)*$B$38))</f>
        <v>0</v>
      </c>
      <c r="Z67" s="3" t="e">
        <f t="shared" ref="Z67:Z83" ca="1" si="41">1+(V67-$B$37)*$B$36</f>
        <v>#N/A</v>
      </c>
      <c r="AA67" t="e">
        <f t="shared" ref="AA67:AA83" ca="1" si="42">(H67+(V67-$B$37)*$B$38)*$B$6</f>
        <v>#N/A</v>
      </c>
      <c r="AB67" t="e">
        <f t="shared" ref="AB67:AB83" ca="1" si="43">I67*Z67*$B$4*$B$6</f>
        <v>#N/A</v>
      </c>
      <c r="AC67" t="e">
        <f t="shared" ca="1" si="22"/>
        <v>#N/A</v>
      </c>
      <c r="AD67" t="e">
        <f t="shared" ca="1" si="23"/>
        <v>#N/A</v>
      </c>
      <c r="AE67" t="e">
        <f t="shared" ca="1" si="24"/>
        <v>#N/A</v>
      </c>
      <c r="AF67" t="e">
        <f t="shared" ref="AF67:AF83" ca="1" si="44">AB67/L67/IF($B$41="mW",10,1)</f>
        <v>#N/A</v>
      </c>
      <c r="AG67" t="e">
        <f t="shared" ref="AG67:AG83" ca="1" si="45">AC67/L67/10</f>
        <v>#N/A</v>
      </c>
      <c r="AH67" t="e">
        <f t="shared" ca="1" si="25"/>
        <v>#N/A</v>
      </c>
      <c r="AI67" t="e">
        <f t="shared" ref="AI67:AI83" ca="1" si="46">AE67/L67</f>
        <v>#N/A</v>
      </c>
    </row>
    <row r="68" spans="5:35">
      <c r="E68" s="117">
        <v>14</v>
      </c>
      <c r="F68" s="9">
        <f ca="1">Lookups!AB15</f>
        <v>53.582500000000003</v>
      </c>
      <c r="G68" s="3" t="b">
        <f t="shared" ca="1" si="27"/>
        <v>1</v>
      </c>
      <c r="H68" s="14">
        <f t="shared" ca="1" si="28"/>
        <v>0</v>
      </c>
      <c r="I68" s="14">
        <f t="shared" ca="1" si="29"/>
        <v>0</v>
      </c>
      <c r="J68" s="17"/>
      <c r="K68" s="12" t="e">
        <f t="shared" ca="1" si="32"/>
        <v>#N/A</v>
      </c>
      <c r="L68" s="12" t="e">
        <f t="shared" ca="1" si="33"/>
        <v>#N/A</v>
      </c>
      <c r="M68" s="12" t="e">
        <f t="shared" ca="1" si="34"/>
        <v>#N/A</v>
      </c>
      <c r="N68" s="12" t="e">
        <f t="shared" ca="1" si="35"/>
        <v>#N/A</v>
      </c>
      <c r="O68" s="12" t="e">
        <f t="shared" ca="1" si="36"/>
        <v>#N/A</v>
      </c>
      <c r="P68" s="13" t="e">
        <f t="shared" ca="1" si="26"/>
        <v>#N/A</v>
      </c>
      <c r="Q68" s="12" t="e">
        <f t="shared" ca="1" si="37"/>
        <v>#N/A</v>
      </c>
      <c r="R68" s="12" t="e">
        <f t="shared" ref="R68:R83" ca="1" si="47">P68*S68</f>
        <v>#N/A</v>
      </c>
      <c r="S68" s="12" t="e">
        <f t="shared" ref="S68:S83" ca="1" si="48">M68*$B$13/$B$6</f>
        <v>#N/A</v>
      </c>
      <c r="T68" s="12" t="e">
        <f t="shared" ca="1" si="30"/>
        <v>#N/A</v>
      </c>
      <c r="U68" s="15" t="e">
        <f t="shared" ca="1" si="31"/>
        <v>#N/A</v>
      </c>
      <c r="V68" s="12" t="e">
        <f t="shared" ca="1" si="38"/>
        <v>#N/A</v>
      </c>
      <c r="W68" s="85" t="e">
        <f t="shared" ca="1" si="39"/>
        <v>#N/A</v>
      </c>
      <c r="Y68" s="3">
        <f t="shared" ca="1" si="40"/>
        <v>0</v>
      </c>
      <c r="Z68" s="3" t="e">
        <f t="shared" ca="1" si="41"/>
        <v>#N/A</v>
      </c>
      <c r="AA68" t="e">
        <f t="shared" ca="1" si="42"/>
        <v>#N/A</v>
      </c>
      <c r="AB68" t="e">
        <f t="shared" ca="1" si="43"/>
        <v>#N/A</v>
      </c>
      <c r="AC68" t="e">
        <f t="shared" ref="AC68:AC83" ca="1" si="49">AD68*1000</f>
        <v>#N/A</v>
      </c>
      <c r="AD68" t="e">
        <f t="shared" ref="AD68:AD83" ca="1" si="50">IF($B$41="lm",AB68/$B$18,IF($B$41="mW",AB68/1000,IF($B$41="PPF",AB68/$B$17/1000,NA())))</f>
        <v>#N/A</v>
      </c>
      <c r="AE68" t="e">
        <f t="shared" ref="AE68:AE83" ca="1" si="51">AB68*$B$17</f>
        <v>#N/A</v>
      </c>
      <c r="AF68" t="e">
        <f t="shared" ca="1" si="44"/>
        <v>#N/A</v>
      </c>
      <c r="AG68" t="e">
        <f t="shared" ca="1" si="45"/>
        <v>#N/A</v>
      </c>
      <c r="AH68" t="e">
        <f t="shared" ref="AH68:AH83" ca="1" si="52">AG68</f>
        <v>#N/A</v>
      </c>
      <c r="AI68" t="e">
        <f t="shared" ca="1" si="46"/>
        <v>#N/A</v>
      </c>
    </row>
    <row r="69" spans="5:35">
      <c r="E69" s="117">
        <v>15</v>
      </c>
      <c r="F69" s="9">
        <f ca="1">Lookups!AB16</f>
        <v>50.012500000000003</v>
      </c>
      <c r="G69" s="3" t="b">
        <f t="shared" ca="1" si="27"/>
        <v>1</v>
      </c>
      <c r="H69" s="14">
        <f t="shared" ca="1" si="28"/>
        <v>0</v>
      </c>
      <c r="I69" s="14">
        <f t="shared" ca="1" si="29"/>
        <v>0</v>
      </c>
      <c r="J69" s="17"/>
      <c r="K69" s="12" t="e">
        <f t="shared" ca="1" si="32"/>
        <v>#N/A</v>
      </c>
      <c r="L69" s="12" t="e">
        <f t="shared" ca="1" si="33"/>
        <v>#N/A</v>
      </c>
      <c r="M69" s="12" t="e">
        <f t="shared" ca="1" si="34"/>
        <v>#N/A</v>
      </c>
      <c r="N69" s="12" t="e">
        <f t="shared" ca="1" si="35"/>
        <v>#N/A</v>
      </c>
      <c r="O69" s="12" t="e">
        <f t="shared" ca="1" si="36"/>
        <v>#N/A</v>
      </c>
      <c r="P69" s="13" t="e">
        <f t="shared" ref="P69:P83" ca="1" si="53">IF((M69*$B$13)=0,0,CEILING($B$12/(M69*$B$13),1)*$B$6)</f>
        <v>#N/A</v>
      </c>
      <c r="Q69" s="12" t="e">
        <f t="shared" ca="1" si="37"/>
        <v>#N/A</v>
      </c>
      <c r="R69" s="12" t="e">
        <f t="shared" ca="1" si="47"/>
        <v>#N/A</v>
      </c>
      <c r="S69" s="12" t="e">
        <f t="shared" ca="1" si="48"/>
        <v>#N/A</v>
      </c>
      <c r="T69" s="12" t="e">
        <f t="shared" ca="1" si="30"/>
        <v>#N/A</v>
      </c>
      <c r="U69" s="15" t="e">
        <f t="shared" ca="1" si="31"/>
        <v>#N/A</v>
      </c>
      <c r="V69" s="12" t="e">
        <f t="shared" ca="1" si="38"/>
        <v>#N/A</v>
      </c>
      <c r="W69" s="85" t="e">
        <f t="shared" ca="1" si="39"/>
        <v>#N/A</v>
      </c>
      <c r="Y69" s="3">
        <f t="shared" ca="1" si="40"/>
        <v>0</v>
      </c>
      <c r="Z69" s="3" t="e">
        <f t="shared" ca="1" si="41"/>
        <v>#N/A</v>
      </c>
      <c r="AA69" t="e">
        <f t="shared" ca="1" si="42"/>
        <v>#N/A</v>
      </c>
      <c r="AB69" t="e">
        <f t="shared" ca="1" si="43"/>
        <v>#N/A</v>
      </c>
      <c r="AC69" t="e">
        <f t="shared" ca="1" si="49"/>
        <v>#N/A</v>
      </c>
      <c r="AD69" t="e">
        <f t="shared" ca="1" si="50"/>
        <v>#N/A</v>
      </c>
      <c r="AE69" t="e">
        <f t="shared" ca="1" si="51"/>
        <v>#N/A</v>
      </c>
      <c r="AF69" t="e">
        <f t="shared" ca="1" si="44"/>
        <v>#N/A</v>
      </c>
      <c r="AG69" t="e">
        <f t="shared" ca="1" si="45"/>
        <v>#N/A</v>
      </c>
      <c r="AH69" t="e">
        <f t="shared" ca="1" si="52"/>
        <v>#N/A</v>
      </c>
      <c r="AI69" t="e">
        <f t="shared" ca="1" si="46"/>
        <v>#N/A</v>
      </c>
    </row>
    <row r="70" spans="5:35">
      <c r="E70" s="117">
        <v>16</v>
      </c>
      <c r="F70" s="9">
        <f ca="1">Lookups!AB17</f>
        <v>46.442500000000003</v>
      </c>
      <c r="G70" s="3" t="b">
        <f t="shared" ca="1" si="27"/>
        <v>1</v>
      </c>
      <c r="H70" s="14">
        <f t="shared" ca="1" si="28"/>
        <v>0</v>
      </c>
      <c r="I70" s="14">
        <f t="shared" ca="1" si="29"/>
        <v>0</v>
      </c>
      <c r="J70" s="17"/>
      <c r="K70" s="12" t="e">
        <f t="shared" ca="1" si="32"/>
        <v>#N/A</v>
      </c>
      <c r="L70" s="12" t="e">
        <f t="shared" ca="1" si="33"/>
        <v>#N/A</v>
      </c>
      <c r="M70" s="12" t="e">
        <f t="shared" ca="1" si="34"/>
        <v>#N/A</v>
      </c>
      <c r="N70" s="12" t="e">
        <f t="shared" ca="1" si="35"/>
        <v>#N/A</v>
      </c>
      <c r="O70" s="12" t="e">
        <f t="shared" ca="1" si="36"/>
        <v>#N/A</v>
      </c>
      <c r="P70" s="13" t="e">
        <f t="shared" ca="1" si="53"/>
        <v>#N/A</v>
      </c>
      <c r="Q70" s="12" t="e">
        <f t="shared" ca="1" si="37"/>
        <v>#N/A</v>
      </c>
      <c r="R70" s="12" t="e">
        <f t="shared" ca="1" si="47"/>
        <v>#N/A</v>
      </c>
      <c r="S70" s="12" t="e">
        <f t="shared" ca="1" si="48"/>
        <v>#N/A</v>
      </c>
      <c r="T70" s="12" t="e">
        <f t="shared" ca="1" si="30"/>
        <v>#N/A</v>
      </c>
      <c r="U70" s="15" t="e">
        <f t="shared" ca="1" si="31"/>
        <v>#N/A</v>
      </c>
      <c r="V70" s="12" t="e">
        <f t="shared" ca="1" si="38"/>
        <v>#N/A</v>
      </c>
      <c r="W70" s="85" t="e">
        <f t="shared" ca="1" si="39"/>
        <v>#N/A</v>
      </c>
      <c r="Y70" s="3">
        <f t="shared" ca="1" si="40"/>
        <v>0</v>
      </c>
      <c r="Z70" s="3" t="e">
        <f t="shared" ca="1" si="41"/>
        <v>#N/A</v>
      </c>
      <c r="AA70" t="e">
        <f t="shared" ca="1" si="42"/>
        <v>#N/A</v>
      </c>
      <c r="AB70" t="e">
        <f t="shared" ca="1" si="43"/>
        <v>#N/A</v>
      </c>
      <c r="AC70" t="e">
        <f t="shared" ca="1" si="49"/>
        <v>#N/A</v>
      </c>
      <c r="AD70" t="e">
        <f t="shared" ca="1" si="50"/>
        <v>#N/A</v>
      </c>
      <c r="AE70" t="e">
        <f t="shared" ca="1" si="51"/>
        <v>#N/A</v>
      </c>
      <c r="AF70" t="e">
        <f t="shared" ca="1" si="44"/>
        <v>#N/A</v>
      </c>
      <c r="AG70" t="e">
        <f t="shared" ca="1" si="45"/>
        <v>#N/A</v>
      </c>
      <c r="AH70" t="e">
        <f t="shared" ca="1" si="52"/>
        <v>#N/A</v>
      </c>
      <c r="AI70" t="e">
        <f t="shared" ca="1" si="46"/>
        <v>#N/A</v>
      </c>
    </row>
    <row r="71" spans="5:35">
      <c r="E71" s="117">
        <v>17</v>
      </c>
      <c r="F71" s="9">
        <f ca="1">Lookups!AB18</f>
        <v>42.872500000000002</v>
      </c>
      <c r="G71" s="3" t="b">
        <f t="shared" ca="1" si="27"/>
        <v>1</v>
      </c>
      <c r="H71" s="14">
        <f t="shared" ca="1" si="28"/>
        <v>0</v>
      </c>
      <c r="I71" s="14">
        <f t="shared" ca="1" si="29"/>
        <v>0</v>
      </c>
      <c r="J71" s="17"/>
      <c r="K71" s="12" t="e">
        <f t="shared" ca="1" si="32"/>
        <v>#N/A</v>
      </c>
      <c r="L71" s="12" t="e">
        <f t="shared" ca="1" si="33"/>
        <v>#N/A</v>
      </c>
      <c r="M71" s="12" t="e">
        <f t="shared" ca="1" si="34"/>
        <v>#N/A</v>
      </c>
      <c r="N71" s="12" t="e">
        <f t="shared" ca="1" si="35"/>
        <v>#N/A</v>
      </c>
      <c r="O71" s="12" t="e">
        <f t="shared" ca="1" si="36"/>
        <v>#N/A</v>
      </c>
      <c r="P71" s="13" t="e">
        <f t="shared" ca="1" si="53"/>
        <v>#N/A</v>
      </c>
      <c r="Q71" s="12" t="e">
        <f t="shared" ca="1" si="37"/>
        <v>#N/A</v>
      </c>
      <c r="R71" s="12" t="e">
        <f t="shared" ca="1" si="47"/>
        <v>#N/A</v>
      </c>
      <c r="S71" s="12" t="e">
        <f t="shared" ca="1" si="48"/>
        <v>#N/A</v>
      </c>
      <c r="T71" s="12" t="e">
        <f t="shared" ca="1" si="30"/>
        <v>#N/A</v>
      </c>
      <c r="U71" s="15" t="e">
        <f t="shared" ca="1" si="31"/>
        <v>#N/A</v>
      </c>
      <c r="V71" s="12" t="e">
        <f t="shared" ca="1" si="38"/>
        <v>#N/A</v>
      </c>
      <c r="W71" s="85" t="e">
        <f t="shared" ca="1" si="39"/>
        <v>#N/A</v>
      </c>
      <c r="Y71" s="3">
        <f t="shared" ca="1" si="40"/>
        <v>0</v>
      </c>
      <c r="Z71" s="3" t="e">
        <f t="shared" ca="1" si="41"/>
        <v>#N/A</v>
      </c>
      <c r="AA71" t="e">
        <f t="shared" ca="1" si="42"/>
        <v>#N/A</v>
      </c>
      <c r="AB71" t="e">
        <f t="shared" ca="1" si="43"/>
        <v>#N/A</v>
      </c>
      <c r="AC71" t="e">
        <f t="shared" ca="1" si="49"/>
        <v>#N/A</v>
      </c>
      <c r="AD71" t="e">
        <f t="shared" ca="1" si="50"/>
        <v>#N/A</v>
      </c>
      <c r="AE71" t="e">
        <f t="shared" ca="1" si="51"/>
        <v>#N/A</v>
      </c>
      <c r="AF71" t="e">
        <f t="shared" ca="1" si="44"/>
        <v>#N/A</v>
      </c>
      <c r="AG71" t="e">
        <f t="shared" ca="1" si="45"/>
        <v>#N/A</v>
      </c>
      <c r="AH71" t="e">
        <f t="shared" ca="1" si="52"/>
        <v>#N/A</v>
      </c>
      <c r="AI71" t="e">
        <f t="shared" ca="1" si="46"/>
        <v>#N/A</v>
      </c>
    </row>
    <row r="72" spans="5:35">
      <c r="E72" s="117">
        <v>18</v>
      </c>
      <c r="F72" s="9">
        <f ca="1">Lookups!AB19</f>
        <v>39.302500000000002</v>
      </c>
      <c r="G72" s="3" t="b">
        <f t="shared" ca="1" si="27"/>
        <v>1</v>
      </c>
      <c r="H72" s="14">
        <f t="shared" ca="1" si="28"/>
        <v>0</v>
      </c>
      <c r="I72" s="14">
        <f t="shared" ca="1" si="29"/>
        <v>0</v>
      </c>
      <c r="J72" s="17"/>
      <c r="K72" s="12" t="e">
        <f t="shared" ca="1" si="32"/>
        <v>#N/A</v>
      </c>
      <c r="L72" s="12" t="e">
        <f t="shared" ca="1" si="33"/>
        <v>#N/A</v>
      </c>
      <c r="M72" s="12" t="e">
        <f t="shared" ca="1" si="34"/>
        <v>#N/A</v>
      </c>
      <c r="N72" s="12" t="e">
        <f t="shared" ca="1" si="35"/>
        <v>#N/A</v>
      </c>
      <c r="O72" s="12" t="e">
        <f t="shared" ca="1" si="36"/>
        <v>#N/A</v>
      </c>
      <c r="P72" s="13" t="e">
        <f t="shared" ca="1" si="53"/>
        <v>#N/A</v>
      </c>
      <c r="Q72" s="12" t="e">
        <f t="shared" ca="1" si="37"/>
        <v>#N/A</v>
      </c>
      <c r="R72" s="12" t="e">
        <f t="shared" ca="1" si="47"/>
        <v>#N/A</v>
      </c>
      <c r="S72" s="12" t="e">
        <f t="shared" ca="1" si="48"/>
        <v>#N/A</v>
      </c>
      <c r="T72" s="12" t="e">
        <f t="shared" ca="1" si="30"/>
        <v>#N/A</v>
      </c>
      <c r="U72" s="15" t="e">
        <f t="shared" ca="1" si="31"/>
        <v>#N/A</v>
      </c>
      <c r="V72" s="12" t="e">
        <f t="shared" ca="1" si="38"/>
        <v>#N/A</v>
      </c>
      <c r="W72" s="85" t="e">
        <f t="shared" ca="1" si="39"/>
        <v>#N/A</v>
      </c>
      <c r="Y72" s="3">
        <f t="shared" ca="1" si="40"/>
        <v>0</v>
      </c>
      <c r="Z72" s="3" t="e">
        <f t="shared" ca="1" si="41"/>
        <v>#N/A</v>
      </c>
      <c r="AA72" t="e">
        <f t="shared" ca="1" si="42"/>
        <v>#N/A</v>
      </c>
      <c r="AB72" t="e">
        <f t="shared" ca="1" si="43"/>
        <v>#N/A</v>
      </c>
      <c r="AC72" t="e">
        <f t="shared" ca="1" si="49"/>
        <v>#N/A</v>
      </c>
      <c r="AD72" t="e">
        <f t="shared" ca="1" si="50"/>
        <v>#N/A</v>
      </c>
      <c r="AE72" t="e">
        <f t="shared" ca="1" si="51"/>
        <v>#N/A</v>
      </c>
      <c r="AF72" t="e">
        <f t="shared" ca="1" si="44"/>
        <v>#N/A</v>
      </c>
      <c r="AG72" t="e">
        <f t="shared" ca="1" si="45"/>
        <v>#N/A</v>
      </c>
      <c r="AH72" t="e">
        <f t="shared" ca="1" si="52"/>
        <v>#N/A</v>
      </c>
      <c r="AI72" t="e">
        <f t="shared" ca="1" si="46"/>
        <v>#N/A</v>
      </c>
    </row>
    <row r="73" spans="5:35">
      <c r="E73" s="117">
        <v>19</v>
      </c>
      <c r="F73" s="9">
        <f ca="1">Lookups!AB20</f>
        <v>35.732500000000002</v>
      </c>
      <c r="G73" s="3" t="b">
        <f t="shared" ca="1" si="27"/>
        <v>1</v>
      </c>
      <c r="H73" s="14">
        <f t="shared" ca="1" si="28"/>
        <v>0</v>
      </c>
      <c r="I73" s="14">
        <f t="shared" ca="1" si="29"/>
        <v>0</v>
      </c>
      <c r="J73" s="17"/>
      <c r="K73" s="12" t="e">
        <f t="shared" ca="1" si="32"/>
        <v>#N/A</v>
      </c>
      <c r="L73" s="12" t="e">
        <f t="shared" ca="1" si="33"/>
        <v>#N/A</v>
      </c>
      <c r="M73" s="12" t="e">
        <f t="shared" ca="1" si="34"/>
        <v>#N/A</v>
      </c>
      <c r="N73" s="12" t="e">
        <f t="shared" ca="1" si="35"/>
        <v>#N/A</v>
      </c>
      <c r="O73" s="12" t="e">
        <f t="shared" ca="1" si="36"/>
        <v>#N/A</v>
      </c>
      <c r="P73" s="13" t="e">
        <f t="shared" ca="1" si="53"/>
        <v>#N/A</v>
      </c>
      <c r="Q73" s="12" t="e">
        <f t="shared" ca="1" si="37"/>
        <v>#N/A</v>
      </c>
      <c r="R73" s="12" t="e">
        <f t="shared" ca="1" si="47"/>
        <v>#N/A</v>
      </c>
      <c r="S73" s="12" t="e">
        <f t="shared" ca="1" si="48"/>
        <v>#N/A</v>
      </c>
      <c r="T73" s="12" t="e">
        <f t="shared" ca="1" si="30"/>
        <v>#N/A</v>
      </c>
      <c r="U73" s="15" t="e">
        <f t="shared" ca="1" si="31"/>
        <v>#N/A</v>
      </c>
      <c r="V73" s="12" t="e">
        <f t="shared" ca="1" si="38"/>
        <v>#N/A</v>
      </c>
      <c r="W73" s="85" t="e">
        <f t="shared" ca="1" si="39"/>
        <v>#N/A</v>
      </c>
      <c r="Y73" s="3">
        <f t="shared" ca="1" si="40"/>
        <v>0</v>
      </c>
      <c r="Z73" s="3" t="e">
        <f t="shared" ca="1" si="41"/>
        <v>#N/A</v>
      </c>
      <c r="AA73" t="e">
        <f t="shared" ca="1" si="42"/>
        <v>#N/A</v>
      </c>
      <c r="AB73" t="e">
        <f t="shared" ca="1" si="43"/>
        <v>#N/A</v>
      </c>
      <c r="AC73" t="e">
        <f t="shared" ca="1" si="49"/>
        <v>#N/A</v>
      </c>
      <c r="AD73" t="e">
        <f t="shared" ca="1" si="50"/>
        <v>#N/A</v>
      </c>
      <c r="AE73" t="e">
        <f t="shared" ca="1" si="51"/>
        <v>#N/A</v>
      </c>
      <c r="AF73" t="e">
        <f t="shared" ca="1" si="44"/>
        <v>#N/A</v>
      </c>
      <c r="AG73" t="e">
        <f t="shared" ca="1" si="45"/>
        <v>#N/A</v>
      </c>
      <c r="AH73" t="e">
        <f t="shared" ca="1" si="52"/>
        <v>#N/A</v>
      </c>
      <c r="AI73" t="e">
        <f t="shared" ca="1" si="46"/>
        <v>#N/A</v>
      </c>
    </row>
    <row r="74" spans="5:35">
      <c r="E74" s="117">
        <v>20</v>
      </c>
      <c r="F74" s="9">
        <f ca="1">Lookups!AB21</f>
        <v>32.162499999999994</v>
      </c>
      <c r="G74" s="3" t="b">
        <f t="shared" ca="1" si="27"/>
        <v>1</v>
      </c>
      <c r="H74" s="14">
        <f t="shared" ca="1" si="28"/>
        <v>0</v>
      </c>
      <c r="I74" s="14">
        <f t="shared" ca="1" si="29"/>
        <v>0</v>
      </c>
      <c r="J74" s="17"/>
      <c r="K74" s="12" t="e">
        <f t="shared" ca="1" si="32"/>
        <v>#N/A</v>
      </c>
      <c r="L74" s="12" t="e">
        <f t="shared" ca="1" si="33"/>
        <v>#N/A</v>
      </c>
      <c r="M74" s="12" t="e">
        <f t="shared" ca="1" si="34"/>
        <v>#N/A</v>
      </c>
      <c r="N74" s="12" t="e">
        <f t="shared" ca="1" si="35"/>
        <v>#N/A</v>
      </c>
      <c r="O74" s="12" t="e">
        <f t="shared" ca="1" si="36"/>
        <v>#N/A</v>
      </c>
      <c r="P74" s="13" t="e">
        <f t="shared" ca="1" si="53"/>
        <v>#N/A</v>
      </c>
      <c r="Q74" s="12" t="e">
        <f t="shared" ca="1" si="37"/>
        <v>#N/A</v>
      </c>
      <c r="R74" s="12" t="e">
        <f t="shared" ca="1" si="47"/>
        <v>#N/A</v>
      </c>
      <c r="S74" s="12" t="e">
        <f t="shared" ca="1" si="48"/>
        <v>#N/A</v>
      </c>
      <c r="T74" s="12" t="e">
        <f t="shared" ca="1" si="30"/>
        <v>#N/A</v>
      </c>
      <c r="U74" s="15" t="e">
        <f t="shared" ca="1" si="31"/>
        <v>#N/A</v>
      </c>
      <c r="V74" s="12" t="e">
        <f t="shared" ca="1" si="38"/>
        <v>#N/A</v>
      </c>
      <c r="W74" s="85" t="e">
        <f t="shared" ca="1" si="39"/>
        <v>#N/A</v>
      </c>
      <c r="Y74" s="3">
        <f t="shared" ca="1" si="40"/>
        <v>0</v>
      </c>
      <c r="Z74" s="3" t="e">
        <f t="shared" ca="1" si="41"/>
        <v>#N/A</v>
      </c>
      <c r="AA74" t="e">
        <f t="shared" ca="1" si="42"/>
        <v>#N/A</v>
      </c>
      <c r="AB74" t="e">
        <f t="shared" ca="1" si="43"/>
        <v>#N/A</v>
      </c>
      <c r="AC74" t="e">
        <f t="shared" ca="1" si="49"/>
        <v>#N/A</v>
      </c>
      <c r="AD74" t="e">
        <f t="shared" ca="1" si="50"/>
        <v>#N/A</v>
      </c>
      <c r="AE74" t="e">
        <f t="shared" ca="1" si="51"/>
        <v>#N/A</v>
      </c>
      <c r="AF74" t="e">
        <f t="shared" ca="1" si="44"/>
        <v>#N/A</v>
      </c>
      <c r="AG74" t="e">
        <f t="shared" ca="1" si="45"/>
        <v>#N/A</v>
      </c>
      <c r="AH74" t="e">
        <f t="shared" ca="1" si="52"/>
        <v>#N/A</v>
      </c>
      <c r="AI74" t="e">
        <f t="shared" ca="1" si="46"/>
        <v>#N/A</v>
      </c>
    </row>
    <row r="75" spans="5:35">
      <c r="E75" s="117">
        <v>21</v>
      </c>
      <c r="F75" s="9">
        <f ca="1">Lookups!AB22</f>
        <v>28.592500000000001</v>
      </c>
      <c r="G75" s="3" t="b">
        <f t="shared" ca="1" si="27"/>
        <v>1</v>
      </c>
      <c r="H75" s="14">
        <f t="shared" ca="1" si="28"/>
        <v>0</v>
      </c>
      <c r="I75" s="14">
        <f t="shared" ca="1" si="29"/>
        <v>0</v>
      </c>
      <c r="J75" s="17"/>
      <c r="K75" s="12" t="e">
        <f t="shared" ca="1" si="32"/>
        <v>#N/A</v>
      </c>
      <c r="L75" s="12" t="e">
        <f t="shared" ca="1" si="33"/>
        <v>#N/A</v>
      </c>
      <c r="M75" s="12" t="e">
        <f t="shared" ca="1" si="34"/>
        <v>#N/A</v>
      </c>
      <c r="N75" s="12" t="e">
        <f t="shared" ca="1" si="35"/>
        <v>#N/A</v>
      </c>
      <c r="O75" s="12" t="e">
        <f t="shared" ca="1" si="36"/>
        <v>#N/A</v>
      </c>
      <c r="P75" s="13" t="e">
        <f t="shared" ca="1" si="53"/>
        <v>#N/A</v>
      </c>
      <c r="Q75" s="12" t="e">
        <f t="shared" ca="1" si="37"/>
        <v>#N/A</v>
      </c>
      <c r="R75" s="12" t="e">
        <f t="shared" ca="1" si="47"/>
        <v>#N/A</v>
      </c>
      <c r="S75" s="12" t="e">
        <f t="shared" ca="1" si="48"/>
        <v>#N/A</v>
      </c>
      <c r="T75" s="12" t="e">
        <f t="shared" ca="1" si="30"/>
        <v>#N/A</v>
      </c>
      <c r="U75" s="15" t="e">
        <f t="shared" ca="1" si="31"/>
        <v>#N/A</v>
      </c>
      <c r="V75" s="12" t="e">
        <f t="shared" ca="1" si="38"/>
        <v>#N/A</v>
      </c>
      <c r="W75" s="85" t="e">
        <f t="shared" ca="1" si="39"/>
        <v>#N/A</v>
      </c>
      <c r="Y75" s="3">
        <f t="shared" ca="1" si="40"/>
        <v>0</v>
      </c>
      <c r="Z75" s="3" t="e">
        <f t="shared" ca="1" si="41"/>
        <v>#N/A</v>
      </c>
      <c r="AA75" t="e">
        <f t="shared" ca="1" si="42"/>
        <v>#N/A</v>
      </c>
      <c r="AB75" t="e">
        <f t="shared" ca="1" si="43"/>
        <v>#N/A</v>
      </c>
      <c r="AC75" t="e">
        <f t="shared" ca="1" si="49"/>
        <v>#N/A</v>
      </c>
      <c r="AD75" t="e">
        <f t="shared" ca="1" si="50"/>
        <v>#N/A</v>
      </c>
      <c r="AE75" t="e">
        <f t="shared" ca="1" si="51"/>
        <v>#N/A</v>
      </c>
      <c r="AF75" t="e">
        <f t="shared" ca="1" si="44"/>
        <v>#N/A</v>
      </c>
      <c r="AG75" t="e">
        <f t="shared" ca="1" si="45"/>
        <v>#N/A</v>
      </c>
      <c r="AH75" t="e">
        <f t="shared" ca="1" si="52"/>
        <v>#N/A</v>
      </c>
      <c r="AI75" t="e">
        <f t="shared" ca="1" si="46"/>
        <v>#N/A</v>
      </c>
    </row>
    <row r="76" spans="5:35">
      <c r="E76" s="117">
        <v>22</v>
      </c>
      <c r="F76" s="9">
        <f ca="1">Lookups!AB23</f>
        <v>25.022500000000008</v>
      </c>
      <c r="G76" s="3" t="b">
        <f t="shared" ca="1" si="27"/>
        <v>1</v>
      </c>
      <c r="H76" s="14">
        <f t="shared" ca="1" si="28"/>
        <v>0</v>
      </c>
      <c r="I76" s="14">
        <f t="shared" ca="1" si="29"/>
        <v>0</v>
      </c>
      <c r="J76" s="17"/>
      <c r="K76" s="12" t="e">
        <f t="shared" ca="1" si="32"/>
        <v>#N/A</v>
      </c>
      <c r="L76" s="12" t="e">
        <f t="shared" ca="1" si="33"/>
        <v>#N/A</v>
      </c>
      <c r="M76" s="12" t="e">
        <f t="shared" ca="1" si="34"/>
        <v>#N/A</v>
      </c>
      <c r="N76" s="12" t="e">
        <f t="shared" ca="1" si="35"/>
        <v>#N/A</v>
      </c>
      <c r="O76" s="12" t="e">
        <f t="shared" ca="1" si="36"/>
        <v>#N/A</v>
      </c>
      <c r="P76" s="13" t="e">
        <f t="shared" ca="1" si="53"/>
        <v>#N/A</v>
      </c>
      <c r="Q76" s="12" t="e">
        <f t="shared" ca="1" si="37"/>
        <v>#N/A</v>
      </c>
      <c r="R76" s="12" t="e">
        <f t="shared" ca="1" si="47"/>
        <v>#N/A</v>
      </c>
      <c r="S76" s="12" t="e">
        <f t="shared" ca="1" si="48"/>
        <v>#N/A</v>
      </c>
      <c r="T76" s="12" t="e">
        <f t="shared" ca="1" si="30"/>
        <v>#N/A</v>
      </c>
      <c r="U76" s="15" t="e">
        <f t="shared" ca="1" si="31"/>
        <v>#N/A</v>
      </c>
      <c r="V76" s="12" t="e">
        <f t="shared" ca="1" si="38"/>
        <v>#N/A</v>
      </c>
      <c r="W76" s="85" t="e">
        <f t="shared" ca="1" si="39"/>
        <v>#N/A</v>
      </c>
      <c r="Y76" s="3">
        <f t="shared" ca="1" si="40"/>
        <v>0</v>
      </c>
      <c r="Z76" s="3" t="e">
        <f t="shared" ca="1" si="41"/>
        <v>#N/A</v>
      </c>
      <c r="AA76" t="e">
        <f t="shared" ca="1" si="42"/>
        <v>#N/A</v>
      </c>
      <c r="AB76" t="e">
        <f t="shared" ca="1" si="43"/>
        <v>#N/A</v>
      </c>
      <c r="AC76" t="e">
        <f t="shared" ca="1" si="49"/>
        <v>#N/A</v>
      </c>
      <c r="AD76" t="e">
        <f t="shared" ca="1" si="50"/>
        <v>#N/A</v>
      </c>
      <c r="AE76" t="e">
        <f t="shared" ca="1" si="51"/>
        <v>#N/A</v>
      </c>
      <c r="AF76" t="e">
        <f t="shared" ca="1" si="44"/>
        <v>#N/A</v>
      </c>
      <c r="AG76" t="e">
        <f t="shared" ca="1" si="45"/>
        <v>#N/A</v>
      </c>
      <c r="AH76" t="e">
        <f t="shared" ca="1" si="52"/>
        <v>#N/A</v>
      </c>
      <c r="AI76" t="e">
        <f t="shared" ca="1" si="46"/>
        <v>#N/A</v>
      </c>
    </row>
    <row r="77" spans="5:35">
      <c r="E77" s="117">
        <v>23</v>
      </c>
      <c r="F77" s="9">
        <f ca="1">Lookups!AB24</f>
        <v>21.452500000000001</v>
      </c>
      <c r="G77" s="3" t="b">
        <f t="shared" ca="1" si="27"/>
        <v>1</v>
      </c>
      <c r="H77" s="14">
        <f t="shared" ca="1" si="28"/>
        <v>0</v>
      </c>
      <c r="I77" s="14">
        <f t="shared" ca="1" si="29"/>
        <v>0</v>
      </c>
      <c r="J77" s="17"/>
      <c r="K77" s="12" t="e">
        <f t="shared" ca="1" si="32"/>
        <v>#N/A</v>
      </c>
      <c r="L77" s="12" t="e">
        <f t="shared" ca="1" si="33"/>
        <v>#N/A</v>
      </c>
      <c r="M77" s="12" t="e">
        <f t="shared" ca="1" si="34"/>
        <v>#N/A</v>
      </c>
      <c r="N77" s="12" t="e">
        <f t="shared" ca="1" si="35"/>
        <v>#N/A</v>
      </c>
      <c r="O77" s="12" t="e">
        <f t="shared" ca="1" si="36"/>
        <v>#N/A</v>
      </c>
      <c r="P77" s="13" t="e">
        <f t="shared" ca="1" si="53"/>
        <v>#N/A</v>
      </c>
      <c r="Q77" s="12" t="e">
        <f t="shared" ca="1" si="37"/>
        <v>#N/A</v>
      </c>
      <c r="R77" s="12" t="e">
        <f t="shared" ca="1" si="47"/>
        <v>#N/A</v>
      </c>
      <c r="S77" s="12" t="e">
        <f t="shared" ca="1" si="48"/>
        <v>#N/A</v>
      </c>
      <c r="T77" s="12" t="e">
        <f t="shared" ca="1" si="30"/>
        <v>#N/A</v>
      </c>
      <c r="U77" s="15" t="e">
        <f t="shared" ca="1" si="31"/>
        <v>#N/A</v>
      </c>
      <c r="V77" s="12" t="e">
        <f t="shared" ca="1" si="38"/>
        <v>#N/A</v>
      </c>
      <c r="W77" s="85" t="e">
        <f t="shared" ca="1" si="39"/>
        <v>#N/A</v>
      </c>
      <c r="Y77" s="3">
        <f t="shared" ca="1" si="40"/>
        <v>0</v>
      </c>
      <c r="Z77" s="3" t="e">
        <f t="shared" ca="1" si="41"/>
        <v>#N/A</v>
      </c>
      <c r="AA77" t="e">
        <f t="shared" ca="1" si="42"/>
        <v>#N/A</v>
      </c>
      <c r="AB77" t="e">
        <f t="shared" ca="1" si="43"/>
        <v>#N/A</v>
      </c>
      <c r="AC77" t="e">
        <f t="shared" ca="1" si="49"/>
        <v>#N/A</v>
      </c>
      <c r="AD77" t="e">
        <f t="shared" ca="1" si="50"/>
        <v>#N/A</v>
      </c>
      <c r="AE77" t="e">
        <f t="shared" ca="1" si="51"/>
        <v>#N/A</v>
      </c>
      <c r="AF77" t="e">
        <f t="shared" ca="1" si="44"/>
        <v>#N/A</v>
      </c>
      <c r="AG77" t="e">
        <f t="shared" ca="1" si="45"/>
        <v>#N/A</v>
      </c>
      <c r="AH77" t="e">
        <f t="shared" ca="1" si="52"/>
        <v>#N/A</v>
      </c>
      <c r="AI77" t="e">
        <f t="shared" ca="1" si="46"/>
        <v>#N/A</v>
      </c>
    </row>
    <row r="78" spans="5:35">
      <c r="E78" s="117">
        <v>24</v>
      </c>
      <c r="F78" s="9">
        <f ca="1">Lookups!AB25</f>
        <v>17.882499999999993</v>
      </c>
      <c r="G78" s="3" t="b">
        <f t="shared" ca="1" si="27"/>
        <v>1</v>
      </c>
      <c r="H78" s="14">
        <f t="shared" ca="1" si="28"/>
        <v>0</v>
      </c>
      <c r="I78" s="14">
        <f t="shared" ca="1" si="29"/>
        <v>0</v>
      </c>
      <c r="J78" s="17"/>
      <c r="K78" s="12" t="e">
        <f t="shared" ca="1" si="32"/>
        <v>#N/A</v>
      </c>
      <c r="L78" s="12" t="e">
        <f t="shared" ca="1" si="33"/>
        <v>#N/A</v>
      </c>
      <c r="M78" s="12" t="e">
        <f t="shared" ca="1" si="34"/>
        <v>#N/A</v>
      </c>
      <c r="N78" s="12" t="e">
        <f t="shared" ca="1" si="35"/>
        <v>#N/A</v>
      </c>
      <c r="O78" s="12" t="e">
        <f t="shared" ca="1" si="36"/>
        <v>#N/A</v>
      </c>
      <c r="P78" s="13" t="e">
        <f t="shared" ca="1" si="53"/>
        <v>#N/A</v>
      </c>
      <c r="Q78" s="12" t="e">
        <f t="shared" ca="1" si="37"/>
        <v>#N/A</v>
      </c>
      <c r="R78" s="12" t="e">
        <f t="shared" ca="1" si="47"/>
        <v>#N/A</v>
      </c>
      <c r="S78" s="12" t="e">
        <f t="shared" ca="1" si="48"/>
        <v>#N/A</v>
      </c>
      <c r="T78" s="12" t="e">
        <f t="shared" ca="1" si="30"/>
        <v>#N/A</v>
      </c>
      <c r="U78" s="15" t="e">
        <f t="shared" ca="1" si="31"/>
        <v>#N/A</v>
      </c>
      <c r="V78" s="12" t="e">
        <f t="shared" ca="1" si="38"/>
        <v>#N/A</v>
      </c>
      <c r="W78" s="85" t="e">
        <f t="shared" ca="1" si="39"/>
        <v>#N/A</v>
      </c>
      <c r="Y78" s="3">
        <f t="shared" ca="1" si="40"/>
        <v>0</v>
      </c>
      <c r="Z78" s="3" t="e">
        <f t="shared" ca="1" si="41"/>
        <v>#N/A</v>
      </c>
      <c r="AA78" t="e">
        <f t="shared" ca="1" si="42"/>
        <v>#N/A</v>
      </c>
      <c r="AB78" t="e">
        <f t="shared" ca="1" si="43"/>
        <v>#N/A</v>
      </c>
      <c r="AC78" t="e">
        <f t="shared" ca="1" si="49"/>
        <v>#N/A</v>
      </c>
      <c r="AD78" t="e">
        <f t="shared" ca="1" si="50"/>
        <v>#N/A</v>
      </c>
      <c r="AE78" t="e">
        <f t="shared" ca="1" si="51"/>
        <v>#N/A</v>
      </c>
      <c r="AF78" t="e">
        <f t="shared" ca="1" si="44"/>
        <v>#N/A</v>
      </c>
      <c r="AG78" t="e">
        <f t="shared" ca="1" si="45"/>
        <v>#N/A</v>
      </c>
      <c r="AH78" t="e">
        <f t="shared" ca="1" si="52"/>
        <v>#N/A</v>
      </c>
      <c r="AI78" t="e">
        <f t="shared" ca="1" si="46"/>
        <v>#N/A</v>
      </c>
    </row>
    <row r="79" spans="5:35">
      <c r="E79" s="117">
        <v>25</v>
      </c>
      <c r="F79" s="9">
        <f ca="1">Lookups!AB26</f>
        <v>14.3125</v>
      </c>
      <c r="G79" s="3" t="b">
        <f t="shared" ca="1" si="27"/>
        <v>1</v>
      </c>
      <c r="H79" s="14">
        <f t="shared" ca="1" si="28"/>
        <v>0</v>
      </c>
      <c r="I79" s="14">
        <f t="shared" ca="1" si="29"/>
        <v>0</v>
      </c>
      <c r="J79" s="17"/>
      <c r="K79" s="12" t="e">
        <f t="shared" ca="1" si="32"/>
        <v>#N/A</v>
      </c>
      <c r="L79" s="12" t="e">
        <f t="shared" ca="1" si="33"/>
        <v>#N/A</v>
      </c>
      <c r="M79" s="12" t="e">
        <f t="shared" ca="1" si="34"/>
        <v>#N/A</v>
      </c>
      <c r="N79" s="12" t="e">
        <f t="shared" ca="1" si="35"/>
        <v>#N/A</v>
      </c>
      <c r="O79" s="12" t="e">
        <f t="shared" ca="1" si="36"/>
        <v>#N/A</v>
      </c>
      <c r="P79" s="13" t="e">
        <f t="shared" ca="1" si="53"/>
        <v>#N/A</v>
      </c>
      <c r="Q79" s="12" t="e">
        <f t="shared" ca="1" si="37"/>
        <v>#N/A</v>
      </c>
      <c r="R79" s="12" t="e">
        <f t="shared" ca="1" si="47"/>
        <v>#N/A</v>
      </c>
      <c r="S79" s="12" t="e">
        <f t="shared" ca="1" si="48"/>
        <v>#N/A</v>
      </c>
      <c r="T79" s="12" t="e">
        <f t="shared" ca="1" si="30"/>
        <v>#N/A</v>
      </c>
      <c r="U79" s="15" t="e">
        <f t="shared" ca="1" si="31"/>
        <v>#N/A</v>
      </c>
      <c r="V79" s="12" t="e">
        <f t="shared" ca="1" si="38"/>
        <v>#N/A</v>
      </c>
      <c r="W79" s="85" t="e">
        <f t="shared" ca="1" si="39"/>
        <v>#N/A</v>
      </c>
      <c r="Y79" s="3">
        <f t="shared" ca="1" si="40"/>
        <v>0</v>
      </c>
      <c r="Z79" s="3" t="e">
        <f t="shared" ca="1" si="41"/>
        <v>#N/A</v>
      </c>
      <c r="AA79" t="e">
        <f t="shared" ca="1" si="42"/>
        <v>#N/A</v>
      </c>
      <c r="AB79" t="e">
        <f t="shared" ca="1" si="43"/>
        <v>#N/A</v>
      </c>
      <c r="AC79" t="e">
        <f t="shared" ca="1" si="49"/>
        <v>#N/A</v>
      </c>
      <c r="AD79" t="e">
        <f t="shared" ca="1" si="50"/>
        <v>#N/A</v>
      </c>
      <c r="AE79" t="e">
        <f t="shared" ca="1" si="51"/>
        <v>#N/A</v>
      </c>
      <c r="AF79" t="e">
        <f t="shared" ca="1" si="44"/>
        <v>#N/A</v>
      </c>
      <c r="AG79" t="e">
        <f t="shared" ca="1" si="45"/>
        <v>#N/A</v>
      </c>
      <c r="AH79" t="e">
        <f t="shared" ca="1" si="52"/>
        <v>#N/A</v>
      </c>
      <c r="AI79" t="e">
        <f t="shared" ca="1" si="46"/>
        <v>#N/A</v>
      </c>
    </row>
    <row r="80" spans="5:35">
      <c r="E80" s="117">
        <v>26</v>
      </c>
      <c r="F80" s="9">
        <f ca="1">Lookups!AB27</f>
        <v>10.742500000000007</v>
      </c>
      <c r="G80" s="3" t="b">
        <f t="shared" ca="1" si="27"/>
        <v>1</v>
      </c>
      <c r="H80" s="14">
        <f t="shared" ca="1" si="28"/>
        <v>0</v>
      </c>
      <c r="I80" s="14">
        <f t="shared" ca="1" si="29"/>
        <v>0</v>
      </c>
      <c r="J80" s="17"/>
      <c r="K80" s="12" t="e">
        <f t="shared" ca="1" si="32"/>
        <v>#N/A</v>
      </c>
      <c r="L80" s="12" t="e">
        <f t="shared" ca="1" si="33"/>
        <v>#N/A</v>
      </c>
      <c r="M80" s="12" t="e">
        <f t="shared" ca="1" si="34"/>
        <v>#N/A</v>
      </c>
      <c r="N80" s="12" t="e">
        <f t="shared" ca="1" si="35"/>
        <v>#N/A</v>
      </c>
      <c r="O80" s="12" t="e">
        <f t="shared" ca="1" si="36"/>
        <v>#N/A</v>
      </c>
      <c r="P80" s="13" t="e">
        <f t="shared" ca="1" si="53"/>
        <v>#N/A</v>
      </c>
      <c r="Q80" s="12" t="e">
        <f t="shared" ca="1" si="37"/>
        <v>#N/A</v>
      </c>
      <c r="R80" s="12" t="e">
        <f t="shared" ca="1" si="47"/>
        <v>#N/A</v>
      </c>
      <c r="S80" s="12" t="e">
        <f t="shared" ca="1" si="48"/>
        <v>#N/A</v>
      </c>
      <c r="T80" s="12" t="e">
        <f t="shared" ca="1" si="30"/>
        <v>#N/A</v>
      </c>
      <c r="U80" s="15" t="e">
        <f t="shared" ca="1" si="31"/>
        <v>#N/A</v>
      </c>
      <c r="V80" s="12" t="e">
        <f t="shared" ca="1" si="38"/>
        <v>#N/A</v>
      </c>
      <c r="W80" s="85" t="e">
        <f t="shared" ca="1" si="39"/>
        <v>#N/A</v>
      </c>
      <c r="Y80" s="3">
        <f t="shared" ca="1" si="40"/>
        <v>0</v>
      </c>
      <c r="Z80" s="3" t="e">
        <f t="shared" ca="1" si="41"/>
        <v>#N/A</v>
      </c>
      <c r="AA80" t="e">
        <f t="shared" ca="1" si="42"/>
        <v>#N/A</v>
      </c>
      <c r="AB80" t="e">
        <f t="shared" ca="1" si="43"/>
        <v>#N/A</v>
      </c>
      <c r="AC80" t="e">
        <f t="shared" ca="1" si="49"/>
        <v>#N/A</v>
      </c>
      <c r="AD80" t="e">
        <f t="shared" ca="1" si="50"/>
        <v>#N/A</v>
      </c>
      <c r="AE80" t="e">
        <f t="shared" ca="1" si="51"/>
        <v>#N/A</v>
      </c>
      <c r="AF80" t="e">
        <f t="shared" ca="1" si="44"/>
        <v>#N/A</v>
      </c>
      <c r="AG80" t="e">
        <f t="shared" ca="1" si="45"/>
        <v>#N/A</v>
      </c>
      <c r="AH80" t="e">
        <f t="shared" ca="1" si="52"/>
        <v>#N/A</v>
      </c>
      <c r="AI80" t="e">
        <f t="shared" ca="1" si="46"/>
        <v>#N/A</v>
      </c>
    </row>
    <row r="81" spans="5:35">
      <c r="E81" s="117">
        <v>27</v>
      </c>
      <c r="F81" s="9">
        <f ca="1">Lookups!AB28</f>
        <v>7.1724999999999994</v>
      </c>
      <c r="G81" s="3" t="b">
        <f t="shared" ca="1" si="27"/>
        <v>1</v>
      </c>
      <c r="H81" s="14">
        <f t="shared" ca="1" si="28"/>
        <v>0</v>
      </c>
      <c r="I81" s="14">
        <f t="shared" ca="1" si="29"/>
        <v>0</v>
      </c>
      <c r="J81" s="17"/>
      <c r="K81" s="12" t="e">
        <f t="shared" ca="1" si="32"/>
        <v>#N/A</v>
      </c>
      <c r="L81" s="12" t="e">
        <f t="shared" ca="1" si="33"/>
        <v>#N/A</v>
      </c>
      <c r="M81" s="12" t="e">
        <f t="shared" ca="1" si="34"/>
        <v>#N/A</v>
      </c>
      <c r="N81" s="12" t="e">
        <f t="shared" ca="1" si="35"/>
        <v>#N/A</v>
      </c>
      <c r="O81" s="12" t="e">
        <f t="shared" ca="1" si="36"/>
        <v>#N/A</v>
      </c>
      <c r="P81" s="13" t="e">
        <f t="shared" ca="1" si="53"/>
        <v>#N/A</v>
      </c>
      <c r="Q81" s="12" t="e">
        <f t="shared" ca="1" si="37"/>
        <v>#N/A</v>
      </c>
      <c r="R81" s="12" t="e">
        <f t="shared" ca="1" si="47"/>
        <v>#N/A</v>
      </c>
      <c r="S81" s="12" t="e">
        <f t="shared" ca="1" si="48"/>
        <v>#N/A</v>
      </c>
      <c r="T81" s="12" t="e">
        <f t="shared" ca="1" si="30"/>
        <v>#N/A</v>
      </c>
      <c r="U81" s="15" t="e">
        <f t="shared" ca="1" si="31"/>
        <v>#N/A</v>
      </c>
      <c r="V81" s="12" t="e">
        <f t="shared" ca="1" si="38"/>
        <v>#N/A</v>
      </c>
      <c r="W81" s="85" t="e">
        <f t="shared" ca="1" si="39"/>
        <v>#N/A</v>
      </c>
      <c r="Y81" s="3">
        <f t="shared" ca="1" si="40"/>
        <v>0</v>
      </c>
      <c r="Z81" s="3" t="e">
        <f t="shared" ca="1" si="41"/>
        <v>#N/A</v>
      </c>
      <c r="AA81" t="e">
        <f t="shared" ca="1" si="42"/>
        <v>#N/A</v>
      </c>
      <c r="AB81" t="e">
        <f t="shared" ca="1" si="43"/>
        <v>#N/A</v>
      </c>
      <c r="AC81" t="e">
        <f t="shared" ca="1" si="49"/>
        <v>#N/A</v>
      </c>
      <c r="AD81" t="e">
        <f t="shared" ca="1" si="50"/>
        <v>#N/A</v>
      </c>
      <c r="AE81" t="e">
        <f t="shared" ca="1" si="51"/>
        <v>#N/A</v>
      </c>
      <c r="AF81" t="e">
        <f t="shared" ca="1" si="44"/>
        <v>#N/A</v>
      </c>
      <c r="AG81" t="e">
        <f t="shared" ca="1" si="45"/>
        <v>#N/A</v>
      </c>
      <c r="AH81" t="e">
        <f t="shared" ca="1" si="52"/>
        <v>#N/A</v>
      </c>
      <c r="AI81" t="e">
        <f t="shared" ca="1" si="46"/>
        <v>#N/A</v>
      </c>
    </row>
    <row r="82" spans="5:35">
      <c r="E82" s="117">
        <v>28</v>
      </c>
      <c r="F82" s="9">
        <f ca="1">Lookups!AB29</f>
        <v>3.602499999999992</v>
      </c>
      <c r="G82" s="3" t="b">
        <f t="shared" ca="1" si="27"/>
        <v>1</v>
      </c>
      <c r="H82" s="14">
        <f t="shared" ca="1" si="28"/>
        <v>0</v>
      </c>
      <c r="I82" s="14">
        <f t="shared" ca="1" si="29"/>
        <v>0</v>
      </c>
      <c r="J82" s="17"/>
      <c r="K82" s="12" t="e">
        <f t="shared" ca="1" si="32"/>
        <v>#N/A</v>
      </c>
      <c r="L82" s="12" t="e">
        <f t="shared" ca="1" si="33"/>
        <v>#N/A</v>
      </c>
      <c r="M82" s="12" t="e">
        <f t="shared" ca="1" si="34"/>
        <v>#N/A</v>
      </c>
      <c r="N82" s="12" t="e">
        <f t="shared" ca="1" si="35"/>
        <v>#N/A</v>
      </c>
      <c r="O82" s="12" t="e">
        <f t="shared" ca="1" si="36"/>
        <v>#N/A</v>
      </c>
      <c r="P82" s="13" t="e">
        <f t="shared" ca="1" si="53"/>
        <v>#N/A</v>
      </c>
      <c r="Q82" s="12" t="e">
        <f t="shared" ca="1" si="37"/>
        <v>#N/A</v>
      </c>
      <c r="R82" s="12" t="e">
        <f t="shared" ca="1" si="47"/>
        <v>#N/A</v>
      </c>
      <c r="S82" s="12" t="e">
        <f t="shared" ca="1" si="48"/>
        <v>#N/A</v>
      </c>
      <c r="T82" s="12" t="e">
        <f t="shared" ca="1" si="30"/>
        <v>#N/A</v>
      </c>
      <c r="U82" s="15" t="e">
        <f t="shared" ca="1" si="31"/>
        <v>#N/A</v>
      </c>
      <c r="V82" s="12" t="e">
        <f t="shared" ca="1" si="38"/>
        <v>#N/A</v>
      </c>
      <c r="W82" s="85" t="e">
        <f t="shared" ca="1" si="39"/>
        <v>#N/A</v>
      </c>
      <c r="Y82" s="3">
        <f t="shared" ca="1" si="40"/>
        <v>0</v>
      </c>
      <c r="Z82" s="3" t="e">
        <f t="shared" ca="1" si="41"/>
        <v>#N/A</v>
      </c>
      <c r="AA82" t="e">
        <f t="shared" ca="1" si="42"/>
        <v>#N/A</v>
      </c>
      <c r="AB82" t="e">
        <f t="shared" ca="1" si="43"/>
        <v>#N/A</v>
      </c>
      <c r="AC82" t="e">
        <f t="shared" ca="1" si="49"/>
        <v>#N/A</v>
      </c>
      <c r="AD82" t="e">
        <f t="shared" ca="1" si="50"/>
        <v>#N/A</v>
      </c>
      <c r="AE82" t="e">
        <f t="shared" ca="1" si="51"/>
        <v>#N/A</v>
      </c>
      <c r="AF82" t="e">
        <f t="shared" ca="1" si="44"/>
        <v>#N/A</v>
      </c>
      <c r="AG82" t="e">
        <f t="shared" ca="1" si="45"/>
        <v>#N/A</v>
      </c>
      <c r="AH82" t="e">
        <f t="shared" ca="1" si="52"/>
        <v>#N/A</v>
      </c>
      <c r="AI82" t="e">
        <f t="shared" ca="1" si="46"/>
        <v>#N/A</v>
      </c>
    </row>
    <row r="83" spans="5:35">
      <c r="E83" s="117">
        <v>29</v>
      </c>
      <c r="F83" s="9">
        <f ca="1">Lookups!AB30</f>
        <v>3.2499999999998863E-2</v>
      </c>
      <c r="G83" s="3" t="b">
        <f t="shared" ca="1" si="27"/>
        <v>1</v>
      </c>
      <c r="H83" s="14">
        <f t="shared" ca="1" si="28"/>
        <v>0</v>
      </c>
      <c r="I83" s="14">
        <f t="shared" ca="1" si="29"/>
        <v>0</v>
      </c>
      <c r="J83" s="17"/>
      <c r="K83" s="12" t="e">
        <f t="shared" ca="1" si="32"/>
        <v>#N/A</v>
      </c>
      <c r="L83" s="12" t="e">
        <f t="shared" ca="1" si="33"/>
        <v>#N/A</v>
      </c>
      <c r="M83" s="12" t="e">
        <f t="shared" ca="1" si="34"/>
        <v>#N/A</v>
      </c>
      <c r="N83" s="12" t="e">
        <f t="shared" ca="1" si="35"/>
        <v>#N/A</v>
      </c>
      <c r="O83" s="12" t="e">
        <f t="shared" ca="1" si="36"/>
        <v>#N/A</v>
      </c>
      <c r="P83" s="13" t="e">
        <f t="shared" ca="1" si="53"/>
        <v>#N/A</v>
      </c>
      <c r="Q83" s="12" t="e">
        <f t="shared" ca="1" si="37"/>
        <v>#N/A</v>
      </c>
      <c r="R83" s="12" t="e">
        <f t="shared" ca="1" si="47"/>
        <v>#N/A</v>
      </c>
      <c r="S83" s="12" t="e">
        <f t="shared" ca="1" si="48"/>
        <v>#N/A</v>
      </c>
      <c r="T83" s="12" t="e">
        <f t="shared" ca="1" si="30"/>
        <v>#N/A</v>
      </c>
      <c r="U83" s="15" t="e">
        <f t="shared" ca="1" si="31"/>
        <v>#N/A</v>
      </c>
      <c r="V83" s="12" t="e">
        <f t="shared" ca="1" si="38"/>
        <v>#N/A</v>
      </c>
      <c r="W83" s="85" t="e">
        <f t="shared" ca="1" si="39"/>
        <v>#N/A</v>
      </c>
      <c r="Y83" s="3">
        <f t="shared" ca="1" si="40"/>
        <v>0</v>
      </c>
      <c r="Z83" s="3" t="e">
        <f t="shared" ca="1" si="41"/>
        <v>#N/A</v>
      </c>
      <c r="AA83" t="e">
        <f t="shared" ca="1" si="42"/>
        <v>#N/A</v>
      </c>
      <c r="AB83" t="e">
        <f t="shared" ca="1" si="43"/>
        <v>#N/A</v>
      </c>
      <c r="AC83" t="e">
        <f t="shared" ca="1" si="49"/>
        <v>#N/A</v>
      </c>
      <c r="AD83" t="e">
        <f t="shared" ca="1" si="50"/>
        <v>#N/A</v>
      </c>
      <c r="AE83" t="e">
        <f t="shared" ca="1" si="51"/>
        <v>#N/A</v>
      </c>
      <c r="AF83" t="e">
        <f t="shared" ca="1" si="44"/>
        <v>#N/A</v>
      </c>
      <c r="AG83" t="e">
        <f t="shared" ca="1" si="45"/>
        <v>#N/A</v>
      </c>
      <c r="AH83" t="e">
        <f t="shared" ca="1" si="52"/>
        <v>#N/A</v>
      </c>
      <c r="AI83" t="e">
        <f t="shared" ca="1" si="46"/>
        <v>#N/A</v>
      </c>
    </row>
    <row r="84" spans="5:35">
      <c r="E84" s="118" t="s">
        <v>1112</v>
      </c>
      <c r="F84" s="119"/>
      <c r="G84" s="120"/>
    </row>
    <row r="85" spans="5:35">
      <c r="E85" s="120">
        <v>1</v>
      </c>
      <c r="F85" s="9">
        <f ca="1">Lookups!AB2</f>
        <v>99.992500000000007</v>
      </c>
      <c r="G85" s="113"/>
      <c r="H85" s="112"/>
      <c r="I85" s="112"/>
      <c r="J85" s="112"/>
      <c r="K85" s="12" t="e">
        <f ca="1">ROUND(K55,Advanced!$D$7-(1+INT(LOG10(ABS(K55)))))</f>
        <v>#N/A</v>
      </c>
      <c r="L85" s="12" t="e">
        <f ca="1">ROUND(L55,Advanced!$D$8-(1+INT(LOG10(ABS(L55)))))</f>
        <v>#N/A</v>
      </c>
      <c r="M85" s="12" t="e">
        <f ca="1">ROUND(M55,IF(M55&lt;100,IF(M55&lt;10,IF(M55&lt;1,3,2),1),0))</f>
        <v>#N/A</v>
      </c>
      <c r="N85" s="12" t="e">
        <f ca="1">ROUND(N55,Advanced!$D$9-(1+INT(LOG10(ABS(N55)))))</f>
        <v>#N/A</v>
      </c>
      <c r="O85" s="12" t="e">
        <f ca="1">ROUND(O55,3)</f>
        <v>#N/A</v>
      </c>
      <c r="P85" s="13" t="e">
        <f ca="1">P55</f>
        <v>#N/A</v>
      </c>
      <c r="Q85" s="12" t="e">
        <f ca="1">ROUND(Q55,Advanced!$D$8-(1+INT(LOG10(ABS(Q55)))))</f>
        <v>#N/A</v>
      </c>
      <c r="R85" s="12" t="e">
        <f ca="1">ROUND(R55,IF(R55&lt;100,1,0))</f>
        <v>#N/A</v>
      </c>
      <c r="S85" s="12" t="e">
        <f ca="1">ROUND(S55,IF(S55&lt;100,1,0))</f>
        <v>#N/A</v>
      </c>
      <c r="T85" s="12" t="e">
        <f ca="1">ROUND(T55,Advanced!$D$9-(1+INT(LOG10(ABS(T55)))))</f>
        <v>#N/A</v>
      </c>
      <c r="U85" s="15" t="e">
        <f ca="1">ROUND(U55,2)</f>
        <v>#N/A</v>
      </c>
      <c r="V85" s="12" t="e">
        <f ca="1">V55</f>
        <v>#N/A</v>
      </c>
      <c r="W85" s="85" t="e">
        <f ca="1">W55</f>
        <v>#N/A</v>
      </c>
    </row>
    <row r="86" spans="5:35">
      <c r="E86" s="120">
        <v>2</v>
      </c>
      <c r="F86" s="9">
        <f ca="1">Lookups!AB3</f>
        <v>96.422500000000014</v>
      </c>
      <c r="G86" s="113"/>
      <c r="H86" s="112"/>
      <c r="I86" s="112"/>
      <c r="J86" s="112"/>
      <c r="K86" s="12" t="e">
        <f ca="1">ROUND(K56,Advanced!$D$7-(1+INT(LOG10(ABS(K56)))))</f>
        <v>#N/A</v>
      </c>
      <c r="L86" s="12" t="e">
        <f ca="1">ROUND(L56,Advanced!$D$8-(1+INT(LOG10(ABS(L56)))))</f>
        <v>#N/A</v>
      </c>
      <c r="M86" s="12" t="e">
        <f t="shared" ref="M86:M113" ca="1" si="54">ROUND(M56,IF(M56&lt;100,IF(M56&lt;10,IF(M56&lt;1,3,2),1),0))</f>
        <v>#N/A</v>
      </c>
      <c r="N86" s="12" t="e">
        <f ca="1">ROUND(N56,Advanced!$D$9-(1+INT(LOG10(ABS(N56)))))</f>
        <v>#N/A</v>
      </c>
      <c r="O86" s="12" t="e">
        <f t="shared" ref="O86:O113" ca="1" si="55">ROUND(O56,3)</f>
        <v>#N/A</v>
      </c>
      <c r="P86" s="13" t="e">
        <f t="shared" ref="P86:P113" ca="1" si="56">P56</f>
        <v>#N/A</v>
      </c>
      <c r="Q86" s="12" t="e">
        <f ca="1">ROUND(Q56,Advanced!$D$8-(1+INT(LOG10(ABS(Q56)))))</f>
        <v>#N/A</v>
      </c>
      <c r="R86" s="12" t="e">
        <f t="shared" ref="R86:S101" ca="1" si="57">ROUND(R56,IF(R56&lt;100,1,0))</f>
        <v>#N/A</v>
      </c>
      <c r="S86" s="12" t="e">
        <f t="shared" ca="1" si="57"/>
        <v>#N/A</v>
      </c>
      <c r="T86" s="12" t="e">
        <f ca="1">ROUND(T56,Advanced!$D$9-(1+INT(LOG10(ABS(T56)))))</f>
        <v>#N/A</v>
      </c>
      <c r="U86" s="15" t="e">
        <f t="shared" ref="U86:U113" ca="1" si="58">ROUND(U56,2)</f>
        <v>#N/A</v>
      </c>
      <c r="V86" s="12" t="e">
        <f t="shared" ref="V86:W101" ca="1" si="59">V56</f>
        <v>#N/A</v>
      </c>
      <c r="W86" s="85" t="e">
        <f t="shared" ca="1" si="59"/>
        <v>#N/A</v>
      </c>
    </row>
    <row r="87" spans="5:35">
      <c r="E87" s="120">
        <v>3</v>
      </c>
      <c r="F87" s="9">
        <f ca="1">Lookups!AB4</f>
        <v>92.852500000000006</v>
      </c>
      <c r="G87" s="113"/>
      <c r="H87" s="112"/>
      <c r="I87" s="112"/>
      <c r="J87" s="112"/>
      <c r="K87" s="12" t="e">
        <f ca="1">ROUND(K57,Advanced!$D$7-(1+INT(LOG10(ABS(K57)))))</f>
        <v>#N/A</v>
      </c>
      <c r="L87" s="12" t="e">
        <f ca="1">ROUND(L57,Advanced!$D$8-(1+INT(LOG10(ABS(L57)))))</f>
        <v>#N/A</v>
      </c>
      <c r="M87" s="12" t="e">
        <f t="shared" ca="1" si="54"/>
        <v>#N/A</v>
      </c>
      <c r="N87" s="12" t="e">
        <f ca="1">ROUND(N57,Advanced!$D$9-(1+INT(LOG10(ABS(N57)))))</f>
        <v>#N/A</v>
      </c>
      <c r="O87" s="12" t="e">
        <f t="shared" ca="1" si="55"/>
        <v>#N/A</v>
      </c>
      <c r="P87" s="13" t="e">
        <f t="shared" ca="1" si="56"/>
        <v>#N/A</v>
      </c>
      <c r="Q87" s="12" t="e">
        <f ca="1">ROUND(Q57,Advanced!$D$8-(1+INT(LOG10(ABS(Q57)))))</f>
        <v>#N/A</v>
      </c>
      <c r="R87" s="12" t="e">
        <f t="shared" ca="1" si="57"/>
        <v>#N/A</v>
      </c>
      <c r="S87" s="12" t="e">
        <f t="shared" ca="1" si="57"/>
        <v>#N/A</v>
      </c>
      <c r="T87" s="12" t="e">
        <f ca="1">ROUND(T57,Advanced!$D$9-(1+INT(LOG10(ABS(T57)))))</f>
        <v>#N/A</v>
      </c>
      <c r="U87" s="15" t="e">
        <f t="shared" ca="1" si="58"/>
        <v>#N/A</v>
      </c>
      <c r="V87" s="12" t="e">
        <f t="shared" ca="1" si="59"/>
        <v>#N/A</v>
      </c>
      <c r="W87" s="85" t="e">
        <f t="shared" ca="1" si="59"/>
        <v>#N/A</v>
      </c>
    </row>
    <row r="88" spans="5:35">
      <c r="E88" s="120">
        <v>4</v>
      </c>
      <c r="F88" s="9">
        <f ca="1">Lookups!AB5</f>
        <v>89.282499999999999</v>
      </c>
      <c r="G88" s="113"/>
      <c r="H88" s="112"/>
      <c r="I88" s="112"/>
      <c r="J88" s="112"/>
      <c r="K88" s="12" t="e">
        <f ca="1">ROUND(K58,Advanced!$D$7-(1+INT(LOG10(ABS(K58)))))</f>
        <v>#N/A</v>
      </c>
      <c r="L88" s="12" t="e">
        <f ca="1">ROUND(L58,Advanced!$D$8-(1+INT(LOG10(ABS(L58)))))</f>
        <v>#N/A</v>
      </c>
      <c r="M88" s="12" t="e">
        <f t="shared" ca="1" si="54"/>
        <v>#N/A</v>
      </c>
      <c r="N88" s="12" t="e">
        <f ca="1">ROUND(N58,Advanced!$D$9-(1+INT(LOG10(ABS(N58)))))</f>
        <v>#N/A</v>
      </c>
      <c r="O88" s="12" t="e">
        <f t="shared" ca="1" si="55"/>
        <v>#N/A</v>
      </c>
      <c r="P88" s="13" t="e">
        <f t="shared" ca="1" si="56"/>
        <v>#N/A</v>
      </c>
      <c r="Q88" s="12" t="e">
        <f ca="1">ROUND(Q58,Advanced!$D$8-(1+INT(LOG10(ABS(Q58)))))</f>
        <v>#N/A</v>
      </c>
      <c r="R88" s="12" t="e">
        <f t="shared" ca="1" si="57"/>
        <v>#N/A</v>
      </c>
      <c r="S88" s="12" t="e">
        <f t="shared" ca="1" si="57"/>
        <v>#N/A</v>
      </c>
      <c r="T88" s="12" t="e">
        <f ca="1">ROUND(T58,Advanced!$D$9-(1+INT(LOG10(ABS(T58)))))</f>
        <v>#N/A</v>
      </c>
      <c r="U88" s="15" t="e">
        <f t="shared" ca="1" si="58"/>
        <v>#N/A</v>
      </c>
      <c r="V88" s="12" t="e">
        <f t="shared" ca="1" si="59"/>
        <v>#N/A</v>
      </c>
      <c r="W88" s="85" t="e">
        <f t="shared" ca="1" si="59"/>
        <v>#N/A</v>
      </c>
    </row>
    <row r="89" spans="5:35">
      <c r="E89" s="120">
        <v>5</v>
      </c>
      <c r="F89" s="9">
        <f ca="1">Lookups!AB6</f>
        <v>85.712500000000006</v>
      </c>
      <c r="G89" s="113"/>
      <c r="H89" s="112"/>
      <c r="I89" s="112"/>
      <c r="J89" s="112"/>
      <c r="K89" s="12" t="e">
        <f ca="1">ROUND(K59,Advanced!$D$7-(1+INT(LOG10(ABS(K59)))))</f>
        <v>#N/A</v>
      </c>
      <c r="L89" s="12" t="e">
        <f ca="1">ROUND(L59,Advanced!$D$8-(1+INT(LOG10(ABS(L59)))))</f>
        <v>#N/A</v>
      </c>
      <c r="M89" s="12" t="e">
        <f t="shared" ca="1" si="54"/>
        <v>#N/A</v>
      </c>
      <c r="N89" s="12" t="e">
        <f ca="1">ROUND(N59,Advanced!$D$9-(1+INT(LOG10(ABS(N59)))))</f>
        <v>#N/A</v>
      </c>
      <c r="O89" s="12" t="e">
        <f t="shared" ca="1" si="55"/>
        <v>#N/A</v>
      </c>
      <c r="P89" s="13" t="e">
        <f t="shared" ca="1" si="56"/>
        <v>#N/A</v>
      </c>
      <c r="Q89" s="12" t="e">
        <f ca="1">ROUND(Q59,Advanced!$D$8-(1+INT(LOG10(ABS(Q59)))))</f>
        <v>#N/A</v>
      </c>
      <c r="R89" s="12" t="e">
        <f t="shared" ca="1" si="57"/>
        <v>#N/A</v>
      </c>
      <c r="S89" s="12" t="e">
        <f t="shared" ca="1" si="57"/>
        <v>#N/A</v>
      </c>
      <c r="T89" s="12" t="e">
        <f ca="1">ROUND(T59,Advanced!$D$9-(1+INT(LOG10(ABS(T59)))))</f>
        <v>#N/A</v>
      </c>
      <c r="U89" s="15" t="e">
        <f t="shared" ca="1" si="58"/>
        <v>#N/A</v>
      </c>
      <c r="V89" s="12" t="e">
        <f t="shared" ca="1" si="59"/>
        <v>#N/A</v>
      </c>
      <c r="W89" s="85" t="e">
        <f t="shared" ca="1" si="59"/>
        <v>#N/A</v>
      </c>
    </row>
    <row r="90" spans="5:35">
      <c r="E90" s="120">
        <v>6</v>
      </c>
      <c r="F90" s="9">
        <f ca="1">Lookups!AB7</f>
        <v>82.142500000000013</v>
      </c>
      <c r="G90" s="113"/>
      <c r="H90" s="112"/>
      <c r="I90" s="112"/>
      <c r="J90" s="112"/>
      <c r="K90" s="12" t="e">
        <f ca="1">ROUND(K60,Advanced!$D$7-(1+INT(LOG10(ABS(K60)))))</f>
        <v>#N/A</v>
      </c>
      <c r="L90" s="12" t="e">
        <f ca="1">ROUND(L60,Advanced!$D$8-(1+INT(LOG10(ABS(L60)))))</f>
        <v>#N/A</v>
      </c>
      <c r="M90" s="12" t="e">
        <f t="shared" ca="1" si="54"/>
        <v>#N/A</v>
      </c>
      <c r="N90" s="12" t="e">
        <f ca="1">ROUND(N60,Advanced!$D$9-(1+INT(LOG10(ABS(N60)))))</f>
        <v>#N/A</v>
      </c>
      <c r="O90" s="12" t="e">
        <f t="shared" ca="1" si="55"/>
        <v>#N/A</v>
      </c>
      <c r="P90" s="13" t="e">
        <f t="shared" ca="1" si="56"/>
        <v>#N/A</v>
      </c>
      <c r="Q90" s="12" t="e">
        <f ca="1">ROUND(Q60,Advanced!$D$8-(1+INT(LOG10(ABS(Q60)))))</f>
        <v>#N/A</v>
      </c>
      <c r="R90" s="12" t="e">
        <f t="shared" ca="1" si="57"/>
        <v>#N/A</v>
      </c>
      <c r="S90" s="12" t="e">
        <f t="shared" ca="1" si="57"/>
        <v>#N/A</v>
      </c>
      <c r="T90" s="12" t="e">
        <f ca="1">ROUND(T60,Advanced!$D$9-(1+INT(LOG10(ABS(T60)))))</f>
        <v>#N/A</v>
      </c>
      <c r="U90" s="15" t="e">
        <f t="shared" ca="1" si="58"/>
        <v>#N/A</v>
      </c>
      <c r="V90" s="12" t="e">
        <f t="shared" ca="1" si="59"/>
        <v>#N/A</v>
      </c>
      <c r="W90" s="85" t="e">
        <f t="shared" ca="1" si="59"/>
        <v>#N/A</v>
      </c>
    </row>
    <row r="91" spans="5:35">
      <c r="E91" s="120">
        <v>7</v>
      </c>
      <c r="F91" s="9">
        <f ca="1">Lookups!AB8</f>
        <v>78.572500000000005</v>
      </c>
      <c r="G91" s="113"/>
      <c r="H91" s="112"/>
      <c r="I91" s="112"/>
      <c r="J91" s="112"/>
      <c r="K91" s="12" t="e">
        <f ca="1">ROUND(K61,Advanced!$D$7-(1+INT(LOG10(ABS(K61)))))</f>
        <v>#N/A</v>
      </c>
      <c r="L91" s="12" t="e">
        <f ca="1">ROUND(L61,Advanced!$D$8-(1+INT(LOG10(ABS(L61)))))</f>
        <v>#N/A</v>
      </c>
      <c r="M91" s="12" t="e">
        <f t="shared" ca="1" si="54"/>
        <v>#N/A</v>
      </c>
      <c r="N91" s="12" t="e">
        <f ca="1">ROUND(N61,Advanced!$D$9-(1+INT(LOG10(ABS(N61)))))</f>
        <v>#N/A</v>
      </c>
      <c r="O91" s="12" t="e">
        <f t="shared" ca="1" si="55"/>
        <v>#N/A</v>
      </c>
      <c r="P91" s="13" t="e">
        <f t="shared" ca="1" si="56"/>
        <v>#N/A</v>
      </c>
      <c r="Q91" s="12" t="e">
        <f ca="1">ROUND(Q61,Advanced!$D$8-(1+INT(LOG10(ABS(Q61)))))</f>
        <v>#N/A</v>
      </c>
      <c r="R91" s="12" t="e">
        <f t="shared" ca="1" si="57"/>
        <v>#N/A</v>
      </c>
      <c r="S91" s="12" t="e">
        <f t="shared" ca="1" si="57"/>
        <v>#N/A</v>
      </c>
      <c r="T91" s="12" t="e">
        <f ca="1">ROUND(T61,Advanced!$D$9-(1+INT(LOG10(ABS(T61)))))</f>
        <v>#N/A</v>
      </c>
      <c r="U91" s="15" t="e">
        <f t="shared" ca="1" si="58"/>
        <v>#N/A</v>
      </c>
      <c r="V91" s="12" t="e">
        <f t="shared" ca="1" si="59"/>
        <v>#N/A</v>
      </c>
      <c r="W91" s="85" t="e">
        <f t="shared" ca="1" si="59"/>
        <v>#N/A</v>
      </c>
    </row>
    <row r="92" spans="5:35">
      <c r="E92" s="120">
        <v>8</v>
      </c>
      <c r="F92" s="9">
        <f ca="1">Lookups!AB9</f>
        <v>75.002499999999998</v>
      </c>
      <c r="G92" s="113"/>
      <c r="H92" s="112"/>
      <c r="I92" s="112"/>
      <c r="J92" s="112"/>
      <c r="K92" s="12" t="e">
        <f ca="1">ROUND(K62,Advanced!$D$7-(1+INT(LOG10(ABS(K62)))))</f>
        <v>#N/A</v>
      </c>
      <c r="L92" s="12" t="e">
        <f ca="1">ROUND(L62,Advanced!$D$8-(1+INT(LOG10(ABS(L62)))))</f>
        <v>#N/A</v>
      </c>
      <c r="M92" s="12" t="e">
        <f t="shared" ca="1" si="54"/>
        <v>#N/A</v>
      </c>
      <c r="N92" s="12" t="e">
        <f ca="1">ROUND(N62,Advanced!$D$9-(1+INT(LOG10(ABS(N62)))))</f>
        <v>#N/A</v>
      </c>
      <c r="O92" s="12" t="e">
        <f t="shared" ca="1" si="55"/>
        <v>#N/A</v>
      </c>
      <c r="P92" s="13" t="e">
        <f t="shared" ca="1" si="56"/>
        <v>#N/A</v>
      </c>
      <c r="Q92" s="12" t="e">
        <f ca="1">ROUND(Q62,Advanced!$D$8-(1+INT(LOG10(ABS(Q62)))))</f>
        <v>#N/A</v>
      </c>
      <c r="R92" s="12" t="e">
        <f t="shared" ca="1" si="57"/>
        <v>#N/A</v>
      </c>
      <c r="S92" s="12" t="e">
        <f t="shared" ca="1" si="57"/>
        <v>#N/A</v>
      </c>
      <c r="T92" s="12" t="e">
        <f ca="1">ROUND(T62,Advanced!$D$9-(1+INT(LOG10(ABS(T62)))))</f>
        <v>#N/A</v>
      </c>
      <c r="U92" s="15" t="e">
        <f t="shared" ca="1" si="58"/>
        <v>#N/A</v>
      </c>
      <c r="V92" s="12" t="e">
        <f t="shared" ca="1" si="59"/>
        <v>#N/A</v>
      </c>
      <c r="W92" s="85" t="e">
        <f t="shared" ca="1" si="59"/>
        <v>#N/A</v>
      </c>
    </row>
    <row r="93" spans="5:35">
      <c r="E93" s="120">
        <v>9</v>
      </c>
      <c r="F93" s="9">
        <f ca="1">Lookups!AB10</f>
        <v>71.432500000000005</v>
      </c>
      <c r="G93" s="113"/>
      <c r="H93" s="112"/>
      <c r="I93" s="112"/>
      <c r="J93" s="112"/>
      <c r="K93" s="12" t="e">
        <f ca="1">ROUND(K63,Advanced!$D$7-(1+INT(LOG10(ABS(K63)))))</f>
        <v>#N/A</v>
      </c>
      <c r="L93" s="12" t="e">
        <f ca="1">ROUND(L63,Advanced!$D$8-(1+INT(LOG10(ABS(L63)))))</f>
        <v>#N/A</v>
      </c>
      <c r="M93" s="12" t="e">
        <f t="shared" ca="1" si="54"/>
        <v>#N/A</v>
      </c>
      <c r="N93" s="12" t="e">
        <f ca="1">ROUND(N63,Advanced!$D$9-(1+INT(LOG10(ABS(N63)))))</f>
        <v>#N/A</v>
      </c>
      <c r="O93" s="12" t="e">
        <f t="shared" ca="1" si="55"/>
        <v>#N/A</v>
      </c>
      <c r="P93" s="13" t="e">
        <f t="shared" ca="1" si="56"/>
        <v>#N/A</v>
      </c>
      <c r="Q93" s="12" t="e">
        <f ca="1">ROUND(Q63,Advanced!$D$8-(1+INT(LOG10(ABS(Q63)))))</f>
        <v>#N/A</v>
      </c>
      <c r="R93" s="12" t="e">
        <f t="shared" ca="1" si="57"/>
        <v>#N/A</v>
      </c>
      <c r="S93" s="12" t="e">
        <f t="shared" ca="1" si="57"/>
        <v>#N/A</v>
      </c>
      <c r="T93" s="12" t="e">
        <f ca="1">ROUND(T63,Advanced!$D$9-(1+INT(LOG10(ABS(T63)))))</f>
        <v>#N/A</v>
      </c>
      <c r="U93" s="15" t="e">
        <f t="shared" ca="1" si="58"/>
        <v>#N/A</v>
      </c>
      <c r="V93" s="12" t="e">
        <f t="shared" ca="1" si="59"/>
        <v>#N/A</v>
      </c>
      <c r="W93" s="85" t="e">
        <f t="shared" ca="1" si="59"/>
        <v>#N/A</v>
      </c>
    </row>
    <row r="94" spans="5:35">
      <c r="E94" s="120">
        <v>10</v>
      </c>
      <c r="F94" s="9">
        <f ca="1">Lookups!AB11</f>
        <v>67.862500000000011</v>
      </c>
      <c r="G94" s="113"/>
      <c r="H94" s="112"/>
      <c r="I94" s="112"/>
      <c r="J94" s="112"/>
      <c r="K94" s="12" t="e">
        <f ca="1">ROUND(K64,Advanced!$D$7-(1+INT(LOG10(ABS(K64)))))</f>
        <v>#N/A</v>
      </c>
      <c r="L94" s="12" t="e">
        <f ca="1">ROUND(L64,Advanced!$D$8-(1+INT(LOG10(ABS(L64)))))</f>
        <v>#N/A</v>
      </c>
      <c r="M94" s="12" t="e">
        <f t="shared" ca="1" si="54"/>
        <v>#N/A</v>
      </c>
      <c r="N94" s="12" t="e">
        <f ca="1">ROUND(N64,Advanced!$D$9-(1+INT(LOG10(ABS(N64)))))</f>
        <v>#N/A</v>
      </c>
      <c r="O94" s="12" t="e">
        <f t="shared" ca="1" si="55"/>
        <v>#N/A</v>
      </c>
      <c r="P94" s="13" t="e">
        <f t="shared" ca="1" si="56"/>
        <v>#N/A</v>
      </c>
      <c r="Q94" s="12" t="e">
        <f ca="1">ROUND(Q64,Advanced!$D$8-(1+INT(LOG10(ABS(Q64)))))</f>
        <v>#N/A</v>
      </c>
      <c r="R94" s="12" t="e">
        <f t="shared" ca="1" si="57"/>
        <v>#N/A</v>
      </c>
      <c r="S94" s="12" t="e">
        <f t="shared" ca="1" si="57"/>
        <v>#N/A</v>
      </c>
      <c r="T94" s="12" t="e">
        <f ca="1">ROUND(T64,Advanced!$D$9-(1+INT(LOG10(ABS(T64)))))</f>
        <v>#N/A</v>
      </c>
      <c r="U94" s="15" t="e">
        <f t="shared" ca="1" si="58"/>
        <v>#N/A</v>
      </c>
      <c r="V94" s="12" t="e">
        <f t="shared" ca="1" si="59"/>
        <v>#N/A</v>
      </c>
      <c r="W94" s="85" t="e">
        <f t="shared" ca="1" si="59"/>
        <v>#N/A</v>
      </c>
    </row>
    <row r="95" spans="5:35">
      <c r="E95" s="120">
        <v>11</v>
      </c>
      <c r="F95" s="9">
        <f ca="1">Lookups!AB12</f>
        <v>64.292500000000004</v>
      </c>
      <c r="G95" s="113"/>
      <c r="H95" s="112"/>
      <c r="I95" s="112"/>
      <c r="J95" s="112"/>
      <c r="K95" s="12" t="e">
        <f ca="1">ROUND(K65,Advanced!$D$7-(1+INT(LOG10(ABS(K65)))))</f>
        <v>#N/A</v>
      </c>
      <c r="L95" s="12" t="e">
        <f ca="1">ROUND(L65,Advanced!$D$8-(1+INT(LOG10(ABS(L65)))))</f>
        <v>#N/A</v>
      </c>
      <c r="M95" s="12" t="e">
        <f t="shared" ca="1" si="54"/>
        <v>#N/A</v>
      </c>
      <c r="N95" s="12" t="e">
        <f ca="1">ROUND(N65,Advanced!$D$9-(1+INT(LOG10(ABS(N65)))))</f>
        <v>#N/A</v>
      </c>
      <c r="O95" s="12" t="e">
        <f t="shared" ca="1" si="55"/>
        <v>#N/A</v>
      </c>
      <c r="P95" s="13" t="e">
        <f t="shared" ca="1" si="56"/>
        <v>#N/A</v>
      </c>
      <c r="Q95" s="12" t="e">
        <f ca="1">ROUND(Q65,Advanced!$D$8-(1+INT(LOG10(ABS(Q65)))))</f>
        <v>#N/A</v>
      </c>
      <c r="R95" s="12" t="e">
        <f t="shared" ca="1" si="57"/>
        <v>#N/A</v>
      </c>
      <c r="S95" s="12" t="e">
        <f t="shared" ca="1" si="57"/>
        <v>#N/A</v>
      </c>
      <c r="T95" s="12" t="e">
        <f ca="1">ROUND(T65,Advanced!$D$9-(1+INT(LOG10(ABS(T65)))))</f>
        <v>#N/A</v>
      </c>
      <c r="U95" s="15" t="e">
        <f t="shared" ca="1" si="58"/>
        <v>#N/A</v>
      </c>
      <c r="V95" s="12" t="e">
        <f t="shared" ca="1" si="59"/>
        <v>#N/A</v>
      </c>
      <c r="W95" s="85" t="e">
        <f t="shared" ca="1" si="59"/>
        <v>#N/A</v>
      </c>
    </row>
    <row r="96" spans="5:35">
      <c r="E96" s="120">
        <v>12</v>
      </c>
      <c r="F96" s="9">
        <f ca="1">Lookups!AB13</f>
        <v>60.722500000000004</v>
      </c>
      <c r="G96" s="113"/>
      <c r="H96" s="112"/>
      <c r="I96" s="112"/>
      <c r="J96" s="112"/>
      <c r="K96" s="12" t="e">
        <f ca="1">ROUND(K66,Advanced!$D$7-(1+INT(LOG10(ABS(K66)))))</f>
        <v>#N/A</v>
      </c>
      <c r="L96" s="12" t="e">
        <f ca="1">ROUND(L66,Advanced!$D$8-(1+INT(LOG10(ABS(L66)))))</f>
        <v>#N/A</v>
      </c>
      <c r="M96" s="12" t="e">
        <f t="shared" ca="1" si="54"/>
        <v>#N/A</v>
      </c>
      <c r="N96" s="12" t="e">
        <f ca="1">ROUND(N66,Advanced!$D$9-(1+INT(LOG10(ABS(N66)))))</f>
        <v>#N/A</v>
      </c>
      <c r="O96" s="12" t="e">
        <f t="shared" ca="1" si="55"/>
        <v>#N/A</v>
      </c>
      <c r="P96" s="13" t="e">
        <f t="shared" ca="1" si="56"/>
        <v>#N/A</v>
      </c>
      <c r="Q96" s="12" t="e">
        <f ca="1">ROUND(Q66,Advanced!$D$8-(1+INT(LOG10(ABS(Q66)))))</f>
        <v>#N/A</v>
      </c>
      <c r="R96" s="12" t="e">
        <f t="shared" ca="1" si="57"/>
        <v>#N/A</v>
      </c>
      <c r="S96" s="12" t="e">
        <f t="shared" ca="1" si="57"/>
        <v>#N/A</v>
      </c>
      <c r="T96" s="12" t="e">
        <f ca="1">ROUND(T66,Advanced!$D$9-(1+INT(LOG10(ABS(T66)))))</f>
        <v>#N/A</v>
      </c>
      <c r="U96" s="15" t="e">
        <f t="shared" ca="1" si="58"/>
        <v>#N/A</v>
      </c>
      <c r="V96" s="12" t="e">
        <f t="shared" ca="1" si="59"/>
        <v>#N/A</v>
      </c>
      <c r="W96" s="85" t="e">
        <f t="shared" ca="1" si="59"/>
        <v>#N/A</v>
      </c>
    </row>
    <row r="97" spans="5:23">
      <c r="E97" s="120">
        <v>13</v>
      </c>
      <c r="F97" s="9">
        <f ca="1">Lookups!AB14</f>
        <v>57.152500000000003</v>
      </c>
      <c r="G97" s="113"/>
      <c r="H97" s="112"/>
      <c r="I97" s="112"/>
      <c r="J97" s="112"/>
      <c r="K97" s="12" t="e">
        <f ca="1">ROUND(K67,Advanced!$D$7-(1+INT(LOG10(ABS(K67)))))</f>
        <v>#N/A</v>
      </c>
      <c r="L97" s="12" t="e">
        <f ca="1">ROUND(L67,Advanced!$D$8-(1+INT(LOG10(ABS(L67)))))</f>
        <v>#N/A</v>
      </c>
      <c r="M97" s="12" t="e">
        <f t="shared" ca="1" si="54"/>
        <v>#N/A</v>
      </c>
      <c r="N97" s="12" t="e">
        <f ca="1">ROUND(N67,Advanced!$D$9-(1+INT(LOG10(ABS(N67)))))</f>
        <v>#N/A</v>
      </c>
      <c r="O97" s="12" t="e">
        <f t="shared" ca="1" si="55"/>
        <v>#N/A</v>
      </c>
      <c r="P97" s="13" t="e">
        <f t="shared" ca="1" si="56"/>
        <v>#N/A</v>
      </c>
      <c r="Q97" s="12" t="e">
        <f ca="1">ROUND(Q67,Advanced!$D$8-(1+INT(LOG10(ABS(Q67)))))</f>
        <v>#N/A</v>
      </c>
      <c r="R97" s="12" t="e">
        <f t="shared" ca="1" si="57"/>
        <v>#N/A</v>
      </c>
      <c r="S97" s="12" t="e">
        <f t="shared" ca="1" si="57"/>
        <v>#N/A</v>
      </c>
      <c r="T97" s="12" t="e">
        <f ca="1">ROUND(T67,Advanced!$D$9-(1+INT(LOG10(ABS(T67)))))</f>
        <v>#N/A</v>
      </c>
      <c r="U97" s="15" t="e">
        <f t="shared" ca="1" si="58"/>
        <v>#N/A</v>
      </c>
      <c r="V97" s="12" t="e">
        <f t="shared" ca="1" si="59"/>
        <v>#N/A</v>
      </c>
      <c r="W97" s="85" t="e">
        <f t="shared" ca="1" si="59"/>
        <v>#N/A</v>
      </c>
    </row>
    <row r="98" spans="5:23">
      <c r="E98" s="120">
        <v>14</v>
      </c>
      <c r="F98" s="9">
        <f ca="1">Lookups!AB15</f>
        <v>53.582500000000003</v>
      </c>
      <c r="G98" s="113"/>
      <c r="H98" s="112"/>
      <c r="I98" s="112"/>
      <c r="J98" s="112"/>
      <c r="K98" s="12" t="e">
        <f ca="1">ROUND(K68,Advanced!$D$7-(1+INT(LOG10(ABS(K68)))))</f>
        <v>#N/A</v>
      </c>
      <c r="L98" s="12" t="e">
        <f ca="1">ROUND(L68,Advanced!$D$8-(1+INT(LOG10(ABS(L68)))))</f>
        <v>#N/A</v>
      </c>
      <c r="M98" s="12" t="e">
        <f t="shared" ca="1" si="54"/>
        <v>#N/A</v>
      </c>
      <c r="N98" s="12" t="e">
        <f ca="1">ROUND(N68,Advanced!$D$9-(1+INT(LOG10(ABS(N68)))))</f>
        <v>#N/A</v>
      </c>
      <c r="O98" s="12" t="e">
        <f t="shared" ca="1" si="55"/>
        <v>#N/A</v>
      </c>
      <c r="P98" s="13" t="e">
        <f t="shared" ca="1" si="56"/>
        <v>#N/A</v>
      </c>
      <c r="Q98" s="12" t="e">
        <f ca="1">ROUND(Q68,Advanced!$D$8-(1+INT(LOG10(ABS(Q68)))))</f>
        <v>#N/A</v>
      </c>
      <c r="R98" s="12" t="e">
        <f t="shared" ca="1" si="57"/>
        <v>#N/A</v>
      </c>
      <c r="S98" s="12" t="e">
        <f t="shared" ca="1" si="57"/>
        <v>#N/A</v>
      </c>
      <c r="T98" s="12" t="e">
        <f ca="1">ROUND(T68,Advanced!$D$9-(1+INT(LOG10(ABS(T68)))))</f>
        <v>#N/A</v>
      </c>
      <c r="U98" s="15" t="e">
        <f t="shared" ca="1" si="58"/>
        <v>#N/A</v>
      </c>
      <c r="V98" s="12" t="e">
        <f t="shared" ca="1" si="59"/>
        <v>#N/A</v>
      </c>
      <c r="W98" s="85" t="e">
        <f t="shared" ca="1" si="59"/>
        <v>#N/A</v>
      </c>
    </row>
    <row r="99" spans="5:23">
      <c r="E99" s="120">
        <v>15</v>
      </c>
      <c r="F99" s="9">
        <f ca="1">Lookups!AB16</f>
        <v>50.012500000000003</v>
      </c>
      <c r="G99" s="113"/>
      <c r="H99" s="112"/>
      <c r="I99" s="112"/>
      <c r="J99" s="112"/>
      <c r="K99" s="12" t="e">
        <f ca="1">ROUND(K69,Advanced!$D$7-(1+INT(LOG10(ABS(K69)))))</f>
        <v>#N/A</v>
      </c>
      <c r="L99" s="12" t="e">
        <f ca="1">ROUND(L69,Advanced!$D$8-(1+INT(LOG10(ABS(L69)))))</f>
        <v>#N/A</v>
      </c>
      <c r="M99" s="12" t="e">
        <f t="shared" ca="1" si="54"/>
        <v>#N/A</v>
      </c>
      <c r="N99" s="12" t="e">
        <f ca="1">ROUND(N69,Advanced!$D$9-(1+INT(LOG10(ABS(N69)))))</f>
        <v>#N/A</v>
      </c>
      <c r="O99" s="12" t="e">
        <f t="shared" ca="1" si="55"/>
        <v>#N/A</v>
      </c>
      <c r="P99" s="13" t="e">
        <f t="shared" ca="1" si="56"/>
        <v>#N/A</v>
      </c>
      <c r="Q99" s="12" t="e">
        <f ca="1">ROUND(Q69,Advanced!$D$8-(1+INT(LOG10(ABS(Q69)))))</f>
        <v>#N/A</v>
      </c>
      <c r="R99" s="12" t="e">
        <f t="shared" ca="1" si="57"/>
        <v>#N/A</v>
      </c>
      <c r="S99" s="12" t="e">
        <f t="shared" ca="1" si="57"/>
        <v>#N/A</v>
      </c>
      <c r="T99" s="12" t="e">
        <f ca="1">ROUND(T69,Advanced!$D$9-(1+INT(LOG10(ABS(T69)))))</f>
        <v>#N/A</v>
      </c>
      <c r="U99" s="15" t="e">
        <f t="shared" ca="1" si="58"/>
        <v>#N/A</v>
      </c>
      <c r="V99" s="12" t="e">
        <f t="shared" ca="1" si="59"/>
        <v>#N/A</v>
      </c>
      <c r="W99" s="85" t="e">
        <f t="shared" ca="1" si="59"/>
        <v>#N/A</v>
      </c>
    </row>
    <row r="100" spans="5:23">
      <c r="E100" s="120">
        <v>16</v>
      </c>
      <c r="F100" s="9">
        <f ca="1">Lookups!AB17</f>
        <v>46.442500000000003</v>
      </c>
      <c r="G100" s="113"/>
      <c r="H100" s="112"/>
      <c r="I100" s="112"/>
      <c r="J100" s="112"/>
      <c r="K100" s="12" t="e">
        <f ca="1">ROUND(K70,Advanced!$D$7-(1+INT(LOG10(ABS(K70)))))</f>
        <v>#N/A</v>
      </c>
      <c r="L100" s="12" t="e">
        <f ca="1">ROUND(L70,Advanced!$D$8-(1+INT(LOG10(ABS(L70)))))</f>
        <v>#N/A</v>
      </c>
      <c r="M100" s="12" t="e">
        <f t="shared" ca="1" si="54"/>
        <v>#N/A</v>
      </c>
      <c r="N100" s="12" t="e">
        <f ca="1">ROUND(N70,Advanced!$D$9-(1+INT(LOG10(ABS(N70)))))</f>
        <v>#N/A</v>
      </c>
      <c r="O100" s="12" t="e">
        <f t="shared" ca="1" si="55"/>
        <v>#N/A</v>
      </c>
      <c r="P100" s="13" t="e">
        <f t="shared" ca="1" si="56"/>
        <v>#N/A</v>
      </c>
      <c r="Q100" s="12" t="e">
        <f ca="1">ROUND(Q70,Advanced!$D$8-(1+INT(LOG10(ABS(Q70)))))</f>
        <v>#N/A</v>
      </c>
      <c r="R100" s="12" t="e">
        <f t="shared" ca="1" si="57"/>
        <v>#N/A</v>
      </c>
      <c r="S100" s="12" t="e">
        <f t="shared" ca="1" si="57"/>
        <v>#N/A</v>
      </c>
      <c r="T100" s="12" t="e">
        <f ca="1">ROUND(T70,Advanced!$D$9-(1+INT(LOG10(ABS(T70)))))</f>
        <v>#N/A</v>
      </c>
      <c r="U100" s="15" t="e">
        <f t="shared" ca="1" si="58"/>
        <v>#N/A</v>
      </c>
      <c r="V100" s="12" t="e">
        <f t="shared" ca="1" si="59"/>
        <v>#N/A</v>
      </c>
      <c r="W100" s="85" t="e">
        <f t="shared" ca="1" si="59"/>
        <v>#N/A</v>
      </c>
    </row>
    <row r="101" spans="5:23">
      <c r="E101" s="120">
        <v>17</v>
      </c>
      <c r="F101" s="9">
        <f ca="1">Lookups!AB18</f>
        <v>42.872500000000002</v>
      </c>
      <c r="G101" s="113"/>
      <c r="H101" s="112"/>
      <c r="I101" s="112"/>
      <c r="J101" s="112"/>
      <c r="K101" s="12" t="e">
        <f ca="1">ROUND(K71,Advanced!$D$7-(1+INT(LOG10(ABS(K71)))))</f>
        <v>#N/A</v>
      </c>
      <c r="L101" s="12" t="e">
        <f ca="1">ROUND(L71,Advanced!$D$8-(1+INT(LOG10(ABS(L71)))))</f>
        <v>#N/A</v>
      </c>
      <c r="M101" s="12" t="e">
        <f t="shared" ca="1" si="54"/>
        <v>#N/A</v>
      </c>
      <c r="N101" s="12" t="e">
        <f ca="1">ROUND(N71,Advanced!$D$9-(1+INT(LOG10(ABS(N71)))))</f>
        <v>#N/A</v>
      </c>
      <c r="O101" s="12" t="e">
        <f t="shared" ca="1" si="55"/>
        <v>#N/A</v>
      </c>
      <c r="P101" s="13" t="e">
        <f t="shared" ca="1" si="56"/>
        <v>#N/A</v>
      </c>
      <c r="Q101" s="12" t="e">
        <f ca="1">ROUND(Q71,Advanced!$D$8-(1+INT(LOG10(ABS(Q71)))))</f>
        <v>#N/A</v>
      </c>
      <c r="R101" s="12" t="e">
        <f t="shared" ca="1" si="57"/>
        <v>#N/A</v>
      </c>
      <c r="S101" s="12" t="e">
        <f t="shared" ca="1" si="57"/>
        <v>#N/A</v>
      </c>
      <c r="T101" s="12" t="e">
        <f ca="1">ROUND(T71,Advanced!$D$9-(1+INT(LOG10(ABS(T71)))))</f>
        <v>#N/A</v>
      </c>
      <c r="U101" s="15" t="e">
        <f t="shared" ca="1" si="58"/>
        <v>#N/A</v>
      </c>
      <c r="V101" s="12" t="e">
        <f t="shared" ca="1" si="59"/>
        <v>#N/A</v>
      </c>
      <c r="W101" s="85" t="e">
        <f t="shared" ca="1" si="59"/>
        <v>#N/A</v>
      </c>
    </row>
    <row r="102" spans="5:23">
      <c r="E102" s="120">
        <v>18</v>
      </c>
      <c r="F102" s="9">
        <f ca="1">Lookups!AB19</f>
        <v>39.302500000000002</v>
      </c>
      <c r="G102" s="113"/>
      <c r="H102" s="112"/>
      <c r="I102" s="112"/>
      <c r="J102" s="112"/>
      <c r="K102" s="12" t="e">
        <f ca="1">ROUND(K72,Advanced!$D$7-(1+INT(LOG10(ABS(K72)))))</f>
        <v>#N/A</v>
      </c>
      <c r="L102" s="12" t="e">
        <f ca="1">ROUND(L72,Advanced!$D$8-(1+INT(LOG10(ABS(L72)))))</f>
        <v>#N/A</v>
      </c>
      <c r="M102" s="12" t="e">
        <f t="shared" ca="1" si="54"/>
        <v>#N/A</v>
      </c>
      <c r="N102" s="12" t="e">
        <f ca="1">ROUND(N72,Advanced!$D$9-(1+INT(LOG10(ABS(N72)))))</f>
        <v>#N/A</v>
      </c>
      <c r="O102" s="12" t="e">
        <f t="shared" ca="1" si="55"/>
        <v>#N/A</v>
      </c>
      <c r="P102" s="13" t="e">
        <f t="shared" ca="1" si="56"/>
        <v>#N/A</v>
      </c>
      <c r="Q102" s="12" t="e">
        <f ca="1">ROUND(Q72,Advanced!$D$8-(1+INT(LOG10(ABS(Q72)))))</f>
        <v>#N/A</v>
      </c>
      <c r="R102" s="12" t="e">
        <f t="shared" ref="R102:S113" ca="1" si="60">ROUND(R72,IF(R72&lt;100,1,0))</f>
        <v>#N/A</v>
      </c>
      <c r="S102" s="12" t="e">
        <f t="shared" ca="1" si="60"/>
        <v>#N/A</v>
      </c>
      <c r="T102" s="12" t="e">
        <f ca="1">ROUND(T72,Advanced!$D$9-(1+INT(LOG10(ABS(T72)))))</f>
        <v>#N/A</v>
      </c>
      <c r="U102" s="15" t="e">
        <f t="shared" ca="1" si="58"/>
        <v>#N/A</v>
      </c>
      <c r="V102" s="12" t="e">
        <f t="shared" ref="V102:W113" ca="1" si="61">V72</f>
        <v>#N/A</v>
      </c>
      <c r="W102" s="85" t="e">
        <f t="shared" ca="1" si="61"/>
        <v>#N/A</v>
      </c>
    </row>
    <row r="103" spans="5:23">
      <c r="E103" s="120">
        <v>19</v>
      </c>
      <c r="F103" s="9">
        <f ca="1">Lookups!AB20</f>
        <v>35.732500000000002</v>
      </c>
      <c r="G103" s="113"/>
      <c r="H103" s="112"/>
      <c r="I103" s="112"/>
      <c r="J103" s="112"/>
      <c r="K103" s="12" t="e">
        <f ca="1">ROUND(K73,Advanced!$D$7-(1+INT(LOG10(ABS(K73)))))</f>
        <v>#N/A</v>
      </c>
      <c r="L103" s="12" t="e">
        <f ca="1">ROUND(L73,Advanced!$D$8-(1+INT(LOG10(ABS(L73)))))</f>
        <v>#N/A</v>
      </c>
      <c r="M103" s="12" t="e">
        <f t="shared" ca="1" si="54"/>
        <v>#N/A</v>
      </c>
      <c r="N103" s="12" t="e">
        <f ca="1">ROUND(N73,Advanced!$D$9-(1+INT(LOG10(ABS(N73)))))</f>
        <v>#N/A</v>
      </c>
      <c r="O103" s="12" t="e">
        <f t="shared" ca="1" si="55"/>
        <v>#N/A</v>
      </c>
      <c r="P103" s="13" t="e">
        <f t="shared" ca="1" si="56"/>
        <v>#N/A</v>
      </c>
      <c r="Q103" s="12" t="e">
        <f ca="1">ROUND(Q73,Advanced!$D$8-(1+INT(LOG10(ABS(Q73)))))</f>
        <v>#N/A</v>
      </c>
      <c r="R103" s="12" t="e">
        <f t="shared" ca="1" si="60"/>
        <v>#N/A</v>
      </c>
      <c r="S103" s="12" t="e">
        <f t="shared" ca="1" si="60"/>
        <v>#N/A</v>
      </c>
      <c r="T103" s="12" t="e">
        <f ca="1">ROUND(T73,Advanced!$D$9-(1+INT(LOG10(ABS(T73)))))</f>
        <v>#N/A</v>
      </c>
      <c r="U103" s="15" t="e">
        <f t="shared" ca="1" si="58"/>
        <v>#N/A</v>
      </c>
      <c r="V103" s="12" t="e">
        <f t="shared" ca="1" si="61"/>
        <v>#N/A</v>
      </c>
      <c r="W103" s="85" t="e">
        <f t="shared" ca="1" si="61"/>
        <v>#N/A</v>
      </c>
    </row>
    <row r="104" spans="5:23">
      <c r="E104" s="120">
        <v>20</v>
      </c>
      <c r="F104" s="9">
        <f ca="1">Lookups!AB21</f>
        <v>32.162499999999994</v>
      </c>
      <c r="G104" s="113"/>
      <c r="H104" s="112"/>
      <c r="I104" s="112"/>
      <c r="J104" s="112"/>
      <c r="K104" s="12" t="e">
        <f ca="1">ROUND(K74,Advanced!$D$7-(1+INT(LOG10(ABS(K74)))))</f>
        <v>#N/A</v>
      </c>
      <c r="L104" s="12" t="e">
        <f ca="1">ROUND(L74,Advanced!$D$8-(1+INT(LOG10(ABS(L74)))))</f>
        <v>#N/A</v>
      </c>
      <c r="M104" s="12" t="e">
        <f t="shared" ca="1" si="54"/>
        <v>#N/A</v>
      </c>
      <c r="N104" s="12" t="e">
        <f ca="1">ROUND(N74,Advanced!$D$9-(1+INT(LOG10(ABS(N74)))))</f>
        <v>#N/A</v>
      </c>
      <c r="O104" s="12" t="e">
        <f t="shared" ca="1" si="55"/>
        <v>#N/A</v>
      </c>
      <c r="P104" s="13" t="e">
        <f t="shared" ca="1" si="56"/>
        <v>#N/A</v>
      </c>
      <c r="Q104" s="12" t="e">
        <f ca="1">ROUND(Q74,Advanced!$D$8-(1+INT(LOG10(ABS(Q74)))))</f>
        <v>#N/A</v>
      </c>
      <c r="R104" s="12" t="e">
        <f t="shared" ca="1" si="60"/>
        <v>#N/A</v>
      </c>
      <c r="S104" s="12" t="e">
        <f t="shared" ca="1" si="60"/>
        <v>#N/A</v>
      </c>
      <c r="T104" s="12" t="e">
        <f ca="1">ROUND(T74,Advanced!$D$9-(1+INT(LOG10(ABS(T74)))))</f>
        <v>#N/A</v>
      </c>
      <c r="U104" s="15" t="e">
        <f t="shared" ca="1" si="58"/>
        <v>#N/A</v>
      </c>
      <c r="V104" s="12" t="e">
        <f t="shared" ca="1" si="61"/>
        <v>#N/A</v>
      </c>
      <c r="W104" s="85" t="e">
        <f t="shared" ca="1" si="61"/>
        <v>#N/A</v>
      </c>
    </row>
    <row r="105" spans="5:23">
      <c r="E105" s="120">
        <v>21</v>
      </c>
      <c r="F105" s="9">
        <f ca="1">Lookups!AB22</f>
        <v>28.592500000000001</v>
      </c>
      <c r="G105" s="113"/>
      <c r="H105" s="112"/>
      <c r="I105" s="112"/>
      <c r="J105" s="112"/>
      <c r="K105" s="12" t="e">
        <f ca="1">ROUND(K75,Advanced!$D$7-(1+INT(LOG10(ABS(K75)))))</f>
        <v>#N/A</v>
      </c>
      <c r="L105" s="12" t="e">
        <f ca="1">ROUND(L75,Advanced!$D$8-(1+INT(LOG10(ABS(L75)))))</f>
        <v>#N/A</v>
      </c>
      <c r="M105" s="12" t="e">
        <f t="shared" ca="1" si="54"/>
        <v>#N/A</v>
      </c>
      <c r="N105" s="12" t="e">
        <f ca="1">ROUND(N75,Advanced!$D$9-(1+INT(LOG10(ABS(N75)))))</f>
        <v>#N/A</v>
      </c>
      <c r="O105" s="12" t="e">
        <f t="shared" ca="1" si="55"/>
        <v>#N/A</v>
      </c>
      <c r="P105" s="13" t="e">
        <f t="shared" ca="1" si="56"/>
        <v>#N/A</v>
      </c>
      <c r="Q105" s="12" t="e">
        <f ca="1">ROUND(Q75,Advanced!$D$8-(1+INT(LOG10(ABS(Q75)))))</f>
        <v>#N/A</v>
      </c>
      <c r="R105" s="12" t="e">
        <f t="shared" ca="1" si="60"/>
        <v>#N/A</v>
      </c>
      <c r="S105" s="12" t="e">
        <f t="shared" ca="1" si="60"/>
        <v>#N/A</v>
      </c>
      <c r="T105" s="12" t="e">
        <f ca="1">ROUND(T75,Advanced!$D$9-(1+INT(LOG10(ABS(T75)))))</f>
        <v>#N/A</v>
      </c>
      <c r="U105" s="15" t="e">
        <f t="shared" ca="1" si="58"/>
        <v>#N/A</v>
      </c>
      <c r="V105" s="12" t="e">
        <f t="shared" ca="1" si="61"/>
        <v>#N/A</v>
      </c>
      <c r="W105" s="85" t="e">
        <f t="shared" ca="1" si="61"/>
        <v>#N/A</v>
      </c>
    </row>
    <row r="106" spans="5:23">
      <c r="E106" s="120">
        <v>22</v>
      </c>
      <c r="F106" s="9">
        <f ca="1">Lookups!AB23</f>
        <v>25.022500000000008</v>
      </c>
      <c r="G106" s="113"/>
      <c r="H106" s="112"/>
      <c r="I106" s="112"/>
      <c r="J106" s="112"/>
      <c r="K106" s="12" t="e">
        <f ca="1">ROUND(K76,Advanced!$D$7-(1+INT(LOG10(ABS(K76)))))</f>
        <v>#N/A</v>
      </c>
      <c r="L106" s="12" t="e">
        <f ca="1">ROUND(L76,Advanced!$D$8-(1+INT(LOG10(ABS(L76)))))</f>
        <v>#N/A</v>
      </c>
      <c r="M106" s="12" t="e">
        <f t="shared" ca="1" si="54"/>
        <v>#N/A</v>
      </c>
      <c r="N106" s="12" t="e">
        <f ca="1">ROUND(N76,Advanced!$D$9-(1+INT(LOG10(ABS(N76)))))</f>
        <v>#N/A</v>
      </c>
      <c r="O106" s="12" t="e">
        <f t="shared" ca="1" si="55"/>
        <v>#N/A</v>
      </c>
      <c r="P106" s="13" t="e">
        <f t="shared" ca="1" si="56"/>
        <v>#N/A</v>
      </c>
      <c r="Q106" s="12" t="e">
        <f ca="1">ROUND(Q76,Advanced!$D$8-(1+INT(LOG10(ABS(Q76)))))</f>
        <v>#N/A</v>
      </c>
      <c r="R106" s="12" t="e">
        <f t="shared" ca="1" si="60"/>
        <v>#N/A</v>
      </c>
      <c r="S106" s="12" t="e">
        <f t="shared" ca="1" si="60"/>
        <v>#N/A</v>
      </c>
      <c r="T106" s="12" t="e">
        <f ca="1">ROUND(T76,Advanced!$D$9-(1+INT(LOG10(ABS(T76)))))</f>
        <v>#N/A</v>
      </c>
      <c r="U106" s="15" t="e">
        <f t="shared" ca="1" si="58"/>
        <v>#N/A</v>
      </c>
      <c r="V106" s="12" t="e">
        <f t="shared" ca="1" si="61"/>
        <v>#N/A</v>
      </c>
      <c r="W106" s="85" t="e">
        <f t="shared" ca="1" si="61"/>
        <v>#N/A</v>
      </c>
    </row>
    <row r="107" spans="5:23">
      <c r="E107" s="120">
        <v>23</v>
      </c>
      <c r="F107" s="9">
        <f ca="1">Lookups!AB24</f>
        <v>21.452500000000001</v>
      </c>
      <c r="G107" s="113"/>
      <c r="H107" s="112"/>
      <c r="I107" s="112"/>
      <c r="J107" s="112"/>
      <c r="K107" s="12" t="e">
        <f ca="1">ROUND(K77,Advanced!$D$7-(1+INT(LOG10(ABS(K77)))))</f>
        <v>#N/A</v>
      </c>
      <c r="L107" s="12" t="e">
        <f ca="1">ROUND(L77,Advanced!$D$8-(1+INT(LOG10(ABS(L77)))))</f>
        <v>#N/A</v>
      </c>
      <c r="M107" s="12" t="e">
        <f t="shared" ca="1" si="54"/>
        <v>#N/A</v>
      </c>
      <c r="N107" s="12" t="e">
        <f ca="1">ROUND(N77,Advanced!$D$9-(1+INT(LOG10(ABS(N77)))))</f>
        <v>#N/A</v>
      </c>
      <c r="O107" s="12" t="e">
        <f t="shared" ca="1" si="55"/>
        <v>#N/A</v>
      </c>
      <c r="P107" s="13" t="e">
        <f t="shared" ca="1" si="56"/>
        <v>#N/A</v>
      </c>
      <c r="Q107" s="12" t="e">
        <f ca="1">ROUND(Q77,Advanced!$D$8-(1+INT(LOG10(ABS(Q77)))))</f>
        <v>#N/A</v>
      </c>
      <c r="R107" s="12" t="e">
        <f t="shared" ca="1" si="60"/>
        <v>#N/A</v>
      </c>
      <c r="S107" s="12" t="e">
        <f t="shared" ca="1" si="60"/>
        <v>#N/A</v>
      </c>
      <c r="T107" s="12" t="e">
        <f ca="1">ROUND(T77,Advanced!$D$9-(1+INT(LOG10(ABS(T77)))))</f>
        <v>#N/A</v>
      </c>
      <c r="U107" s="15" t="e">
        <f t="shared" ca="1" si="58"/>
        <v>#N/A</v>
      </c>
      <c r="V107" s="12" t="e">
        <f t="shared" ca="1" si="61"/>
        <v>#N/A</v>
      </c>
      <c r="W107" s="85" t="e">
        <f t="shared" ca="1" si="61"/>
        <v>#N/A</v>
      </c>
    </row>
    <row r="108" spans="5:23">
      <c r="E108" s="120">
        <v>24</v>
      </c>
      <c r="F108" s="9">
        <f ca="1">Lookups!AB25</f>
        <v>17.882499999999993</v>
      </c>
      <c r="G108" s="113"/>
      <c r="H108" s="112"/>
      <c r="I108" s="112"/>
      <c r="J108" s="112"/>
      <c r="K108" s="12" t="e">
        <f ca="1">ROUND(K78,Advanced!$D$7-(1+INT(LOG10(ABS(K78)))))</f>
        <v>#N/A</v>
      </c>
      <c r="L108" s="12" t="e">
        <f ca="1">ROUND(L78,Advanced!$D$8-(1+INT(LOG10(ABS(L78)))))</f>
        <v>#N/A</v>
      </c>
      <c r="M108" s="12" t="e">
        <f t="shared" ca="1" si="54"/>
        <v>#N/A</v>
      </c>
      <c r="N108" s="12" t="e">
        <f ca="1">ROUND(N78,Advanced!$D$9-(1+INT(LOG10(ABS(N78)))))</f>
        <v>#N/A</v>
      </c>
      <c r="O108" s="12" t="e">
        <f t="shared" ca="1" si="55"/>
        <v>#N/A</v>
      </c>
      <c r="P108" s="13" t="e">
        <f t="shared" ca="1" si="56"/>
        <v>#N/A</v>
      </c>
      <c r="Q108" s="12" t="e">
        <f ca="1">ROUND(Q78,Advanced!$D$8-(1+INT(LOG10(ABS(Q78)))))</f>
        <v>#N/A</v>
      </c>
      <c r="R108" s="12" t="e">
        <f t="shared" ca="1" si="60"/>
        <v>#N/A</v>
      </c>
      <c r="S108" s="12" t="e">
        <f t="shared" ca="1" si="60"/>
        <v>#N/A</v>
      </c>
      <c r="T108" s="12" t="e">
        <f ca="1">ROUND(T78,Advanced!$D$9-(1+INT(LOG10(ABS(T78)))))</f>
        <v>#N/A</v>
      </c>
      <c r="U108" s="15" t="e">
        <f t="shared" ca="1" si="58"/>
        <v>#N/A</v>
      </c>
      <c r="V108" s="12" t="e">
        <f t="shared" ca="1" si="61"/>
        <v>#N/A</v>
      </c>
      <c r="W108" s="85" t="e">
        <f t="shared" ca="1" si="61"/>
        <v>#N/A</v>
      </c>
    </row>
    <row r="109" spans="5:23">
      <c r="E109" s="120">
        <v>25</v>
      </c>
      <c r="F109" s="9">
        <f ca="1">Lookups!AB26</f>
        <v>14.3125</v>
      </c>
      <c r="G109" s="113"/>
      <c r="H109" s="112"/>
      <c r="I109" s="112"/>
      <c r="J109" s="112"/>
      <c r="K109" s="12" t="e">
        <f ca="1">ROUND(K79,Advanced!$D$7-(1+INT(LOG10(ABS(K79)))))</f>
        <v>#N/A</v>
      </c>
      <c r="L109" s="12" t="e">
        <f ca="1">ROUND(L79,Advanced!$D$8-(1+INT(LOG10(ABS(L79)))))</f>
        <v>#N/A</v>
      </c>
      <c r="M109" s="12" t="e">
        <f t="shared" ca="1" si="54"/>
        <v>#N/A</v>
      </c>
      <c r="N109" s="12" t="e">
        <f ca="1">ROUND(N79,Advanced!$D$9-(1+INT(LOG10(ABS(N79)))))</f>
        <v>#N/A</v>
      </c>
      <c r="O109" s="12" t="e">
        <f t="shared" ca="1" si="55"/>
        <v>#N/A</v>
      </c>
      <c r="P109" s="13" t="e">
        <f t="shared" ca="1" si="56"/>
        <v>#N/A</v>
      </c>
      <c r="Q109" s="12" t="e">
        <f ca="1">ROUND(Q79,Advanced!$D$8-(1+INT(LOG10(ABS(Q79)))))</f>
        <v>#N/A</v>
      </c>
      <c r="R109" s="12" t="e">
        <f t="shared" ca="1" si="60"/>
        <v>#N/A</v>
      </c>
      <c r="S109" s="12" t="e">
        <f t="shared" ca="1" si="60"/>
        <v>#N/A</v>
      </c>
      <c r="T109" s="12" t="e">
        <f ca="1">ROUND(T79,Advanced!$D$9-(1+INT(LOG10(ABS(T79)))))</f>
        <v>#N/A</v>
      </c>
      <c r="U109" s="15" t="e">
        <f t="shared" ca="1" si="58"/>
        <v>#N/A</v>
      </c>
      <c r="V109" s="12" t="e">
        <f t="shared" ca="1" si="61"/>
        <v>#N/A</v>
      </c>
      <c r="W109" s="85" t="e">
        <f t="shared" ca="1" si="61"/>
        <v>#N/A</v>
      </c>
    </row>
    <row r="110" spans="5:23">
      <c r="E110" s="120">
        <v>26</v>
      </c>
      <c r="F110" s="9">
        <f ca="1">Lookups!AB27</f>
        <v>10.742500000000007</v>
      </c>
      <c r="G110" s="113"/>
      <c r="H110" s="112"/>
      <c r="I110" s="112"/>
      <c r="J110" s="112"/>
      <c r="K110" s="12" t="e">
        <f ca="1">ROUND(K80,Advanced!$D$7-(1+INT(LOG10(ABS(K80)))))</f>
        <v>#N/A</v>
      </c>
      <c r="L110" s="12" t="e">
        <f ca="1">ROUND(L80,Advanced!$D$8-(1+INT(LOG10(ABS(L80)))))</f>
        <v>#N/A</v>
      </c>
      <c r="M110" s="12" t="e">
        <f t="shared" ca="1" si="54"/>
        <v>#N/A</v>
      </c>
      <c r="N110" s="12" t="e">
        <f ca="1">ROUND(N80,Advanced!$D$9-(1+INT(LOG10(ABS(N80)))))</f>
        <v>#N/A</v>
      </c>
      <c r="O110" s="12" t="e">
        <f t="shared" ca="1" si="55"/>
        <v>#N/A</v>
      </c>
      <c r="P110" s="13" t="e">
        <f t="shared" ca="1" si="56"/>
        <v>#N/A</v>
      </c>
      <c r="Q110" s="12" t="e">
        <f ca="1">ROUND(Q80,Advanced!$D$8-(1+INT(LOG10(ABS(Q80)))))</f>
        <v>#N/A</v>
      </c>
      <c r="R110" s="12" t="e">
        <f t="shared" ca="1" si="60"/>
        <v>#N/A</v>
      </c>
      <c r="S110" s="12" t="e">
        <f t="shared" ca="1" si="60"/>
        <v>#N/A</v>
      </c>
      <c r="T110" s="12" t="e">
        <f ca="1">ROUND(T80,Advanced!$D$9-(1+INT(LOG10(ABS(T80)))))</f>
        <v>#N/A</v>
      </c>
      <c r="U110" s="15" t="e">
        <f t="shared" ca="1" si="58"/>
        <v>#N/A</v>
      </c>
      <c r="V110" s="12" t="e">
        <f t="shared" ca="1" si="61"/>
        <v>#N/A</v>
      </c>
      <c r="W110" s="85" t="e">
        <f t="shared" ca="1" si="61"/>
        <v>#N/A</v>
      </c>
    </row>
    <row r="111" spans="5:23">
      <c r="E111" s="120">
        <v>27</v>
      </c>
      <c r="F111" s="9">
        <f ca="1">Lookups!AB28</f>
        <v>7.1724999999999994</v>
      </c>
      <c r="G111" s="113"/>
      <c r="H111" s="112"/>
      <c r="I111" s="112"/>
      <c r="J111" s="112"/>
      <c r="K111" s="12" t="e">
        <f ca="1">ROUND(K81,Advanced!$D$7-(1+INT(LOG10(ABS(K81)))))</f>
        <v>#N/A</v>
      </c>
      <c r="L111" s="12" t="e">
        <f ca="1">ROUND(L81,Advanced!$D$8-(1+INT(LOG10(ABS(L81)))))</f>
        <v>#N/A</v>
      </c>
      <c r="M111" s="12" t="e">
        <f t="shared" ca="1" si="54"/>
        <v>#N/A</v>
      </c>
      <c r="N111" s="12" t="e">
        <f ca="1">ROUND(N81,Advanced!$D$9-(1+INT(LOG10(ABS(N81)))))</f>
        <v>#N/A</v>
      </c>
      <c r="O111" s="12" t="e">
        <f t="shared" ca="1" si="55"/>
        <v>#N/A</v>
      </c>
      <c r="P111" s="13" t="e">
        <f t="shared" ca="1" si="56"/>
        <v>#N/A</v>
      </c>
      <c r="Q111" s="12" t="e">
        <f ca="1">ROUND(Q81,Advanced!$D$8-(1+INT(LOG10(ABS(Q81)))))</f>
        <v>#N/A</v>
      </c>
      <c r="R111" s="12" t="e">
        <f t="shared" ca="1" si="60"/>
        <v>#N/A</v>
      </c>
      <c r="S111" s="12" t="e">
        <f t="shared" ca="1" si="60"/>
        <v>#N/A</v>
      </c>
      <c r="T111" s="12" t="e">
        <f ca="1">ROUND(T81,Advanced!$D$9-(1+INT(LOG10(ABS(T81)))))</f>
        <v>#N/A</v>
      </c>
      <c r="U111" s="15" t="e">
        <f t="shared" ca="1" si="58"/>
        <v>#N/A</v>
      </c>
      <c r="V111" s="12" t="e">
        <f t="shared" ca="1" si="61"/>
        <v>#N/A</v>
      </c>
      <c r="W111" s="85" t="e">
        <f t="shared" ca="1" si="61"/>
        <v>#N/A</v>
      </c>
    </row>
    <row r="112" spans="5:23">
      <c r="E112" s="120">
        <v>28</v>
      </c>
      <c r="F112" s="9">
        <f ca="1">Lookups!AB29</f>
        <v>3.602499999999992</v>
      </c>
      <c r="G112" s="113"/>
      <c r="H112" s="112"/>
      <c r="I112" s="112"/>
      <c r="J112" s="112"/>
      <c r="K112" s="12" t="e">
        <f ca="1">ROUND(K82,Advanced!$D$7-(1+INT(LOG10(ABS(K82)))))</f>
        <v>#N/A</v>
      </c>
      <c r="L112" s="12" t="e">
        <f ca="1">ROUND(L82,Advanced!$D$8-(1+INT(LOG10(ABS(L82)))))</f>
        <v>#N/A</v>
      </c>
      <c r="M112" s="12" t="e">
        <f t="shared" ca="1" si="54"/>
        <v>#N/A</v>
      </c>
      <c r="N112" s="12" t="e">
        <f ca="1">ROUND(N82,Advanced!$D$9-(1+INT(LOG10(ABS(N82)))))</f>
        <v>#N/A</v>
      </c>
      <c r="O112" s="12" t="e">
        <f t="shared" ca="1" si="55"/>
        <v>#N/A</v>
      </c>
      <c r="P112" s="13" t="e">
        <f t="shared" ca="1" si="56"/>
        <v>#N/A</v>
      </c>
      <c r="Q112" s="12" t="e">
        <f ca="1">ROUND(Q82,Advanced!$D$8-(1+INT(LOG10(ABS(Q82)))))</f>
        <v>#N/A</v>
      </c>
      <c r="R112" s="12" t="e">
        <f t="shared" ca="1" si="60"/>
        <v>#N/A</v>
      </c>
      <c r="S112" s="12" t="e">
        <f t="shared" ca="1" si="60"/>
        <v>#N/A</v>
      </c>
      <c r="T112" s="12" t="e">
        <f ca="1">ROUND(T82,Advanced!$D$9-(1+INT(LOG10(ABS(T82)))))</f>
        <v>#N/A</v>
      </c>
      <c r="U112" s="15" t="e">
        <f t="shared" ca="1" si="58"/>
        <v>#N/A</v>
      </c>
      <c r="V112" s="12" t="e">
        <f t="shared" ca="1" si="61"/>
        <v>#N/A</v>
      </c>
      <c r="W112" s="85" t="e">
        <f t="shared" ca="1" si="61"/>
        <v>#N/A</v>
      </c>
    </row>
    <row r="113" spans="5:23">
      <c r="E113" s="120">
        <v>29</v>
      </c>
      <c r="F113" s="9">
        <f ca="1">Lookups!AB30</f>
        <v>3.2499999999998863E-2</v>
      </c>
      <c r="G113" s="113"/>
      <c r="H113" s="112"/>
      <c r="I113" s="112"/>
      <c r="J113" s="112"/>
      <c r="K113" s="12" t="e">
        <f ca="1">ROUND(K83,Advanced!$D$7-(1+INT(LOG10(ABS(K83)))))</f>
        <v>#N/A</v>
      </c>
      <c r="L113" s="12" t="e">
        <f ca="1">ROUND(L83,Advanced!$D$8-(1+INT(LOG10(ABS(L83)))))</f>
        <v>#N/A</v>
      </c>
      <c r="M113" s="12" t="e">
        <f t="shared" ca="1" si="54"/>
        <v>#N/A</v>
      </c>
      <c r="N113" s="12" t="e">
        <f ca="1">ROUND(N83,Advanced!$D$9-(1+INT(LOG10(ABS(N83)))))</f>
        <v>#N/A</v>
      </c>
      <c r="O113" s="12" t="e">
        <f t="shared" ca="1" si="55"/>
        <v>#N/A</v>
      </c>
      <c r="P113" s="13" t="e">
        <f t="shared" ca="1" si="56"/>
        <v>#N/A</v>
      </c>
      <c r="Q113" s="12" t="e">
        <f ca="1">ROUND(Q83,Advanced!$D$8-(1+INT(LOG10(ABS(Q83)))))</f>
        <v>#N/A</v>
      </c>
      <c r="R113" s="12" t="e">
        <f t="shared" ca="1" si="60"/>
        <v>#N/A</v>
      </c>
      <c r="S113" s="12" t="e">
        <f t="shared" ca="1" si="60"/>
        <v>#N/A</v>
      </c>
      <c r="T113" s="12" t="e">
        <f ca="1">ROUND(T83,Advanced!$D$9-(1+INT(LOG10(ABS(T83)))))</f>
        <v>#N/A</v>
      </c>
      <c r="U113" s="15" t="e">
        <f t="shared" ca="1" si="58"/>
        <v>#N/A</v>
      </c>
      <c r="V113" s="12" t="e">
        <f t="shared" ca="1" si="61"/>
        <v>#N/A</v>
      </c>
      <c r="W113" s="85" t="e">
        <f t="shared" ca="1" si="61"/>
        <v>#N/A</v>
      </c>
    </row>
  </sheetData>
  <pageMargins left="0.75" right="0.75" top="1" bottom="1" header="0.5" footer="0.5"/>
  <pageSetup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I113"/>
  <sheetViews>
    <sheetView workbookViewId="0">
      <pane xSplit="6" ySplit="2" topLeftCell="M3" activePane="bottomRight" state="frozen"/>
      <selection pane="topRight" activeCell="F1" sqref="F1"/>
      <selection pane="bottomLeft" activeCell="A3" sqref="A3"/>
      <selection pane="bottomRight" activeCell="AD3" sqref="AD3:AD83"/>
    </sheetView>
  </sheetViews>
  <sheetFormatPr defaultRowHeight="12.75"/>
  <cols>
    <col min="1" max="1" width="18.42578125" customWidth="1"/>
    <col min="3" max="4" width="3.85546875" customWidth="1"/>
    <col min="15" max="15" width="9.140625" customWidth="1"/>
    <col min="21" max="21" width="10.28515625" bestFit="1" customWidth="1"/>
    <col min="25" max="25" width="12.42578125" customWidth="1"/>
    <col min="26" max="26" width="17.28515625" customWidth="1"/>
    <col min="28" max="28" width="10.42578125" customWidth="1"/>
  </cols>
  <sheetData>
    <row r="1" spans="1:35">
      <c r="F1">
        <f ca="1">(B24-B23)/50</f>
        <v>0</v>
      </c>
      <c r="H1" s="2" t="s">
        <v>111</v>
      </c>
      <c r="K1" s="2" t="s">
        <v>112</v>
      </c>
    </row>
    <row r="2" spans="1:35" ht="42" customHeight="1">
      <c r="A2" s="98" t="s">
        <v>1084</v>
      </c>
      <c r="B2" s="99"/>
      <c r="E2" s="96" t="s">
        <v>114</v>
      </c>
      <c r="F2" s="2" t="s">
        <v>115</v>
      </c>
      <c r="G2" s="11" t="s">
        <v>1085</v>
      </c>
      <c r="H2" s="2" t="s">
        <v>69</v>
      </c>
      <c r="I2" s="2" t="s">
        <v>116</v>
      </c>
      <c r="J2" s="2"/>
      <c r="K2" s="2" t="s">
        <v>43</v>
      </c>
      <c r="L2" s="2" t="s">
        <v>46</v>
      </c>
      <c r="M2" s="110" t="s">
        <v>17</v>
      </c>
      <c r="N2" s="114" t="s">
        <v>1086</v>
      </c>
      <c r="O2" s="2" t="s">
        <v>1087</v>
      </c>
      <c r="P2" s="2" t="s">
        <v>1088</v>
      </c>
      <c r="Q2" s="2" t="s">
        <v>1089</v>
      </c>
      <c r="R2" s="2" t="s">
        <v>1090</v>
      </c>
      <c r="S2" s="2" t="s">
        <v>1091</v>
      </c>
      <c r="T2" s="2" t="s">
        <v>996</v>
      </c>
      <c r="U2" s="2" t="s">
        <v>1005</v>
      </c>
      <c r="V2" s="2" t="s">
        <v>85</v>
      </c>
      <c r="W2" s="2" t="s">
        <v>66</v>
      </c>
      <c r="X2" s="2"/>
      <c r="Y2" s="11" t="s">
        <v>118</v>
      </c>
      <c r="Z2" s="11" t="s">
        <v>119</v>
      </c>
      <c r="AA2" s="11" t="s">
        <v>1092</v>
      </c>
      <c r="AB2" s="111" t="s">
        <v>1093</v>
      </c>
      <c r="AC2" s="111" t="s">
        <v>1094</v>
      </c>
      <c r="AD2" s="111" t="s">
        <v>1095</v>
      </c>
      <c r="AE2" s="111" t="s">
        <v>1096</v>
      </c>
      <c r="AF2" s="115" t="s">
        <v>1097</v>
      </c>
      <c r="AG2" s="115" t="s">
        <v>1098</v>
      </c>
      <c r="AH2" s="115" t="s">
        <v>1098</v>
      </c>
      <c r="AI2" s="115" t="s">
        <v>1099</v>
      </c>
    </row>
    <row r="3" spans="1:35">
      <c r="A3" s="99" t="s">
        <v>15</v>
      </c>
      <c r="B3" s="99">
        <f ca="1">VLOOKUP(CHARACTERIZE!$N$6, Lookups!$D$2:$E$1502,2,FALSE)+1</f>
        <v>1</v>
      </c>
      <c r="E3" s="97">
        <v>0</v>
      </c>
      <c r="F3" s="9">
        <f t="shared" ref="F3:F53" ca="1" si="0">$B$23+E3*$F$1</f>
        <v>0</v>
      </c>
      <c r="H3" s="14">
        <f t="shared" ref="H3:H53" ca="1" si="1">$B$31*$F3^3+$B$32*$F3^2+$B$33*$F3+$B$34+$B$9</f>
        <v>0</v>
      </c>
      <c r="I3" s="14">
        <f t="shared" ref="I3:I53" ca="1" si="2">$B$26*$F3^3+$B$27*$F3^2+$B$28*$F3+$B$29</f>
        <v>0</v>
      </c>
      <c r="J3" s="16"/>
      <c r="K3" s="12">
        <f t="shared" ref="K3:K53" ca="1" si="3">AA3</f>
        <v>0</v>
      </c>
      <c r="L3" s="12">
        <f t="shared" ref="L3:L53" ca="1" si="4">F3*AA3</f>
        <v>0</v>
      </c>
      <c r="M3" s="12" t="e">
        <f ca="1">INDEX(AB3:AE3,1,$B$10)</f>
        <v>#VALUE!</v>
      </c>
      <c r="N3" s="12" t="e">
        <f ca="1">INDEX(AF3:AI3,1,$B$10)</f>
        <v>#VALUE!</v>
      </c>
      <c r="O3" s="12">
        <f t="shared" ref="O3:O53" ca="1" si="5">I3*Z3</f>
        <v>0</v>
      </c>
      <c r="P3" s="13" t="e">
        <f ca="1">IF((M3*$B$13)=0,0,CEILING($B$12/(M3*$B$13),1)*$B$6)</f>
        <v>#VALUE!</v>
      </c>
      <c r="Q3" s="12" t="e">
        <f t="shared" ref="Q3:Q53" ca="1" si="6">P3*F3*AA3/$B$14/$B$6</f>
        <v>#VALUE!</v>
      </c>
      <c r="R3" s="12" t="e">
        <f ca="1">P3*S3</f>
        <v>#VALUE!</v>
      </c>
      <c r="S3" s="12" t="e">
        <f ca="1">M3*$B$13/$B$6</f>
        <v>#VALUE!</v>
      </c>
      <c r="T3" s="12" t="e">
        <f ca="1">R3/Q3/CHOOSE($B$47,1,10,0.01,1)</f>
        <v>#VALUE!</v>
      </c>
      <c r="U3" s="15" t="e">
        <f ca="1">P3*$B$5</f>
        <v>#VALUE!</v>
      </c>
      <c r="V3" s="12">
        <f t="shared" ref="V3:V53" ca="1" si="7">CHOOSE($B$43,$B$8,$B$8+Y3*$B$39)</f>
        <v>25</v>
      </c>
      <c r="W3" s="85">
        <f t="shared" ref="W3:W53" ca="1" si="8">CHOOSE($B$43,$B$8-Y3*$B$39,$B$8)</f>
        <v>25</v>
      </c>
      <c r="X3" s="4"/>
      <c r="Y3" s="3">
        <f t="shared" ref="Y3:Y66" ca="1" si="9">IF($G3,0,F3*(H3+($B$8-$B$37)*$B$38))</f>
        <v>0</v>
      </c>
      <c r="Z3" s="3">
        <f t="shared" ref="Z3:Z66" ca="1" si="10">1+(V3-$B$37)*$B$36</f>
        <v>1</v>
      </c>
      <c r="AA3">
        <f t="shared" ref="AA3:AA66" ca="1" si="11">(H3+(V3-$B$37)*$B$38)*$B$6</f>
        <v>0</v>
      </c>
      <c r="AB3" t="e">
        <f t="shared" ref="AB3:AB66" ca="1" si="12">I3*Z3*$B$4*$B$6</f>
        <v>#VALUE!</v>
      </c>
      <c r="AC3" t="e">
        <f ca="1">AD3*1000</f>
        <v>#N/A</v>
      </c>
      <c r="AD3" t="e">
        <f ca="1">IF($B$41="lm",AB3/$B$18,IF($B$41="mW",AB3/1000,IF($B$41="PPF",AB3/$B$17/1000,NA())))</f>
        <v>#N/A</v>
      </c>
      <c r="AE3" t="e">
        <f ca="1">AB3*$B$17</f>
        <v>#VALUE!</v>
      </c>
      <c r="AF3" t="e">
        <f t="shared" ref="AF3:AF66" ca="1" si="13">AB3/L3/IF($B$41="mW",10,1)</f>
        <v>#VALUE!</v>
      </c>
      <c r="AG3" t="e">
        <f t="shared" ref="AG3:AG66" ca="1" si="14">AC3/L3/10</f>
        <v>#N/A</v>
      </c>
      <c r="AH3" t="e">
        <f ca="1">AG3</f>
        <v>#N/A</v>
      </c>
      <c r="AI3" t="e">
        <f t="shared" ref="AI3:AI66" ca="1" si="15">AE3/L3</f>
        <v>#VALUE!</v>
      </c>
    </row>
    <row r="4" spans="1:35">
      <c r="A4" s="99" t="s">
        <v>17</v>
      </c>
      <c r="B4" s="99" t="str">
        <f ca="1">IF(ISNA(temp!$L$1),NA(),IF(CHARACTERIZE!$P$7=0,VLOOKUP(CHARACTERIZE!$N$7,FluxLookup3,2,FALSE),CHARACTERIZE!$P$7))</f>
        <v/>
      </c>
      <c r="E4" s="97">
        <v>1</v>
      </c>
      <c r="F4" s="9">
        <f t="shared" ca="1" si="0"/>
        <v>0</v>
      </c>
      <c r="G4" s="3"/>
      <c r="H4" s="14">
        <f t="shared" ca="1" si="1"/>
        <v>0</v>
      </c>
      <c r="I4" s="14">
        <f t="shared" ca="1" si="2"/>
        <v>0</v>
      </c>
      <c r="J4" s="17"/>
      <c r="K4" s="12">
        <f t="shared" ca="1" si="3"/>
        <v>0</v>
      </c>
      <c r="L4" s="12">
        <f t="shared" ca="1" si="4"/>
        <v>0</v>
      </c>
      <c r="M4" s="12" t="e">
        <f t="shared" ref="M4:M53" ca="1" si="16">INDEX(AB4:AE4,1,$B$10)</f>
        <v>#VALUE!</v>
      </c>
      <c r="N4" s="12" t="e">
        <f t="shared" ref="N4:N53" ca="1" si="17">INDEX(AF4:AI4,1,$B$10)</f>
        <v>#VALUE!</v>
      </c>
      <c r="O4" s="12">
        <f t="shared" ca="1" si="5"/>
        <v>0</v>
      </c>
      <c r="P4" s="13" t="e">
        <f ca="1">IF((M4*$B$13)=0,0,CEILING($B$12/(M4*$B$13),1)*$B$6)</f>
        <v>#VALUE!</v>
      </c>
      <c r="Q4" s="12" t="e">
        <f t="shared" ca="1" si="6"/>
        <v>#VALUE!</v>
      </c>
      <c r="R4" s="12" t="e">
        <f t="shared" ref="R4:R67" ca="1" si="18">P4*S4</f>
        <v>#VALUE!</v>
      </c>
      <c r="S4" s="12" t="e">
        <f t="shared" ref="S4:S67" ca="1" si="19">M4*$B$13/$B$6</f>
        <v>#VALUE!</v>
      </c>
      <c r="T4" s="12" t="e">
        <f t="shared" ref="T4:T53" ca="1" si="20">R4/Q4/CHOOSE($B$47,1,10,0.01,1)</f>
        <v>#VALUE!</v>
      </c>
      <c r="U4" s="15" t="e">
        <f t="shared" ref="U4:U53" ca="1" si="21">P4*$B$5/$B$6</f>
        <v>#VALUE!</v>
      </c>
      <c r="V4" s="12">
        <f t="shared" ca="1" si="7"/>
        <v>25</v>
      </c>
      <c r="W4" s="85">
        <f t="shared" ca="1" si="8"/>
        <v>25</v>
      </c>
      <c r="X4" s="4"/>
      <c r="Y4" s="3">
        <f t="shared" ca="1" si="9"/>
        <v>0</v>
      </c>
      <c r="Z4" s="3">
        <f t="shared" ca="1" si="10"/>
        <v>1</v>
      </c>
      <c r="AA4">
        <f t="shared" ca="1" si="11"/>
        <v>0</v>
      </c>
      <c r="AB4" t="e">
        <f t="shared" ca="1" si="12"/>
        <v>#VALUE!</v>
      </c>
      <c r="AC4" t="e">
        <f t="shared" ref="AC4:AC67" ca="1" si="22">AD4*1000</f>
        <v>#N/A</v>
      </c>
      <c r="AD4" t="e">
        <f t="shared" ref="AD4:AD67" ca="1" si="23">IF($B$41="lm",AB4/$B$18,IF($B$41="mW",AB4/1000,IF($B$41="PPF",AB4/$B$17/1000,NA())))</f>
        <v>#N/A</v>
      </c>
      <c r="AE4" t="e">
        <f t="shared" ref="AE4:AE67" ca="1" si="24">AB4*$B$17</f>
        <v>#VALUE!</v>
      </c>
      <c r="AF4" t="e">
        <f t="shared" ca="1" si="13"/>
        <v>#VALUE!</v>
      </c>
      <c r="AG4" t="e">
        <f t="shared" ca="1" si="14"/>
        <v>#N/A</v>
      </c>
      <c r="AH4" t="e">
        <f t="shared" ref="AH4:AH67" ca="1" si="25">AG4</f>
        <v>#N/A</v>
      </c>
      <c r="AI4" t="e">
        <f t="shared" ca="1" si="15"/>
        <v>#VALUE!</v>
      </c>
    </row>
    <row r="5" spans="1:35">
      <c r="A5" s="99" t="s">
        <v>19</v>
      </c>
      <c r="B5" s="100">
        <f>CHARACTERIZE!$N$8*$B$6</f>
        <v>0</v>
      </c>
      <c r="E5" s="97">
        <v>2</v>
      </c>
      <c r="F5" s="9">
        <f t="shared" ca="1" si="0"/>
        <v>0</v>
      </c>
      <c r="G5" s="3"/>
      <c r="H5" s="14">
        <f t="shared" ca="1" si="1"/>
        <v>0</v>
      </c>
      <c r="I5" s="14">
        <f t="shared" ca="1" si="2"/>
        <v>0</v>
      </c>
      <c r="J5" s="17"/>
      <c r="K5" s="12">
        <f t="shared" ca="1" si="3"/>
        <v>0</v>
      </c>
      <c r="L5" s="12">
        <f t="shared" ca="1" si="4"/>
        <v>0</v>
      </c>
      <c r="M5" s="12" t="e">
        <f t="shared" ca="1" si="16"/>
        <v>#VALUE!</v>
      </c>
      <c r="N5" s="12" t="e">
        <f t="shared" ca="1" si="17"/>
        <v>#VALUE!</v>
      </c>
      <c r="O5" s="12">
        <f t="shared" ca="1" si="5"/>
        <v>0</v>
      </c>
      <c r="P5" s="13" t="e">
        <f t="shared" ref="P5:P68" ca="1" si="26">IF((M5*$B$13)=0,0,CEILING($B$12/(M5*$B$13),1)*$B$6)</f>
        <v>#VALUE!</v>
      </c>
      <c r="Q5" s="12" t="e">
        <f t="shared" ca="1" si="6"/>
        <v>#VALUE!</v>
      </c>
      <c r="R5" s="12" t="e">
        <f t="shared" ca="1" si="18"/>
        <v>#VALUE!</v>
      </c>
      <c r="S5" s="12" t="e">
        <f t="shared" ca="1" si="19"/>
        <v>#VALUE!</v>
      </c>
      <c r="T5" s="12" t="e">
        <f t="shared" ca="1" si="20"/>
        <v>#VALUE!</v>
      </c>
      <c r="U5" s="15" t="e">
        <f t="shared" ca="1" si="21"/>
        <v>#VALUE!</v>
      </c>
      <c r="V5" s="12">
        <f t="shared" ca="1" si="7"/>
        <v>25</v>
      </c>
      <c r="W5" s="85">
        <f t="shared" ca="1" si="8"/>
        <v>25</v>
      </c>
      <c r="X5" s="4"/>
      <c r="Y5" s="3">
        <f t="shared" ca="1" si="9"/>
        <v>0</v>
      </c>
      <c r="Z5" s="3">
        <f t="shared" ca="1" si="10"/>
        <v>1</v>
      </c>
      <c r="AA5">
        <f t="shared" ca="1" si="11"/>
        <v>0</v>
      </c>
      <c r="AB5" t="e">
        <f t="shared" ca="1" si="12"/>
        <v>#VALUE!</v>
      </c>
      <c r="AC5" t="e">
        <f t="shared" ca="1" si="22"/>
        <v>#N/A</v>
      </c>
      <c r="AD5" t="e">
        <f t="shared" ca="1" si="23"/>
        <v>#N/A</v>
      </c>
      <c r="AE5" t="e">
        <f t="shared" ca="1" si="24"/>
        <v>#VALUE!</v>
      </c>
      <c r="AF5" t="e">
        <f t="shared" ca="1" si="13"/>
        <v>#VALUE!</v>
      </c>
      <c r="AG5" t="e">
        <f t="shared" ca="1" si="14"/>
        <v>#N/A</v>
      </c>
      <c r="AH5" t="e">
        <f t="shared" ca="1" si="25"/>
        <v>#N/A</v>
      </c>
      <c r="AI5" t="e">
        <f t="shared" ca="1" si="15"/>
        <v>#VALUE!</v>
      </c>
    </row>
    <row r="6" spans="1:35">
      <c r="A6" s="99" t="s">
        <v>22</v>
      </c>
      <c r="B6" s="99">
        <f>CHARACTERIZE!$P$9</f>
        <v>1</v>
      </c>
      <c r="E6" s="97">
        <v>3</v>
      </c>
      <c r="F6" s="9">
        <f t="shared" ca="1" si="0"/>
        <v>0</v>
      </c>
      <c r="G6" s="3"/>
      <c r="H6" s="14">
        <f t="shared" ca="1" si="1"/>
        <v>0</v>
      </c>
      <c r="I6" s="14">
        <f t="shared" ca="1" si="2"/>
        <v>0</v>
      </c>
      <c r="J6" s="17"/>
      <c r="K6" s="12">
        <f t="shared" ca="1" si="3"/>
        <v>0</v>
      </c>
      <c r="L6" s="12">
        <f t="shared" ca="1" si="4"/>
        <v>0</v>
      </c>
      <c r="M6" s="12" t="e">
        <f t="shared" ca="1" si="16"/>
        <v>#VALUE!</v>
      </c>
      <c r="N6" s="12" t="e">
        <f t="shared" ca="1" si="17"/>
        <v>#VALUE!</v>
      </c>
      <c r="O6" s="12">
        <f t="shared" ca="1" si="5"/>
        <v>0</v>
      </c>
      <c r="P6" s="13" t="e">
        <f t="shared" ca="1" si="26"/>
        <v>#VALUE!</v>
      </c>
      <c r="Q6" s="12" t="e">
        <f t="shared" ca="1" si="6"/>
        <v>#VALUE!</v>
      </c>
      <c r="R6" s="12" t="e">
        <f t="shared" ca="1" si="18"/>
        <v>#VALUE!</v>
      </c>
      <c r="S6" s="12" t="e">
        <f t="shared" ca="1" si="19"/>
        <v>#VALUE!</v>
      </c>
      <c r="T6" s="12" t="e">
        <f t="shared" ca="1" si="20"/>
        <v>#VALUE!</v>
      </c>
      <c r="U6" s="15" t="e">
        <f t="shared" ca="1" si="21"/>
        <v>#VALUE!</v>
      </c>
      <c r="V6" s="12">
        <f t="shared" ca="1" si="7"/>
        <v>25</v>
      </c>
      <c r="W6" s="85">
        <f t="shared" ca="1" si="8"/>
        <v>25</v>
      </c>
      <c r="X6" s="4"/>
      <c r="Y6" s="3">
        <f t="shared" ca="1" si="9"/>
        <v>0</v>
      </c>
      <c r="Z6" s="3">
        <f t="shared" ca="1" si="10"/>
        <v>1</v>
      </c>
      <c r="AA6">
        <f t="shared" ca="1" si="11"/>
        <v>0</v>
      </c>
      <c r="AB6" t="e">
        <f t="shared" ca="1" si="12"/>
        <v>#VALUE!</v>
      </c>
      <c r="AC6" t="e">
        <f t="shared" ca="1" si="22"/>
        <v>#N/A</v>
      </c>
      <c r="AD6" t="e">
        <f t="shared" ca="1" si="23"/>
        <v>#N/A</v>
      </c>
      <c r="AE6" t="e">
        <f t="shared" ca="1" si="24"/>
        <v>#VALUE!</v>
      </c>
      <c r="AF6" t="e">
        <f t="shared" ca="1" si="13"/>
        <v>#VALUE!</v>
      </c>
      <c r="AG6" t="e">
        <f t="shared" ca="1" si="14"/>
        <v>#N/A</v>
      </c>
      <c r="AH6" t="e">
        <f t="shared" ca="1" si="25"/>
        <v>#N/A</v>
      </c>
      <c r="AI6" t="e">
        <f t="shared" ca="1" si="15"/>
        <v>#VALUE!</v>
      </c>
    </row>
    <row r="7" spans="1:35">
      <c r="A7" s="102" t="s">
        <v>1100</v>
      </c>
      <c r="B7" s="99" t="str">
        <f>CHARACTERIZE!$O$8</f>
        <v>Tc (ºC)</v>
      </c>
      <c r="C7" s="6"/>
      <c r="D7" s="6"/>
      <c r="E7" s="97">
        <v>4</v>
      </c>
      <c r="F7" s="9">
        <f t="shared" ca="1" si="0"/>
        <v>0</v>
      </c>
      <c r="G7" s="3"/>
      <c r="H7" s="14">
        <f t="shared" ca="1" si="1"/>
        <v>0</v>
      </c>
      <c r="I7" s="14">
        <f t="shared" ca="1" si="2"/>
        <v>0</v>
      </c>
      <c r="J7" s="17"/>
      <c r="K7" s="12">
        <f t="shared" ca="1" si="3"/>
        <v>0</v>
      </c>
      <c r="L7" s="12">
        <f t="shared" ca="1" si="4"/>
        <v>0</v>
      </c>
      <c r="M7" s="12" t="e">
        <f t="shared" ca="1" si="16"/>
        <v>#VALUE!</v>
      </c>
      <c r="N7" s="12" t="e">
        <f t="shared" ca="1" si="17"/>
        <v>#VALUE!</v>
      </c>
      <c r="O7" s="12">
        <f t="shared" ca="1" si="5"/>
        <v>0</v>
      </c>
      <c r="P7" s="13" t="e">
        <f t="shared" ca="1" si="26"/>
        <v>#VALUE!</v>
      </c>
      <c r="Q7" s="12" t="e">
        <f t="shared" ca="1" si="6"/>
        <v>#VALUE!</v>
      </c>
      <c r="R7" s="12" t="e">
        <f t="shared" ca="1" si="18"/>
        <v>#VALUE!</v>
      </c>
      <c r="S7" s="12" t="e">
        <f t="shared" ca="1" si="19"/>
        <v>#VALUE!</v>
      </c>
      <c r="T7" s="12" t="e">
        <f t="shared" ca="1" si="20"/>
        <v>#VALUE!</v>
      </c>
      <c r="U7" s="15" t="e">
        <f t="shared" ca="1" si="21"/>
        <v>#VALUE!</v>
      </c>
      <c r="V7" s="12">
        <f t="shared" ca="1" si="7"/>
        <v>25</v>
      </c>
      <c r="W7" s="85">
        <f t="shared" ca="1" si="8"/>
        <v>25</v>
      </c>
      <c r="X7" s="4"/>
      <c r="Y7" s="3">
        <f t="shared" ca="1" si="9"/>
        <v>0</v>
      </c>
      <c r="Z7" s="3">
        <f t="shared" ca="1" si="10"/>
        <v>1</v>
      </c>
      <c r="AA7">
        <f t="shared" ca="1" si="11"/>
        <v>0</v>
      </c>
      <c r="AB7" t="e">
        <f t="shared" ca="1" si="12"/>
        <v>#VALUE!</v>
      </c>
      <c r="AC7" t="e">
        <f t="shared" ca="1" si="22"/>
        <v>#N/A</v>
      </c>
      <c r="AD7" t="e">
        <f t="shared" ca="1" si="23"/>
        <v>#N/A</v>
      </c>
      <c r="AE7" t="e">
        <f t="shared" ca="1" si="24"/>
        <v>#VALUE!</v>
      </c>
      <c r="AF7" t="e">
        <f t="shared" ca="1" si="13"/>
        <v>#VALUE!</v>
      </c>
      <c r="AG7" t="e">
        <f t="shared" ca="1" si="14"/>
        <v>#N/A</v>
      </c>
      <c r="AH7" t="e">
        <f t="shared" ca="1" si="25"/>
        <v>#N/A</v>
      </c>
      <c r="AI7" t="e">
        <f t="shared" ca="1" si="15"/>
        <v>#VALUE!</v>
      </c>
    </row>
    <row r="8" spans="1:35">
      <c r="A8" s="102" t="s">
        <v>1101</v>
      </c>
      <c r="B8" s="101">
        <f>CHARACTERIZE!$P$8</f>
        <v>25</v>
      </c>
      <c r="E8" s="97">
        <v>5</v>
      </c>
      <c r="F8" s="9">
        <f t="shared" ca="1" si="0"/>
        <v>0</v>
      </c>
      <c r="G8" s="3"/>
      <c r="H8" s="14">
        <f t="shared" ca="1" si="1"/>
        <v>0</v>
      </c>
      <c r="I8" s="14">
        <f t="shared" ca="1" si="2"/>
        <v>0</v>
      </c>
      <c r="J8" s="17"/>
      <c r="K8" s="12">
        <f t="shared" ca="1" si="3"/>
        <v>0</v>
      </c>
      <c r="L8" s="12">
        <f t="shared" ca="1" si="4"/>
        <v>0</v>
      </c>
      <c r="M8" s="12" t="e">
        <f t="shared" ca="1" si="16"/>
        <v>#VALUE!</v>
      </c>
      <c r="N8" s="12" t="e">
        <f t="shared" ca="1" si="17"/>
        <v>#VALUE!</v>
      </c>
      <c r="O8" s="12">
        <f t="shared" ca="1" si="5"/>
        <v>0</v>
      </c>
      <c r="P8" s="13" t="e">
        <f t="shared" ca="1" si="26"/>
        <v>#VALUE!</v>
      </c>
      <c r="Q8" s="12" t="e">
        <f t="shared" ca="1" si="6"/>
        <v>#VALUE!</v>
      </c>
      <c r="R8" s="12" t="e">
        <f t="shared" ca="1" si="18"/>
        <v>#VALUE!</v>
      </c>
      <c r="S8" s="12" t="e">
        <f t="shared" ca="1" si="19"/>
        <v>#VALUE!</v>
      </c>
      <c r="T8" s="12" t="e">
        <f t="shared" ca="1" si="20"/>
        <v>#VALUE!</v>
      </c>
      <c r="U8" s="15" t="e">
        <f t="shared" ca="1" si="21"/>
        <v>#VALUE!</v>
      </c>
      <c r="V8" s="12">
        <f t="shared" ca="1" si="7"/>
        <v>25</v>
      </c>
      <c r="W8" s="85">
        <f t="shared" ca="1" si="8"/>
        <v>25</v>
      </c>
      <c r="X8" s="4"/>
      <c r="Y8" s="3">
        <f t="shared" ca="1" si="9"/>
        <v>0</v>
      </c>
      <c r="Z8" s="3">
        <f t="shared" ca="1" si="10"/>
        <v>1</v>
      </c>
      <c r="AA8">
        <f t="shared" ca="1" si="11"/>
        <v>0</v>
      </c>
      <c r="AB8" t="e">
        <f t="shared" ca="1" si="12"/>
        <v>#VALUE!</v>
      </c>
      <c r="AC8" t="e">
        <f t="shared" ca="1" si="22"/>
        <v>#N/A</v>
      </c>
      <c r="AD8" t="e">
        <f t="shared" ca="1" si="23"/>
        <v>#N/A</v>
      </c>
      <c r="AE8" t="e">
        <f t="shared" ca="1" si="24"/>
        <v>#VALUE!</v>
      </c>
      <c r="AF8" t="e">
        <f t="shared" ca="1" si="13"/>
        <v>#VALUE!</v>
      </c>
      <c r="AG8" t="e">
        <f t="shared" ca="1" si="14"/>
        <v>#N/A</v>
      </c>
      <c r="AH8" t="e">
        <f t="shared" ca="1" si="25"/>
        <v>#N/A</v>
      </c>
      <c r="AI8" t="e">
        <f t="shared" ca="1" si="15"/>
        <v>#VALUE!</v>
      </c>
    </row>
    <row r="9" spans="1:35">
      <c r="A9" s="102" t="s">
        <v>1102</v>
      </c>
      <c r="B9" s="99">
        <f>CHARACTERIZE!$N$9</f>
        <v>0</v>
      </c>
      <c r="E9" s="97">
        <v>6</v>
      </c>
      <c r="F9" s="9">
        <f t="shared" ca="1" si="0"/>
        <v>0</v>
      </c>
      <c r="G9" s="3"/>
      <c r="H9" s="14">
        <f t="shared" ca="1" si="1"/>
        <v>0</v>
      </c>
      <c r="I9" s="14">
        <f t="shared" ca="1" si="2"/>
        <v>0</v>
      </c>
      <c r="J9" s="17"/>
      <c r="K9" s="12">
        <f t="shared" ca="1" si="3"/>
        <v>0</v>
      </c>
      <c r="L9" s="12">
        <f t="shared" ca="1" si="4"/>
        <v>0</v>
      </c>
      <c r="M9" s="12" t="e">
        <f t="shared" ca="1" si="16"/>
        <v>#VALUE!</v>
      </c>
      <c r="N9" s="12" t="e">
        <f t="shared" ca="1" si="17"/>
        <v>#VALUE!</v>
      </c>
      <c r="O9" s="12">
        <f t="shared" ca="1" si="5"/>
        <v>0</v>
      </c>
      <c r="P9" s="13" t="e">
        <f t="shared" ca="1" si="26"/>
        <v>#VALUE!</v>
      </c>
      <c r="Q9" s="12" t="e">
        <f t="shared" ca="1" si="6"/>
        <v>#VALUE!</v>
      </c>
      <c r="R9" s="12" t="e">
        <f t="shared" ca="1" si="18"/>
        <v>#VALUE!</v>
      </c>
      <c r="S9" s="12" t="e">
        <f t="shared" ca="1" si="19"/>
        <v>#VALUE!</v>
      </c>
      <c r="T9" s="12" t="e">
        <f t="shared" ca="1" si="20"/>
        <v>#VALUE!</v>
      </c>
      <c r="U9" s="15" t="e">
        <f t="shared" ca="1" si="21"/>
        <v>#VALUE!</v>
      </c>
      <c r="V9" s="12">
        <f t="shared" ca="1" si="7"/>
        <v>25</v>
      </c>
      <c r="W9" s="85">
        <f t="shared" ca="1" si="8"/>
        <v>25</v>
      </c>
      <c r="X9" s="4"/>
      <c r="Y9" s="3">
        <f t="shared" ca="1" si="9"/>
        <v>0</v>
      </c>
      <c r="Z9" s="3">
        <f t="shared" ca="1" si="10"/>
        <v>1</v>
      </c>
      <c r="AA9">
        <f t="shared" ca="1" si="11"/>
        <v>0</v>
      </c>
      <c r="AB9" t="e">
        <f t="shared" ca="1" si="12"/>
        <v>#VALUE!</v>
      </c>
      <c r="AC9" t="e">
        <f t="shared" ca="1" si="22"/>
        <v>#N/A</v>
      </c>
      <c r="AD9" t="e">
        <f t="shared" ca="1" si="23"/>
        <v>#N/A</v>
      </c>
      <c r="AE9" t="e">
        <f t="shared" ca="1" si="24"/>
        <v>#VALUE!</v>
      </c>
      <c r="AF9" t="e">
        <f t="shared" ca="1" si="13"/>
        <v>#VALUE!</v>
      </c>
      <c r="AG9" t="e">
        <f t="shared" ca="1" si="14"/>
        <v>#N/A</v>
      </c>
      <c r="AH9" t="e">
        <f t="shared" ca="1" si="25"/>
        <v>#N/A</v>
      </c>
      <c r="AI9" t="e">
        <f t="shared" ca="1" si="15"/>
        <v>#VALUE!</v>
      </c>
    </row>
    <row r="10" spans="1:35">
      <c r="A10" s="102" t="s">
        <v>920</v>
      </c>
      <c r="B10" s="99">
        <f>VLOOKUP(Advanced!$T$5,Lookups!$W$2:$X$5,2,FALSE)</f>
        <v>1</v>
      </c>
      <c r="E10" s="97">
        <v>7</v>
      </c>
      <c r="F10" s="9">
        <f t="shared" ca="1" si="0"/>
        <v>0</v>
      </c>
      <c r="G10" s="3"/>
      <c r="H10" s="14">
        <f t="shared" ca="1" si="1"/>
        <v>0</v>
      </c>
      <c r="I10" s="14">
        <f t="shared" ca="1" si="2"/>
        <v>0</v>
      </c>
      <c r="J10" s="17"/>
      <c r="K10" s="12">
        <f t="shared" ca="1" si="3"/>
        <v>0</v>
      </c>
      <c r="L10" s="12">
        <f t="shared" ca="1" si="4"/>
        <v>0</v>
      </c>
      <c r="M10" s="12" t="e">
        <f t="shared" ca="1" si="16"/>
        <v>#VALUE!</v>
      </c>
      <c r="N10" s="12" t="e">
        <f t="shared" ca="1" si="17"/>
        <v>#VALUE!</v>
      </c>
      <c r="O10" s="12">
        <f t="shared" ca="1" si="5"/>
        <v>0</v>
      </c>
      <c r="P10" s="13" t="e">
        <f t="shared" ca="1" si="26"/>
        <v>#VALUE!</v>
      </c>
      <c r="Q10" s="12" t="e">
        <f t="shared" ca="1" si="6"/>
        <v>#VALUE!</v>
      </c>
      <c r="R10" s="12" t="e">
        <f t="shared" ca="1" si="18"/>
        <v>#VALUE!</v>
      </c>
      <c r="S10" s="12" t="e">
        <f t="shared" ca="1" si="19"/>
        <v>#VALUE!</v>
      </c>
      <c r="T10" s="12" t="e">
        <f t="shared" ca="1" si="20"/>
        <v>#VALUE!</v>
      </c>
      <c r="U10" s="15" t="e">
        <f t="shared" ca="1" si="21"/>
        <v>#VALUE!</v>
      </c>
      <c r="V10" s="12">
        <f t="shared" ca="1" si="7"/>
        <v>25</v>
      </c>
      <c r="W10" s="85">
        <f t="shared" ca="1" si="8"/>
        <v>25</v>
      </c>
      <c r="X10" s="4"/>
      <c r="Y10" s="3">
        <f t="shared" ca="1" si="9"/>
        <v>0</v>
      </c>
      <c r="Z10" s="3">
        <f t="shared" ca="1" si="10"/>
        <v>1</v>
      </c>
      <c r="AA10">
        <f t="shared" ca="1" si="11"/>
        <v>0</v>
      </c>
      <c r="AB10" t="e">
        <f t="shared" ca="1" si="12"/>
        <v>#VALUE!</v>
      </c>
      <c r="AC10" t="e">
        <f t="shared" ca="1" si="22"/>
        <v>#N/A</v>
      </c>
      <c r="AD10" t="e">
        <f t="shared" ca="1" si="23"/>
        <v>#N/A</v>
      </c>
      <c r="AE10" t="e">
        <f t="shared" ca="1" si="24"/>
        <v>#VALUE!</v>
      </c>
      <c r="AF10" t="e">
        <f t="shared" ca="1" si="13"/>
        <v>#VALUE!</v>
      </c>
      <c r="AG10" t="e">
        <f t="shared" ca="1" si="14"/>
        <v>#N/A</v>
      </c>
      <c r="AH10" t="e">
        <f t="shared" ca="1" si="25"/>
        <v>#N/A</v>
      </c>
      <c r="AI10" t="e">
        <f t="shared" ca="1" si="15"/>
        <v>#VALUE!</v>
      </c>
    </row>
    <row r="11" spans="1:35">
      <c r="A11" s="99"/>
      <c r="B11" s="99"/>
      <c r="C11" s="8"/>
      <c r="D11" s="8"/>
      <c r="E11" s="97">
        <v>8</v>
      </c>
      <c r="F11" s="9">
        <f t="shared" ca="1" si="0"/>
        <v>0</v>
      </c>
      <c r="G11" s="3"/>
      <c r="H11" s="14">
        <f t="shared" ca="1" si="1"/>
        <v>0</v>
      </c>
      <c r="I11" s="14">
        <f t="shared" ca="1" si="2"/>
        <v>0</v>
      </c>
      <c r="J11" s="17"/>
      <c r="K11" s="12">
        <f t="shared" ca="1" si="3"/>
        <v>0</v>
      </c>
      <c r="L11" s="12">
        <f t="shared" ca="1" si="4"/>
        <v>0</v>
      </c>
      <c r="M11" s="12" t="e">
        <f t="shared" ca="1" si="16"/>
        <v>#VALUE!</v>
      </c>
      <c r="N11" s="12" t="e">
        <f t="shared" ca="1" si="17"/>
        <v>#VALUE!</v>
      </c>
      <c r="O11" s="12">
        <f t="shared" ca="1" si="5"/>
        <v>0</v>
      </c>
      <c r="P11" s="13" t="e">
        <f t="shared" ca="1" si="26"/>
        <v>#VALUE!</v>
      </c>
      <c r="Q11" s="12" t="e">
        <f t="shared" ca="1" si="6"/>
        <v>#VALUE!</v>
      </c>
      <c r="R11" s="12" t="e">
        <f t="shared" ca="1" si="18"/>
        <v>#VALUE!</v>
      </c>
      <c r="S11" s="12" t="e">
        <f t="shared" ca="1" si="19"/>
        <v>#VALUE!</v>
      </c>
      <c r="T11" s="12" t="e">
        <f t="shared" ca="1" si="20"/>
        <v>#VALUE!</v>
      </c>
      <c r="U11" s="15" t="e">
        <f t="shared" ca="1" si="21"/>
        <v>#VALUE!</v>
      </c>
      <c r="V11" s="12">
        <f t="shared" ca="1" si="7"/>
        <v>25</v>
      </c>
      <c r="W11" s="85">
        <f t="shared" ca="1" si="8"/>
        <v>25</v>
      </c>
      <c r="X11" s="4"/>
      <c r="Y11" s="3">
        <f t="shared" ca="1" si="9"/>
        <v>0</v>
      </c>
      <c r="Z11" s="3">
        <f t="shared" ca="1" si="10"/>
        <v>1</v>
      </c>
      <c r="AA11">
        <f t="shared" ca="1" si="11"/>
        <v>0</v>
      </c>
      <c r="AB11" t="e">
        <f t="shared" ca="1" si="12"/>
        <v>#VALUE!</v>
      </c>
      <c r="AC11" t="e">
        <f t="shared" ca="1" si="22"/>
        <v>#N/A</v>
      </c>
      <c r="AD11" t="e">
        <f t="shared" ca="1" si="23"/>
        <v>#N/A</v>
      </c>
      <c r="AE11" t="e">
        <f t="shared" ca="1" si="24"/>
        <v>#VALUE!</v>
      </c>
      <c r="AF11" t="e">
        <f t="shared" ca="1" si="13"/>
        <v>#VALUE!</v>
      </c>
      <c r="AG11" t="e">
        <f t="shared" ca="1" si="14"/>
        <v>#N/A</v>
      </c>
      <c r="AH11" t="e">
        <f t="shared" ca="1" si="25"/>
        <v>#N/A</v>
      </c>
      <c r="AI11" t="e">
        <f t="shared" ca="1" si="15"/>
        <v>#VALUE!</v>
      </c>
    </row>
    <row r="12" spans="1:35">
      <c r="A12" s="102" t="s">
        <v>1103</v>
      </c>
      <c r="B12" s="108">
        <f>CHARACTERIZE!E3</f>
        <v>1200</v>
      </c>
      <c r="E12" s="97">
        <v>9</v>
      </c>
      <c r="F12" s="9">
        <f t="shared" ca="1" si="0"/>
        <v>0</v>
      </c>
      <c r="G12" s="3"/>
      <c r="H12" s="14">
        <f t="shared" ca="1" si="1"/>
        <v>0</v>
      </c>
      <c r="I12" s="14">
        <f t="shared" ca="1" si="2"/>
        <v>0</v>
      </c>
      <c r="J12" s="17"/>
      <c r="K12" s="12">
        <f t="shared" ca="1" si="3"/>
        <v>0</v>
      </c>
      <c r="L12" s="12">
        <f t="shared" ca="1" si="4"/>
        <v>0</v>
      </c>
      <c r="M12" s="12" t="e">
        <f t="shared" ca="1" si="16"/>
        <v>#VALUE!</v>
      </c>
      <c r="N12" s="12" t="e">
        <f t="shared" ca="1" si="17"/>
        <v>#VALUE!</v>
      </c>
      <c r="O12" s="12">
        <f t="shared" ca="1" si="5"/>
        <v>0</v>
      </c>
      <c r="P12" s="13" t="e">
        <f t="shared" ca="1" si="26"/>
        <v>#VALUE!</v>
      </c>
      <c r="Q12" s="12" t="e">
        <f t="shared" ca="1" si="6"/>
        <v>#VALUE!</v>
      </c>
      <c r="R12" s="12" t="e">
        <f t="shared" ca="1" si="18"/>
        <v>#VALUE!</v>
      </c>
      <c r="S12" s="12" t="e">
        <f t="shared" ca="1" si="19"/>
        <v>#VALUE!</v>
      </c>
      <c r="T12" s="12" t="e">
        <f t="shared" ca="1" si="20"/>
        <v>#VALUE!</v>
      </c>
      <c r="U12" s="15" t="e">
        <f t="shared" ca="1" si="21"/>
        <v>#VALUE!</v>
      </c>
      <c r="V12" s="12">
        <f t="shared" ca="1" si="7"/>
        <v>25</v>
      </c>
      <c r="W12" s="85">
        <f t="shared" ca="1" si="8"/>
        <v>25</v>
      </c>
      <c r="X12" s="4"/>
      <c r="Y12" s="3">
        <f t="shared" ca="1" si="9"/>
        <v>0</v>
      </c>
      <c r="Z12" s="3">
        <f t="shared" ca="1" si="10"/>
        <v>1</v>
      </c>
      <c r="AA12">
        <f t="shared" ca="1" si="11"/>
        <v>0</v>
      </c>
      <c r="AB12" t="e">
        <f t="shared" ca="1" si="12"/>
        <v>#VALUE!</v>
      </c>
      <c r="AC12" t="e">
        <f t="shared" ca="1" si="22"/>
        <v>#N/A</v>
      </c>
      <c r="AD12" t="e">
        <f t="shared" ca="1" si="23"/>
        <v>#N/A</v>
      </c>
      <c r="AE12" t="e">
        <f t="shared" ca="1" si="24"/>
        <v>#VALUE!</v>
      </c>
      <c r="AF12" t="e">
        <f t="shared" ca="1" si="13"/>
        <v>#VALUE!</v>
      </c>
      <c r="AG12" t="e">
        <f t="shared" ca="1" si="14"/>
        <v>#N/A</v>
      </c>
      <c r="AH12" t="e">
        <f t="shared" ca="1" si="25"/>
        <v>#N/A</v>
      </c>
      <c r="AI12" t="e">
        <f t="shared" ca="1" si="15"/>
        <v>#VALUE!</v>
      </c>
    </row>
    <row r="13" spans="1:35">
      <c r="A13" s="102" t="s">
        <v>1104</v>
      </c>
      <c r="B13" s="109">
        <f>CHARACTERIZE!I3</f>
        <v>0.9</v>
      </c>
      <c r="E13" s="97">
        <v>10</v>
      </c>
      <c r="F13" s="9">
        <f t="shared" ca="1" si="0"/>
        <v>0</v>
      </c>
      <c r="G13" s="3"/>
      <c r="H13" s="14">
        <f t="shared" ca="1" si="1"/>
        <v>0</v>
      </c>
      <c r="I13" s="14">
        <f t="shared" ca="1" si="2"/>
        <v>0</v>
      </c>
      <c r="J13" s="17"/>
      <c r="K13" s="12">
        <f t="shared" ca="1" si="3"/>
        <v>0</v>
      </c>
      <c r="L13" s="12">
        <f t="shared" ca="1" si="4"/>
        <v>0</v>
      </c>
      <c r="M13" s="12" t="e">
        <f t="shared" ca="1" si="16"/>
        <v>#VALUE!</v>
      </c>
      <c r="N13" s="12" t="e">
        <f t="shared" ca="1" si="17"/>
        <v>#VALUE!</v>
      </c>
      <c r="O13" s="12">
        <f t="shared" ca="1" si="5"/>
        <v>0</v>
      </c>
      <c r="P13" s="13" t="e">
        <f t="shared" ca="1" si="26"/>
        <v>#VALUE!</v>
      </c>
      <c r="Q13" s="12" t="e">
        <f t="shared" ca="1" si="6"/>
        <v>#VALUE!</v>
      </c>
      <c r="R13" s="12" t="e">
        <f t="shared" ca="1" si="18"/>
        <v>#VALUE!</v>
      </c>
      <c r="S13" s="12" t="e">
        <f t="shared" ca="1" si="19"/>
        <v>#VALUE!</v>
      </c>
      <c r="T13" s="12" t="e">
        <f t="shared" ca="1" si="20"/>
        <v>#VALUE!</v>
      </c>
      <c r="U13" s="15" t="e">
        <f t="shared" ca="1" si="21"/>
        <v>#VALUE!</v>
      </c>
      <c r="V13" s="12">
        <f t="shared" ca="1" si="7"/>
        <v>25</v>
      </c>
      <c r="W13" s="85">
        <f t="shared" ca="1" si="8"/>
        <v>25</v>
      </c>
      <c r="X13" s="4"/>
      <c r="Y13" s="3">
        <f t="shared" ca="1" si="9"/>
        <v>0</v>
      </c>
      <c r="Z13" s="3">
        <f t="shared" ca="1" si="10"/>
        <v>1</v>
      </c>
      <c r="AA13">
        <f t="shared" ca="1" si="11"/>
        <v>0</v>
      </c>
      <c r="AB13" t="e">
        <f t="shared" ca="1" si="12"/>
        <v>#VALUE!</v>
      </c>
      <c r="AC13" t="e">
        <f t="shared" ca="1" si="22"/>
        <v>#N/A</v>
      </c>
      <c r="AD13" t="e">
        <f t="shared" ca="1" si="23"/>
        <v>#N/A</v>
      </c>
      <c r="AE13" t="e">
        <f t="shared" ca="1" si="24"/>
        <v>#VALUE!</v>
      </c>
      <c r="AF13" t="e">
        <f t="shared" ca="1" si="13"/>
        <v>#VALUE!</v>
      </c>
      <c r="AG13" t="e">
        <f t="shared" ca="1" si="14"/>
        <v>#N/A</v>
      </c>
      <c r="AH13" t="e">
        <f t="shared" ca="1" si="25"/>
        <v>#N/A</v>
      </c>
      <c r="AI13" t="e">
        <f t="shared" ca="1" si="15"/>
        <v>#VALUE!</v>
      </c>
    </row>
    <row r="14" spans="1:35">
      <c r="A14" s="102" t="s">
        <v>1105</v>
      </c>
      <c r="B14" s="109">
        <f>CHARACTERIZE!M3</f>
        <v>0.9</v>
      </c>
      <c r="E14" s="97">
        <v>11</v>
      </c>
      <c r="F14" s="9">
        <f t="shared" ca="1" si="0"/>
        <v>0</v>
      </c>
      <c r="G14" s="3"/>
      <c r="H14" s="14">
        <f t="shared" ca="1" si="1"/>
        <v>0</v>
      </c>
      <c r="I14" s="14">
        <f t="shared" ca="1" si="2"/>
        <v>0</v>
      </c>
      <c r="J14" s="17"/>
      <c r="K14" s="12">
        <f t="shared" ca="1" si="3"/>
        <v>0</v>
      </c>
      <c r="L14" s="12">
        <f t="shared" ca="1" si="4"/>
        <v>0</v>
      </c>
      <c r="M14" s="12" t="e">
        <f t="shared" ca="1" si="16"/>
        <v>#VALUE!</v>
      </c>
      <c r="N14" s="12" t="e">
        <f t="shared" ca="1" si="17"/>
        <v>#VALUE!</v>
      </c>
      <c r="O14" s="12">
        <f t="shared" ca="1" si="5"/>
        <v>0</v>
      </c>
      <c r="P14" s="13" t="e">
        <f t="shared" ca="1" si="26"/>
        <v>#VALUE!</v>
      </c>
      <c r="Q14" s="12" t="e">
        <f t="shared" ca="1" si="6"/>
        <v>#VALUE!</v>
      </c>
      <c r="R14" s="12" t="e">
        <f t="shared" ca="1" si="18"/>
        <v>#VALUE!</v>
      </c>
      <c r="S14" s="12" t="e">
        <f t="shared" ca="1" si="19"/>
        <v>#VALUE!</v>
      </c>
      <c r="T14" s="12" t="e">
        <f t="shared" ca="1" si="20"/>
        <v>#VALUE!</v>
      </c>
      <c r="U14" s="15" t="e">
        <f t="shared" ca="1" si="21"/>
        <v>#VALUE!</v>
      </c>
      <c r="V14" s="12">
        <f t="shared" ca="1" si="7"/>
        <v>25</v>
      </c>
      <c r="W14" s="85">
        <f t="shared" ca="1" si="8"/>
        <v>25</v>
      </c>
      <c r="X14" s="4"/>
      <c r="Y14" s="3">
        <f t="shared" ca="1" si="9"/>
        <v>0</v>
      </c>
      <c r="Z14" s="3">
        <f t="shared" ca="1" si="10"/>
        <v>1</v>
      </c>
      <c r="AA14">
        <f t="shared" ca="1" si="11"/>
        <v>0</v>
      </c>
      <c r="AB14" t="e">
        <f t="shared" ca="1" si="12"/>
        <v>#VALUE!</v>
      </c>
      <c r="AC14" t="e">
        <f t="shared" ca="1" si="22"/>
        <v>#N/A</v>
      </c>
      <c r="AD14" t="e">
        <f t="shared" ca="1" si="23"/>
        <v>#N/A</v>
      </c>
      <c r="AE14" t="e">
        <f t="shared" ca="1" si="24"/>
        <v>#VALUE!</v>
      </c>
      <c r="AF14" t="e">
        <f t="shared" ca="1" si="13"/>
        <v>#VALUE!</v>
      </c>
      <c r="AG14" t="e">
        <f t="shared" ca="1" si="14"/>
        <v>#N/A</v>
      </c>
      <c r="AH14" t="e">
        <f t="shared" ca="1" si="25"/>
        <v>#N/A</v>
      </c>
      <c r="AI14" t="e">
        <f t="shared" ca="1" si="15"/>
        <v>#VALUE!</v>
      </c>
    </row>
    <row r="15" spans="1:35">
      <c r="E15" s="97">
        <v>12</v>
      </c>
      <c r="F15" s="9">
        <f t="shared" ca="1" si="0"/>
        <v>0</v>
      </c>
      <c r="G15" s="3"/>
      <c r="H15" s="14">
        <f t="shared" ca="1" si="1"/>
        <v>0</v>
      </c>
      <c r="I15" s="14">
        <f t="shared" ca="1" si="2"/>
        <v>0</v>
      </c>
      <c r="J15" s="17"/>
      <c r="K15" s="12">
        <f t="shared" ca="1" si="3"/>
        <v>0</v>
      </c>
      <c r="L15" s="12">
        <f t="shared" ca="1" si="4"/>
        <v>0</v>
      </c>
      <c r="M15" s="12" t="e">
        <f t="shared" ca="1" si="16"/>
        <v>#VALUE!</v>
      </c>
      <c r="N15" s="12" t="e">
        <f t="shared" ca="1" si="17"/>
        <v>#VALUE!</v>
      </c>
      <c r="O15" s="12">
        <f t="shared" ca="1" si="5"/>
        <v>0</v>
      </c>
      <c r="P15" s="13" t="e">
        <f t="shared" ca="1" si="26"/>
        <v>#VALUE!</v>
      </c>
      <c r="Q15" s="12" t="e">
        <f t="shared" ca="1" si="6"/>
        <v>#VALUE!</v>
      </c>
      <c r="R15" s="12" t="e">
        <f t="shared" ca="1" si="18"/>
        <v>#VALUE!</v>
      </c>
      <c r="S15" s="12" t="e">
        <f t="shared" ca="1" si="19"/>
        <v>#VALUE!</v>
      </c>
      <c r="T15" s="12" t="e">
        <f t="shared" ca="1" si="20"/>
        <v>#VALUE!</v>
      </c>
      <c r="U15" s="15" t="e">
        <f t="shared" ca="1" si="21"/>
        <v>#VALUE!</v>
      </c>
      <c r="V15" s="12">
        <f t="shared" ca="1" si="7"/>
        <v>25</v>
      </c>
      <c r="W15" s="85">
        <f t="shared" ca="1" si="8"/>
        <v>25</v>
      </c>
      <c r="X15" s="4"/>
      <c r="Y15" s="3">
        <f t="shared" ca="1" si="9"/>
        <v>0</v>
      </c>
      <c r="Z15" s="3">
        <f t="shared" ca="1" si="10"/>
        <v>1</v>
      </c>
      <c r="AA15">
        <f t="shared" ca="1" si="11"/>
        <v>0</v>
      </c>
      <c r="AB15" t="e">
        <f t="shared" ca="1" si="12"/>
        <v>#VALUE!</v>
      </c>
      <c r="AC15" t="e">
        <f t="shared" ca="1" si="22"/>
        <v>#N/A</v>
      </c>
      <c r="AD15" t="e">
        <f t="shared" ca="1" si="23"/>
        <v>#N/A</v>
      </c>
      <c r="AE15" t="e">
        <f t="shared" ca="1" si="24"/>
        <v>#VALUE!</v>
      </c>
      <c r="AF15" t="e">
        <f t="shared" ca="1" si="13"/>
        <v>#VALUE!</v>
      </c>
      <c r="AG15" t="e">
        <f t="shared" ca="1" si="14"/>
        <v>#N/A</v>
      </c>
      <c r="AH15" t="e">
        <f t="shared" ca="1" si="25"/>
        <v>#N/A</v>
      </c>
      <c r="AI15" t="e">
        <f t="shared" ca="1" si="15"/>
        <v>#VALUE!</v>
      </c>
    </row>
    <row r="16" spans="1:35">
      <c r="A16" s="103" t="s">
        <v>1106</v>
      </c>
      <c r="B16" s="104"/>
      <c r="E16" s="97">
        <v>13</v>
      </c>
      <c r="F16" s="9">
        <f t="shared" ca="1" si="0"/>
        <v>0</v>
      </c>
      <c r="G16" s="3"/>
      <c r="H16" s="14">
        <f t="shared" ca="1" si="1"/>
        <v>0</v>
      </c>
      <c r="I16" s="14">
        <f t="shared" ca="1" si="2"/>
        <v>0</v>
      </c>
      <c r="J16" s="17"/>
      <c r="K16" s="12">
        <f t="shared" ca="1" si="3"/>
        <v>0</v>
      </c>
      <c r="L16" s="12">
        <f t="shared" ca="1" si="4"/>
        <v>0</v>
      </c>
      <c r="M16" s="12" t="e">
        <f t="shared" ca="1" si="16"/>
        <v>#VALUE!</v>
      </c>
      <c r="N16" s="12" t="e">
        <f t="shared" ca="1" si="17"/>
        <v>#VALUE!</v>
      </c>
      <c r="O16" s="12">
        <f t="shared" ca="1" si="5"/>
        <v>0</v>
      </c>
      <c r="P16" s="13" t="e">
        <f t="shared" ca="1" si="26"/>
        <v>#VALUE!</v>
      </c>
      <c r="Q16" s="12" t="e">
        <f t="shared" ca="1" si="6"/>
        <v>#VALUE!</v>
      </c>
      <c r="R16" s="12" t="e">
        <f t="shared" ca="1" si="18"/>
        <v>#VALUE!</v>
      </c>
      <c r="S16" s="12" t="e">
        <f t="shared" ca="1" si="19"/>
        <v>#VALUE!</v>
      </c>
      <c r="T16" s="12" t="e">
        <f t="shared" ca="1" si="20"/>
        <v>#VALUE!</v>
      </c>
      <c r="U16" s="15" t="e">
        <f t="shared" ca="1" si="21"/>
        <v>#VALUE!</v>
      </c>
      <c r="V16" s="12">
        <f t="shared" ca="1" si="7"/>
        <v>25</v>
      </c>
      <c r="W16" s="85">
        <f t="shared" ca="1" si="8"/>
        <v>25</v>
      </c>
      <c r="X16" s="4"/>
      <c r="Y16" s="3">
        <f t="shared" ca="1" si="9"/>
        <v>0</v>
      </c>
      <c r="Z16" s="3">
        <f t="shared" ca="1" si="10"/>
        <v>1</v>
      </c>
      <c r="AA16">
        <f t="shared" ca="1" si="11"/>
        <v>0</v>
      </c>
      <c r="AB16" t="e">
        <f t="shared" ca="1" si="12"/>
        <v>#VALUE!</v>
      </c>
      <c r="AC16" t="e">
        <f t="shared" ca="1" si="22"/>
        <v>#N/A</v>
      </c>
      <c r="AD16" t="e">
        <f t="shared" ca="1" si="23"/>
        <v>#N/A</v>
      </c>
      <c r="AE16" t="e">
        <f t="shared" ca="1" si="24"/>
        <v>#VALUE!</v>
      </c>
      <c r="AF16" t="e">
        <f t="shared" ca="1" si="13"/>
        <v>#VALUE!</v>
      </c>
      <c r="AG16" t="e">
        <f t="shared" ca="1" si="14"/>
        <v>#N/A</v>
      </c>
      <c r="AH16" t="e">
        <f t="shared" ca="1" si="25"/>
        <v>#N/A</v>
      </c>
      <c r="AI16" t="e">
        <f t="shared" ca="1" si="15"/>
        <v>#VALUE!</v>
      </c>
    </row>
    <row r="17" spans="1:35">
      <c r="A17" s="105" t="s">
        <v>1107</v>
      </c>
      <c r="B17" s="106">
        <f>Advanced!T11</f>
        <v>1.3917000000000001E-2</v>
      </c>
      <c r="E17" s="97">
        <v>14</v>
      </c>
      <c r="F17" s="9">
        <f t="shared" ca="1" si="0"/>
        <v>0</v>
      </c>
      <c r="G17" s="3"/>
      <c r="H17" s="14">
        <f t="shared" ca="1" si="1"/>
        <v>0</v>
      </c>
      <c r="I17" s="14">
        <f t="shared" ca="1" si="2"/>
        <v>0</v>
      </c>
      <c r="J17" s="17"/>
      <c r="K17" s="12">
        <f t="shared" ca="1" si="3"/>
        <v>0</v>
      </c>
      <c r="L17" s="12">
        <f t="shared" ca="1" si="4"/>
        <v>0</v>
      </c>
      <c r="M17" s="12" t="e">
        <f t="shared" ca="1" si="16"/>
        <v>#VALUE!</v>
      </c>
      <c r="N17" s="12" t="e">
        <f t="shared" ca="1" si="17"/>
        <v>#VALUE!</v>
      </c>
      <c r="O17" s="12">
        <f t="shared" ca="1" si="5"/>
        <v>0</v>
      </c>
      <c r="P17" s="13" t="e">
        <f t="shared" ca="1" si="26"/>
        <v>#VALUE!</v>
      </c>
      <c r="Q17" s="12" t="e">
        <f t="shared" ca="1" si="6"/>
        <v>#VALUE!</v>
      </c>
      <c r="R17" s="12" t="e">
        <f t="shared" ca="1" si="18"/>
        <v>#VALUE!</v>
      </c>
      <c r="S17" s="12" t="e">
        <f t="shared" ca="1" si="19"/>
        <v>#VALUE!</v>
      </c>
      <c r="T17" s="12" t="e">
        <f t="shared" ca="1" si="20"/>
        <v>#VALUE!</v>
      </c>
      <c r="U17" s="15" t="e">
        <f t="shared" ca="1" si="21"/>
        <v>#VALUE!</v>
      </c>
      <c r="V17" s="12">
        <f t="shared" ca="1" si="7"/>
        <v>25</v>
      </c>
      <c r="W17" s="85">
        <f t="shared" ca="1" si="8"/>
        <v>25</v>
      </c>
      <c r="X17" s="4"/>
      <c r="Y17" s="3">
        <f t="shared" ca="1" si="9"/>
        <v>0</v>
      </c>
      <c r="Z17" s="3">
        <f t="shared" ca="1" si="10"/>
        <v>1</v>
      </c>
      <c r="AA17">
        <f t="shared" ca="1" si="11"/>
        <v>0</v>
      </c>
      <c r="AB17" t="e">
        <f t="shared" ca="1" si="12"/>
        <v>#VALUE!</v>
      </c>
      <c r="AC17" t="e">
        <f t="shared" ca="1" si="22"/>
        <v>#N/A</v>
      </c>
      <c r="AD17" t="e">
        <f t="shared" ca="1" si="23"/>
        <v>#N/A</v>
      </c>
      <c r="AE17" t="e">
        <f t="shared" ca="1" si="24"/>
        <v>#VALUE!</v>
      </c>
      <c r="AF17" t="e">
        <f t="shared" ca="1" si="13"/>
        <v>#VALUE!</v>
      </c>
      <c r="AG17" t="e">
        <f t="shared" ca="1" si="14"/>
        <v>#N/A</v>
      </c>
      <c r="AH17" t="e">
        <f t="shared" ca="1" si="25"/>
        <v>#N/A</v>
      </c>
      <c r="AI17" t="e">
        <f t="shared" ca="1" si="15"/>
        <v>#VALUE!</v>
      </c>
    </row>
    <row r="18" spans="1:35">
      <c r="A18" s="105" t="s">
        <v>925</v>
      </c>
      <c r="B18" s="107">
        <f>Advanced!T10</f>
        <v>318.89999999999998</v>
      </c>
      <c r="C18" s="8"/>
      <c r="D18" s="8"/>
      <c r="E18" s="97">
        <v>15</v>
      </c>
      <c r="F18" s="9">
        <f t="shared" ca="1" si="0"/>
        <v>0</v>
      </c>
      <c r="G18" s="3"/>
      <c r="H18" s="14">
        <f t="shared" ca="1" si="1"/>
        <v>0</v>
      </c>
      <c r="I18" s="14">
        <f t="shared" ca="1" si="2"/>
        <v>0</v>
      </c>
      <c r="J18" s="17"/>
      <c r="K18" s="12">
        <f t="shared" ca="1" si="3"/>
        <v>0</v>
      </c>
      <c r="L18" s="12">
        <f t="shared" ca="1" si="4"/>
        <v>0</v>
      </c>
      <c r="M18" s="12" t="e">
        <f t="shared" ca="1" si="16"/>
        <v>#VALUE!</v>
      </c>
      <c r="N18" s="12" t="e">
        <f t="shared" ca="1" si="17"/>
        <v>#VALUE!</v>
      </c>
      <c r="O18" s="12">
        <f t="shared" ca="1" si="5"/>
        <v>0</v>
      </c>
      <c r="P18" s="13" t="e">
        <f t="shared" ca="1" si="26"/>
        <v>#VALUE!</v>
      </c>
      <c r="Q18" s="12" t="e">
        <f t="shared" ca="1" si="6"/>
        <v>#VALUE!</v>
      </c>
      <c r="R18" s="12" t="e">
        <f t="shared" ca="1" si="18"/>
        <v>#VALUE!</v>
      </c>
      <c r="S18" s="12" t="e">
        <f t="shared" ca="1" si="19"/>
        <v>#VALUE!</v>
      </c>
      <c r="T18" s="12" t="e">
        <f t="shared" ca="1" si="20"/>
        <v>#VALUE!</v>
      </c>
      <c r="U18" s="15" t="e">
        <f t="shared" ca="1" si="21"/>
        <v>#VALUE!</v>
      </c>
      <c r="V18" s="12">
        <f t="shared" ca="1" si="7"/>
        <v>25</v>
      </c>
      <c r="W18" s="85">
        <f t="shared" ca="1" si="8"/>
        <v>25</v>
      </c>
      <c r="X18" s="4"/>
      <c r="Y18" s="3">
        <f t="shared" ca="1" si="9"/>
        <v>0</v>
      </c>
      <c r="Z18" s="3">
        <f t="shared" ca="1" si="10"/>
        <v>1</v>
      </c>
      <c r="AA18">
        <f t="shared" ca="1" si="11"/>
        <v>0</v>
      </c>
      <c r="AB18" t="e">
        <f t="shared" ca="1" si="12"/>
        <v>#VALUE!</v>
      </c>
      <c r="AC18" t="e">
        <f t="shared" ca="1" si="22"/>
        <v>#N/A</v>
      </c>
      <c r="AD18" t="e">
        <f t="shared" ca="1" si="23"/>
        <v>#N/A</v>
      </c>
      <c r="AE18" t="e">
        <f t="shared" ca="1" si="24"/>
        <v>#VALUE!</v>
      </c>
      <c r="AF18" t="e">
        <f t="shared" ca="1" si="13"/>
        <v>#VALUE!</v>
      </c>
      <c r="AG18" t="e">
        <f t="shared" ca="1" si="14"/>
        <v>#N/A</v>
      </c>
      <c r="AH18" t="e">
        <f t="shared" ca="1" si="25"/>
        <v>#N/A</v>
      </c>
      <c r="AI18" t="e">
        <f t="shared" ca="1" si="15"/>
        <v>#VALUE!</v>
      </c>
    </row>
    <row r="19" spans="1:35">
      <c r="A19" s="40"/>
      <c r="B19" s="8"/>
      <c r="E19" s="97">
        <v>16</v>
      </c>
      <c r="F19" s="9">
        <f t="shared" ca="1" si="0"/>
        <v>0</v>
      </c>
      <c r="G19" s="3"/>
      <c r="H19" s="14">
        <f t="shared" ca="1" si="1"/>
        <v>0</v>
      </c>
      <c r="I19" s="14">
        <f t="shared" ca="1" si="2"/>
        <v>0</v>
      </c>
      <c r="J19" s="17"/>
      <c r="K19" s="12">
        <f t="shared" ca="1" si="3"/>
        <v>0</v>
      </c>
      <c r="L19" s="12">
        <f t="shared" ca="1" si="4"/>
        <v>0</v>
      </c>
      <c r="M19" s="12" t="e">
        <f t="shared" ca="1" si="16"/>
        <v>#VALUE!</v>
      </c>
      <c r="N19" s="12" t="e">
        <f t="shared" ca="1" si="17"/>
        <v>#VALUE!</v>
      </c>
      <c r="O19" s="12">
        <f t="shared" ca="1" si="5"/>
        <v>0</v>
      </c>
      <c r="P19" s="13" t="e">
        <f t="shared" ca="1" si="26"/>
        <v>#VALUE!</v>
      </c>
      <c r="Q19" s="12" t="e">
        <f t="shared" ca="1" si="6"/>
        <v>#VALUE!</v>
      </c>
      <c r="R19" s="12" t="e">
        <f t="shared" ca="1" si="18"/>
        <v>#VALUE!</v>
      </c>
      <c r="S19" s="12" t="e">
        <f t="shared" ca="1" si="19"/>
        <v>#VALUE!</v>
      </c>
      <c r="T19" s="12" t="e">
        <f t="shared" ca="1" si="20"/>
        <v>#VALUE!</v>
      </c>
      <c r="U19" s="15" t="e">
        <f t="shared" ca="1" si="21"/>
        <v>#VALUE!</v>
      </c>
      <c r="V19" s="12">
        <f t="shared" ca="1" si="7"/>
        <v>25</v>
      </c>
      <c r="W19" s="85">
        <f t="shared" ca="1" si="8"/>
        <v>25</v>
      </c>
      <c r="X19" s="4"/>
      <c r="Y19" s="3">
        <f t="shared" ca="1" si="9"/>
        <v>0</v>
      </c>
      <c r="Z19" s="3">
        <f t="shared" ca="1" si="10"/>
        <v>1</v>
      </c>
      <c r="AA19">
        <f t="shared" ca="1" si="11"/>
        <v>0</v>
      </c>
      <c r="AB19" t="e">
        <f t="shared" ca="1" si="12"/>
        <v>#VALUE!</v>
      </c>
      <c r="AC19" t="e">
        <f t="shared" ca="1" si="22"/>
        <v>#N/A</v>
      </c>
      <c r="AD19" t="e">
        <f t="shared" ca="1" si="23"/>
        <v>#N/A</v>
      </c>
      <c r="AE19" t="e">
        <f t="shared" ca="1" si="24"/>
        <v>#VALUE!</v>
      </c>
      <c r="AF19" t="e">
        <f t="shared" ca="1" si="13"/>
        <v>#VALUE!</v>
      </c>
      <c r="AG19" t="e">
        <f t="shared" ca="1" si="14"/>
        <v>#N/A</v>
      </c>
      <c r="AH19" t="e">
        <f t="shared" ca="1" si="25"/>
        <v>#N/A</v>
      </c>
      <c r="AI19" t="e">
        <f t="shared" ca="1" si="15"/>
        <v>#VALUE!</v>
      </c>
    </row>
    <row r="20" spans="1:35">
      <c r="E20" s="97">
        <v>17</v>
      </c>
      <c r="F20" s="9">
        <f t="shared" ca="1" si="0"/>
        <v>0</v>
      </c>
      <c r="G20" s="3"/>
      <c r="H20" s="14">
        <f t="shared" ca="1" si="1"/>
        <v>0</v>
      </c>
      <c r="I20" s="14">
        <f t="shared" ca="1" si="2"/>
        <v>0</v>
      </c>
      <c r="J20" s="17"/>
      <c r="K20" s="12">
        <f t="shared" ca="1" si="3"/>
        <v>0</v>
      </c>
      <c r="L20" s="12">
        <f t="shared" ca="1" si="4"/>
        <v>0</v>
      </c>
      <c r="M20" s="12" t="e">
        <f t="shared" ca="1" si="16"/>
        <v>#VALUE!</v>
      </c>
      <c r="N20" s="12" t="e">
        <f t="shared" ca="1" si="17"/>
        <v>#VALUE!</v>
      </c>
      <c r="O20" s="12">
        <f t="shared" ca="1" si="5"/>
        <v>0</v>
      </c>
      <c r="P20" s="13" t="e">
        <f t="shared" ca="1" si="26"/>
        <v>#VALUE!</v>
      </c>
      <c r="Q20" s="12" t="e">
        <f t="shared" ca="1" si="6"/>
        <v>#VALUE!</v>
      </c>
      <c r="R20" s="12" t="e">
        <f t="shared" ca="1" si="18"/>
        <v>#VALUE!</v>
      </c>
      <c r="S20" s="12" t="e">
        <f t="shared" ca="1" si="19"/>
        <v>#VALUE!</v>
      </c>
      <c r="T20" s="12" t="e">
        <f t="shared" ca="1" si="20"/>
        <v>#VALUE!</v>
      </c>
      <c r="U20" s="15" t="e">
        <f t="shared" ca="1" si="21"/>
        <v>#VALUE!</v>
      </c>
      <c r="V20" s="12">
        <f t="shared" ca="1" si="7"/>
        <v>25</v>
      </c>
      <c r="W20" s="85">
        <f t="shared" ca="1" si="8"/>
        <v>25</v>
      </c>
      <c r="X20" s="4"/>
      <c r="Y20" s="3">
        <f t="shared" ca="1" si="9"/>
        <v>0</v>
      </c>
      <c r="Z20" s="3">
        <f t="shared" ca="1" si="10"/>
        <v>1</v>
      </c>
      <c r="AA20">
        <f t="shared" ca="1" si="11"/>
        <v>0</v>
      </c>
      <c r="AB20" t="e">
        <f t="shared" ca="1" si="12"/>
        <v>#VALUE!</v>
      </c>
      <c r="AC20" t="e">
        <f t="shared" ca="1" si="22"/>
        <v>#N/A</v>
      </c>
      <c r="AD20" t="e">
        <f t="shared" ca="1" si="23"/>
        <v>#N/A</v>
      </c>
      <c r="AE20" t="e">
        <f t="shared" ca="1" si="24"/>
        <v>#VALUE!</v>
      </c>
      <c r="AF20" t="e">
        <f t="shared" ca="1" si="13"/>
        <v>#VALUE!</v>
      </c>
      <c r="AG20" t="e">
        <f t="shared" ca="1" si="14"/>
        <v>#N/A</v>
      </c>
      <c r="AH20" t="e">
        <f t="shared" ca="1" si="25"/>
        <v>#N/A</v>
      </c>
      <c r="AI20" t="e">
        <f t="shared" ca="1" si="15"/>
        <v>#VALUE!</v>
      </c>
    </row>
    <row r="21" spans="1:35">
      <c r="A21" s="32" t="s">
        <v>1108</v>
      </c>
      <c r="B21" s="33"/>
      <c r="C21" s="33"/>
      <c r="E21" s="97">
        <v>18</v>
      </c>
      <c r="F21" s="9">
        <f t="shared" ca="1" si="0"/>
        <v>0</v>
      </c>
      <c r="G21" s="3"/>
      <c r="H21" s="14">
        <f t="shared" ca="1" si="1"/>
        <v>0</v>
      </c>
      <c r="I21" s="14">
        <f t="shared" ca="1" si="2"/>
        <v>0</v>
      </c>
      <c r="J21" s="17"/>
      <c r="K21" s="12">
        <f t="shared" ca="1" si="3"/>
        <v>0</v>
      </c>
      <c r="L21" s="12">
        <f t="shared" ca="1" si="4"/>
        <v>0</v>
      </c>
      <c r="M21" s="12" t="e">
        <f t="shared" ca="1" si="16"/>
        <v>#VALUE!</v>
      </c>
      <c r="N21" s="12" t="e">
        <f t="shared" ca="1" si="17"/>
        <v>#VALUE!</v>
      </c>
      <c r="O21" s="12">
        <f t="shared" ca="1" si="5"/>
        <v>0</v>
      </c>
      <c r="P21" s="13" t="e">
        <f t="shared" ca="1" si="26"/>
        <v>#VALUE!</v>
      </c>
      <c r="Q21" s="12" t="e">
        <f t="shared" ca="1" si="6"/>
        <v>#VALUE!</v>
      </c>
      <c r="R21" s="12" t="e">
        <f t="shared" ca="1" si="18"/>
        <v>#VALUE!</v>
      </c>
      <c r="S21" s="12" t="e">
        <f t="shared" ca="1" si="19"/>
        <v>#VALUE!</v>
      </c>
      <c r="T21" s="12" t="e">
        <f t="shared" ca="1" si="20"/>
        <v>#VALUE!</v>
      </c>
      <c r="U21" s="15" t="e">
        <f t="shared" ca="1" si="21"/>
        <v>#VALUE!</v>
      </c>
      <c r="V21" s="12">
        <f t="shared" ca="1" si="7"/>
        <v>25</v>
      </c>
      <c r="W21" s="85">
        <f t="shared" ca="1" si="8"/>
        <v>25</v>
      </c>
      <c r="X21" s="4"/>
      <c r="Y21" s="3">
        <f t="shared" ca="1" si="9"/>
        <v>0</v>
      </c>
      <c r="Z21" s="3">
        <f t="shared" ca="1" si="10"/>
        <v>1</v>
      </c>
      <c r="AA21">
        <f t="shared" ca="1" si="11"/>
        <v>0</v>
      </c>
      <c r="AB21" t="e">
        <f t="shared" ca="1" si="12"/>
        <v>#VALUE!</v>
      </c>
      <c r="AC21" t="e">
        <f t="shared" ca="1" si="22"/>
        <v>#N/A</v>
      </c>
      <c r="AD21" t="e">
        <f t="shared" ca="1" si="23"/>
        <v>#N/A</v>
      </c>
      <c r="AE21" t="e">
        <f t="shared" ca="1" si="24"/>
        <v>#VALUE!</v>
      </c>
      <c r="AF21" t="e">
        <f t="shared" ca="1" si="13"/>
        <v>#VALUE!</v>
      </c>
      <c r="AG21" t="e">
        <f t="shared" ca="1" si="14"/>
        <v>#N/A</v>
      </c>
      <c r="AH21" t="e">
        <f t="shared" ca="1" si="25"/>
        <v>#N/A</v>
      </c>
      <c r="AI21" t="e">
        <f t="shared" ca="1" si="15"/>
        <v>#VALUE!</v>
      </c>
    </row>
    <row r="22" spans="1:35">
      <c r="A22" s="34" t="s">
        <v>115</v>
      </c>
      <c r="B22" s="33"/>
      <c r="C22" s="33"/>
      <c r="E22" s="97">
        <v>19</v>
      </c>
      <c r="F22" s="9">
        <f t="shared" ca="1" si="0"/>
        <v>0</v>
      </c>
      <c r="G22" s="3"/>
      <c r="H22" s="14">
        <f t="shared" ca="1" si="1"/>
        <v>0</v>
      </c>
      <c r="I22" s="14">
        <f t="shared" ca="1" si="2"/>
        <v>0</v>
      </c>
      <c r="J22" s="17"/>
      <c r="K22" s="12">
        <f t="shared" ca="1" si="3"/>
        <v>0</v>
      </c>
      <c r="L22" s="12">
        <f t="shared" ca="1" si="4"/>
        <v>0</v>
      </c>
      <c r="M22" s="12" t="e">
        <f t="shared" ca="1" si="16"/>
        <v>#VALUE!</v>
      </c>
      <c r="N22" s="12" t="e">
        <f t="shared" ca="1" si="17"/>
        <v>#VALUE!</v>
      </c>
      <c r="O22" s="12">
        <f t="shared" ca="1" si="5"/>
        <v>0</v>
      </c>
      <c r="P22" s="13" t="e">
        <f t="shared" ca="1" si="26"/>
        <v>#VALUE!</v>
      </c>
      <c r="Q22" s="12" t="e">
        <f t="shared" ca="1" si="6"/>
        <v>#VALUE!</v>
      </c>
      <c r="R22" s="12" t="e">
        <f t="shared" ca="1" si="18"/>
        <v>#VALUE!</v>
      </c>
      <c r="S22" s="12" t="e">
        <f t="shared" ca="1" si="19"/>
        <v>#VALUE!</v>
      </c>
      <c r="T22" s="12" t="e">
        <f t="shared" ca="1" si="20"/>
        <v>#VALUE!</v>
      </c>
      <c r="U22" s="15" t="e">
        <f t="shared" ca="1" si="21"/>
        <v>#VALUE!</v>
      </c>
      <c r="V22" s="12">
        <f t="shared" ca="1" si="7"/>
        <v>25</v>
      </c>
      <c r="W22" s="85">
        <f t="shared" ca="1" si="8"/>
        <v>25</v>
      </c>
      <c r="X22" s="4"/>
      <c r="Y22" s="3">
        <f t="shared" ca="1" si="9"/>
        <v>0</v>
      </c>
      <c r="Z22" s="3">
        <f t="shared" ca="1" si="10"/>
        <v>1</v>
      </c>
      <c r="AA22">
        <f t="shared" ca="1" si="11"/>
        <v>0</v>
      </c>
      <c r="AB22" t="e">
        <f t="shared" ca="1" si="12"/>
        <v>#VALUE!</v>
      </c>
      <c r="AC22" t="e">
        <f t="shared" ca="1" si="22"/>
        <v>#N/A</v>
      </c>
      <c r="AD22" t="e">
        <f t="shared" ca="1" si="23"/>
        <v>#N/A</v>
      </c>
      <c r="AE22" t="e">
        <f t="shared" ca="1" si="24"/>
        <v>#VALUE!</v>
      </c>
      <c r="AF22" t="e">
        <f t="shared" ca="1" si="13"/>
        <v>#VALUE!</v>
      </c>
      <c r="AG22" t="e">
        <f t="shared" ca="1" si="14"/>
        <v>#N/A</v>
      </c>
      <c r="AH22" t="e">
        <f t="shared" ca="1" si="25"/>
        <v>#N/A</v>
      </c>
      <c r="AI22" t="e">
        <f t="shared" ca="1" si="15"/>
        <v>#VALUE!</v>
      </c>
    </row>
    <row r="23" spans="1:35">
      <c r="A23" s="33" t="s">
        <v>96</v>
      </c>
      <c r="B23" s="35">
        <f ca="1">INDEX(Models!$E$3:$R$2387,$B$3*2-1,C23)</f>
        <v>0</v>
      </c>
      <c r="C23" s="33">
        <v>1</v>
      </c>
      <c r="E23" s="97">
        <v>20</v>
      </c>
      <c r="F23" s="9">
        <f t="shared" ca="1" si="0"/>
        <v>0</v>
      </c>
      <c r="G23" s="3"/>
      <c r="H23" s="14">
        <f t="shared" ca="1" si="1"/>
        <v>0</v>
      </c>
      <c r="I23" s="14">
        <f t="shared" ca="1" si="2"/>
        <v>0</v>
      </c>
      <c r="J23" s="17"/>
      <c r="K23" s="12">
        <f t="shared" ca="1" si="3"/>
        <v>0</v>
      </c>
      <c r="L23" s="12">
        <f t="shared" ca="1" si="4"/>
        <v>0</v>
      </c>
      <c r="M23" s="12" t="e">
        <f t="shared" ca="1" si="16"/>
        <v>#VALUE!</v>
      </c>
      <c r="N23" s="12" t="e">
        <f t="shared" ca="1" si="17"/>
        <v>#VALUE!</v>
      </c>
      <c r="O23" s="12">
        <f t="shared" ca="1" si="5"/>
        <v>0</v>
      </c>
      <c r="P23" s="13" t="e">
        <f t="shared" ca="1" si="26"/>
        <v>#VALUE!</v>
      </c>
      <c r="Q23" s="12" t="e">
        <f t="shared" ca="1" si="6"/>
        <v>#VALUE!</v>
      </c>
      <c r="R23" s="12" t="e">
        <f t="shared" ca="1" si="18"/>
        <v>#VALUE!</v>
      </c>
      <c r="S23" s="12" t="e">
        <f t="shared" ca="1" si="19"/>
        <v>#VALUE!</v>
      </c>
      <c r="T23" s="12" t="e">
        <f t="shared" ca="1" si="20"/>
        <v>#VALUE!</v>
      </c>
      <c r="U23" s="15" t="e">
        <f t="shared" ca="1" si="21"/>
        <v>#VALUE!</v>
      </c>
      <c r="V23" s="12">
        <f t="shared" ca="1" si="7"/>
        <v>25</v>
      </c>
      <c r="W23" s="85">
        <f t="shared" ca="1" si="8"/>
        <v>25</v>
      </c>
      <c r="X23" s="4"/>
      <c r="Y23" s="3">
        <f t="shared" ca="1" si="9"/>
        <v>0</v>
      </c>
      <c r="Z23" s="3">
        <f t="shared" ca="1" si="10"/>
        <v>1</v>
      </c>
      <c r="AA23">
        <f t="shared" ca="1" si="11"/>
        <v>0</v>
      </c>
      <c r="AB23" t="e">
        <f t="shared" ca="1" si="12"/>
        <v>#VALUE!</v>
      </c>
      <c r="AC23" t="e">
        <f t="shared" ca="1" si="22"/>
        <v>#N/A</v>
      </c>
      <c r="AD23" t="e">
        <f t="shared" ca="1" si="23"/>
        <v>#N/A</v>
      </c>
      <c r="AE23" t="e">
        <f t="shared" ca="1" si="24"/>
        <v>#VALUE!</v>
      </c>
      <c r="AF23" t="e">
        <f t="shared" ca="1" si="13"/>
        <v>#VALUE!</v>
      </c>
      <c r="AG23" t="e">
        <f t="shared" ca="1" si="14"/>
        <v>#N/A</v>
      </c>
      <c r="AH23" t="e">
        <f t="shared" ca="1" si="25"/>
        <v>#N/A</v>
      </c>
      <c r="AI23" t="e">
        <f t="shared" ca="1" si="15"/>
        <v>#VALUE!</v>
      </c>
    </row>
    <row r="24" spans="1:35">
      <c r="A24" s="33" t="s">
        <v>97</v>
      </c>
      <c r="B24" s="35">
        <f ca="1">INDEX(Models!$E$3:$R$2387,$B$3*2-1,C24)</f>
        <v>0</v>
      </c>
      <c r="C24" s="33">
        <v>2</v>
      </c>
      <c r="E24" s="97">
        <v>21</v>
      </c>
      <c r="F24" s="9">
        <f t="shared" ca="1" si="0"/>
        <v>0</v>
      </c>
      <c r="G24" s="3"/>
      <c r="H24" s="14">
        <f t="shared" ca="1" si="1"/>
        <v>0</v>
      </c>
      <c r="I24" s="14">
        <f t="shared" ca="1" si="2"/>
        <v>0</v>
      </c>
      <c r="J24" s="17"/>
      <c r="K24" s="12">
        <f t="shared" ca="1" si="3"/>
        <v>0</v>
      </c>
      <c r="L24" s="12">
        <f t="shared" ca="1" si="4"/>
        <v>0</v>
      </c>
      <c r="M24" s="12" t="e">
        <f t="shared" ca="1" si="16"/>
        <v>#VALUE!</v>
      </c>
      <c r="N24" s="12" t="e">
        <f t="shared" ca="1" si="17"/>
        <v>#VALUE!</v>
      </c>
      <c r="O24" s="12">
        <f t="shared" ca="1" si="5"/>
        <v>0</v>
      </c>
      <c r="P24" s="13" t="e">
        <f t="shared" ca="1" si="26"/>
        <v>#VALUE!</v>
      </c>
      <c r="Q24" s="12" t="e">
        <f t="shared" ca="1" si="6"/>
        <v>#VALUE!</v>
      </c>
      <c r="R24" s="12" t="e">
        <f t="shared" ca="1" si="18"/>
        <v>#VALUE!</v>
      </c>
      <c r="S24" s="12" t="e">
        <f t="shared" ca="1" si="19"/>
        <v>#VALUE!</v>
      </c>
      <c r="T24" s="12" t="e">
        <f t="shared" ca="1" si="20"/>
        <v>#VALUE!</v>
      </c>
      <c r="U24" s="15" t="e">
        <f t="shared" ca="1" si="21"/>
        <v>#VALUE!</v>
      </c>
      <c r="V24" s="12">
        <f t="shared" ca="1" si="7"/>
        <v>25</v>
      </c>
      <c r="W24" s="85">
        <f t="shared" ca="1" si="8"/>
        <v>25</v>
      </c>
      <c r="X24" s="4"/>
      <c r="Y24" s="3">
        <f t="shared" ca="1" si="9"/>
        <v>0</v>
      </c>
      <c r="Z24" s="3">
        <f t="shared" ca="1" si="10"/>
        <v>1</v>
      </c>
      <c r="AA24">
        <f t="shared" ca="1" si="11"/>
        <v>0</v>
      </c>
      <c r="AB24" t="e">
        <f t="shared" ca="1" si="12"/>
        <v>#VALUE!</v>
      </c>
      <c r="AC24" t="e">
        <f t="shared" ca="1" si="22"/>
        <v>#N/A</v>
      </c>
      <c r="AD24" t="e">
        <f t="shared" ca="1" si="23"/>
        <v>#N/A</v>
      </c>
      <c r="AE24" t="e">
        <f t="shared" ca="1" si="24"/>
        <v>#VALUE!</v>
      </c>
      <c r="AF24" t="e">
        <f t="shared" ca="1" si="13"/>
        <v>#VALUE!</v>
      </c>
      <c r="AG24" t="e">
        <f t="shared" ca="1" si="14"/>
        <v>#N/A</v>
      </c>
      <c r="AH24" t="e">
        <f t="shared" ca="1" si="25"/>
        <v>#N/A</v>
      </c>
      <c r="AI24" t="e">
        <f t="shared" ca="1" si="15"/>
        <v>#VALUE!</v>
      </c>
    </row>
    <row r="25" spans="1:35">
      <c r="A25" s="34" t="s">
        <v>116</v>
      </c>
      <c r="B25" s="33"/>
      <c r="C25" s="33"/>
      <c r="E25" s="97">
        <v>22</v>
      </c>
      <c r="F25" s="9">
        <f t="shared" ca="1" si="0"/>
        <v>0</v>
      </c>
      <c r="G25" s="3"/>
      <c r="H25" s="14">
        <f t="shared" ca="1" si="1"/>
        <v>0</v>
      </c>
      <c r="I25" s="14">
        <f t="shared" ca="1" si="2"/>
        <v>0</v>
      </c>
      <c r="J25" s="17"/>
      <c r="K25" s="12">
        <f t="shared" ca="1" si="3"/>
        <v>0</v>
      </c>
      <c r="L25" s="12">
        <f t="shared" ca="1" si="4"/>
        <v>0</v>
      </c>
      <c r="M25" s="12" t="e">
        <f t="shared" ca="1" si="16"/>
        <v>#VALUE!</v>
      </c>
      <c r="N25" s="12" t="e">
        <f t="shared" ca="1" si="17"/>
        <v>#VALUE!</v>
      </c>
      <c r="O25" s="12">
        <f t="shared" ca="1" si="5"/>
        <v>0</v>
      </c>
      <c r="P25" s="13" t="e">
        <f t="shared" ca="1" si="26"/>
        <v>#VALUE!</v>
      </c>
      <c r="Q25" s="12" t="e">
        <f t="shared" ca="1" si="6"/>
        <v>#VALUE!</v>
      </c>
      <c r="R25" s="12" t="e">
        <f t="shared" ca="1" si="18"/>
        <v>#VALUE!</v>
      </c>
      <c r="S25" s="12" t="e">
        <f t="shared" ca="1" si="19"/>
        <v>#VALUE!</v>
      </c>
      <c r="T25" s="12" t="e">
        <f t="shared" ca="1" si="20"/>
        <v>#VALUE!</v>
      </c>
      <c r="U25" s="15" t="e">
        <f t="shared" ca="1" si="21"/>
        <v>#VALUE!</v>
      </c>
      <c r="V25" s="12">
        <f t="shared" ca="1" si="7"/>
        <v>25</v>
      </c>
      <c r="W25" s="85">
        <f t="shared" ca="1" si="8"/>
        <v>25</v>
      </c>
      <c r="X25" s="4"/>
      <c r="Y25" s="3">
        <f t="shared" ca="1" si="9"/>
        <v>0</v>
      </c>
      <c r="Z25" s="3">
        <f t="shared" ca="1" si="10"/>
        <v>1</v>
      </c>
      <c r="AA25">
        <f t="shared" ca="1" si="11"/>
        <v>0</v>
      </c>
      <c r="AB25" t="e">
        <f t="shared" ca="1" si="12"/>
        <v>#VALUE!</v>
      </c>
      <c r="AC25" t="e">
        <f t="shared" ca="1" si="22"/>
        <v>#N/A</v>
      </c>
      <c r="AD25" t="e">
        <f t="shared" ca="1" si="23"/>
        <v>#N/A</v>
      </c>
      <c r="AE25" t="e">
        <f t="shared" ca="1" si="24"/>
        <v>#VALUE!</v>
      </c>
      <c r="AF25" t="e">
        <f t="shared" ca="1" si="13"/>
        <v>#VALUE!</v>
      </c>
      <c r="AG25" t="e">
        <f t="shared" ca="1" si="14"/>
        <v>#N/A</v>
      </c>
      <c r="AH25" t="e">
        <f t="shared" ca="1" si="25"/>
        <v>#N/A</v>
      </c>
      <c r="AI25" t="e">
        <f t="shared" ca="1" si="15"/>
        <v>#VALUE!</v>
      </c>
    </row>
    <row r="26" spans="1:35">
      <c r="A26" s="84" t="s">
        <v>98</v>
      </c>
      <c r="B26" s="36">
        <f ca="1">INDEX(Models!$E$3:$R$2387,$B$3*2-1,C26)</f>
        <v>0</v>
      </c>
      <c r="C26" s="33">
        <v>3</v>
      </c>
      <c r="E26" s="97">
        <v>23</v>
      </c>
      <c r="F26" s="9">
        <f t="shared" ca="1" si="0"/>
        <v>0</v>
      </c>
      <c r="G26" s="3"/>
      <c r="H26" s="14">
        <f t="shared" ca="1" si="1"/>
        <v>0</v>
      </c>
      <c r="I26" s="14">
        <f t="shared" ca="1" si="2"/>
        <v>0</v>
      </c>
      <c r="J26" s="17"/>
      <c r="K26" s="12">
        <f t="shared" ca="1" si="3"/>
        <v>0</v>
      </c>
      <c r="L26" s="12">
        <f t="shared" ca="1" si="4"/>
        <v>0</v>
      </c>
      <c r="M26" s="12" t="e">
        <f t="shared" ca="1" si="16"/>
        <v>#VALUE!</v>
      </c>
      <c r="N26" s="12" t="e">
        <f t="shared" ca="1" si="17"/>
        <v>#VALUE!</v>
      </c>
      <c r="O26" s="12">
        <f t="shared" ca="1" si="5"/>
        <v>0</v>
      </c>
      <c r="P26" s="13" t="e">
        <f t="shared" ca="1" si="26"/>
        <v>#VALUE!</v>
      </c>
      <c r="Q26" s="12" t="e">
        <f t="shared" ca="1" si="6"/>
        <v>#VALUE!</v>
      </c>
      <c r="R26" s="12" t="e">
        <f t="shared" ca="1" si="18"/>
        <v>#VALUE!</v>
      </c>
      <c r="S26" s="12" t="e">
        <f t="shared" ca="1" si="19"/>
        <v>#VALUE!</v>
      </c>
      <c r="T26" s="12" t="e">
        <f t="shared" ca="1" si="20"/>
        <v>#VALUE!</v>
      </c>
      <c r="U26" s="15" t="e">
        <f t="shared" ca="1" si="21"/>
        <v>#VALUE!</v>
      </c>
      <c r="V26" s="12">
        <f t="shared" ca="1" si="7"/>
        <v>25</v>
      </c>
      <c r="W26" s="85">
        <f t="shared" ca="1" si="8"/>
        <v>25</v>
      </c>
      <c r="X26" s="4"/>
      <c r="Y26" s="3">
        <f t="shared" ca="1" si="9"/>
        <v>0</v>
      </c>
      <c r="Z26" s="3">
        <f t="shared" ca="1" si="10"/>
        <v>1</v>
      </c>
      <c r="AA26">
        <f t="shared" ca="1" si="11"/>
        <v>0</v>
      </c>
      <c r="AB26" t="e">
        <f t="shared" ca="1" si="12"/>
        <v>#VALUE!</v>
      </c>
      <c r="AC26" t="e">
        <f t="shared" ca="1" si="22"/>
        <v>#N/A</v>
      </c>
      <c r="AD26" t="e">
        <f t="shared" ca="1" si="23"/>
        <v>#N/A</v>
      </c>
      <c r="AE26" t="e">
        <f t="shared" ca="1" si="24"/>
        <v>#VALUE!</v>
      </c>
      <c r="AF26" t="e">
        <f t="shared" ca="1" si="13"/>
        <v>#VALUE!</v>
      </c>
      <c r="AG26" t="e">
        <f t="shared" ca="1" si="14"/>
        <v>#N/A</v>
      </c>
      <c r="AH26" t="e">
        <f t="shared" ca="1" si="25"/>
        <v>#N/A</v>
      </c>
      <c r="AI26" t="e">
        <f t="shared" ca="1" si="15"/>
        <v>#VALUE!</v>
      </c>
    </row>
    <row r="27" spans="1:35">
      <c r="A27" s="33" t="s">
        <v>99</v>
      </c>
      <c r="B27" s="36">
        <f ca="1">INDEX(Models!$E$3:$R$2387,$B$3*2-1,C27)</f>
        <v>0</v>
      </c>
      <c r="C27" s="33">
        <v>4</v>
      </c>
      <c r="E27" s="97">
        <v>24</v>
      </c>
      <c r="F27" s="9">
        <f t="shared" ca="1" si="0"/>
        <v>0</v>
      </c>
      <c r="G27" s="3"/>
      <c r="H27" s="14">
        <f t="shared" ca="1" si="1"/>
        <v>0</v>
      </c>
      <c r="I27" s="14">
        <f t="shared" ca="1" si="2"/>
        <v>0</v>
      </c>
      <c r="J27" s="17"/>
      <c r="K27" s="12">
        <f t="shared" ca="1" si="3"/>
        <v>0</v>
      </c>
      <c r="L27" s="12">
        <f t="shared" ca="1" si="4"/>
        <v>0</v>
      </c>
      <c r="M27" s="12" t="e">
        <f t="shared" ca="1" si="16"/>
        <v>#VALUE!</v>
      </c>
      <c r="N27" s="12" t="e">
        <f t="shared" ca="1" si="17"/>
        <v>#VALUE!</v>
      </c>
      <c r="O27" s="12">
        <f t="shared" ca="1" si="5"/>
        <v>0</v>
      </c>
      <c r="P27" s="13" t="e">
        <f t="shared" ca="1" si="26"/>
        <v>#VALUE!</v>
      </c>
      <c r="Q27" s="12" t="e">
        <f t="shared" ca="1" si="6"/>
        <v>#VALUE!</v>
      </c>
      <c r="R27" s="12" t="e">
        <f t="shared" ca="1" si="18"/>
        <v>#VALUE!</v>
      </c>
      <c r="S27" s="12" t="e">
        <f t="shared" ca="1" si="19"/>
        <v>#VALUE!</v>
      </c>
      <c r="T27" s="12" t="e">
        <f t="shared" ca="1" si="20"/>
        <v>#VALUE!</v>
      </c>
      <c r="U27" s="15" t="e">
        <f t="shared" ca="1" si="21"/>
        <v>#VALUE!</v>
      </c>
      <c r="V27" s="12">
        <f t="shared" ca="1" si="7"/>
        <v>25</v>
      </c>
      <c r="W27" s="85">
        <f t="shared" ca="1" si="8"/>
        <v>25</v>
      </c>
      <c r="X27" s="4"/>
      <c r="Y27" s="3">
        <f t="shared" ca="1" si="9"/>
        <v>0</v>
      </c>
      <c r="Z27" s="3">
        <f t="shared" ca="1" si="10"/>
        <v>1</v>
      </c>
      <c r="AA27">
        <f t="shared" ca="1" si="11"/>
        <v>0</v>
      </c>
      <c r="AB27" t="e">
        <f t="shared" ca="1" si="12"/>
        <v>#VALUE!</v>
      </c>
      <c r="AC27" t="e">
        <f t="shared" ca="1" si="22"/>
        <v>#N/A</v>
      </c>
      <c r="AD27" t="e">
        <f t="shared" ca="1" si="23"/>
        <v>#N/A</v>
      </c>
      <c r="AE27" t="e">
        <f t="shared" ca="1" si="24"/>
        <v>#VALUE!</v>
      </c>
      <c r="AF27" t="e">
        <f t="shared" ca="1" si="13"/>
        <v>#VALUE!</v>
      </c>
      <c r="AG27" t="e">
        <f t="shared" ca="1" si="14"/>
        <v>#N/A</v>
      </c>
      <c r="AH27" t="e">
        <f t="shared" ca="1" si="25"/>
        <v>#N/A</v>
      </c>
      <c r="AI27" t="e">
        <f t="shared" ca="1" si="15"/>
        <v>#VALUE!</v>
      </c>
    </row>
    <row r="28" spans="1:35">
      <c r="A28" s="33" t="s">
        <v>100</v>
      </c>
      <c r="B28" s="36">
        <f ca="1">INDEX(Models!$E$3:$R$2387,$B$3*2-1,C28)</f>
        <v>0</v>
      </c>
      <c r="C28" s="33">
        <v>5</v>
      </c>
      <c r="E28" s="97">
        <v>25</v>
      </c>
      <c r="F28" s="9">
        <f t="shared" ca="1" si="0"/>
        <v>0</v>
      </c>
      <c r="G28" s="3"/>
      <c r="H28" s="14">
        <f t="shared" ca="1" si="1"/>
        <v>0</v>
      </c>
      <c r="I28" s="14">
        <f t="shared" ca="1" si="2"/>
        <v>0</v>
      </c>
      <c r="J28" s="17"/>
      <c r="K28" s="12">
        <f t="shared" ca="1" si="3"/>
        <v>0</v>
      </c>
      <c r="L28" s="12">
        <f t="shared" ca="1" si="4"/>
        <v>0</v>
      </c>
      <c r="M28" s="12" t="e">
        <f t="shared" ca="1" si="16"/>
        <v>#VALUE!</v>
      </c>
      <c r="N28" s="12" t="e">
        <f t="shared" ca="1" si="17"/>
        <v>#VALUE!</v>
      </c>
      <c r="O28" s="12">
        <f t="shared" ca="1" si="5"/>
        <v>0</v>
      </c>
      <c r="P28" s="13" t="e">
        <f t="shared" ca="1" si="26"/>
        <v>#VALUE!</v>
      </c>
      <c r="Q28" s="12" t="e">
        <f t="shared" ca="1" si="6"/>
        <v>#VALUE!</v>
      </c>
      <c r="R28" s="12" t="e">
        <f t="shared" ca="1" si="18"/>
        <v>#VALUE!</v>
      </c>
      <c r="S28" s="12" t="e">
        <f t="shared" ca="1" si="19"/>
        <v>#VALUE!</v>
      </c>
      <c r="T28" s="12" t="e">
        <f t="shared" ca="1" si="20"/>
        <v>#VALUE!</v>
      </c>
      <c r="U28" s="15" t="e">
        <f t="shared" ca="1" si="21"/>
        <v>#VALUE!</v>
      </c>
      <c r="V28" s="12">
        <f t="shared" ca="1" si="7"/>
        <v>25</v>
      </c>
      <c r="W28" s="85">
        <f t="shared" ca="1" si="8"/>
        <v>25</v>
      </c>
      <c r="X28" s="4"/>
      <c r="Y28" s="3">
        <f t="shared" ca="1" si="9"/>
        <v>0</v>
      </c>
      <c r="Z28" s="3">
        <f t="shared" ca="1" si="10"/>
        <v>1</v>
      </c>
      <c r="AA28">
        <f t="shared" ca="1" si="11"/>
        <v>0</v>
      </c>
      <c r="AB28" t="e">
        <f t="shared" ca="1" si="12"/>
        <v>#VALUE!</v>
      </c>
      <c r="AC28" t="e">
        <f t="shared" ca="1" si="22"/>
        <v>#N/A</v>
      </c>
      <c r="AD28" t="e">
        <f t="shared" ca="1" si="23"/>
        <v>#N/A</v>
      </c>
      <c r="AE28" t="e">
        <f t="shared" ca="1" si="24"/>
        <v>#VALUE!</v>
      </c>
      <c r="AF28" t="e">
        <f t="shared" ca="1" si="13"/>
        <v>#VALUE!</v>
      </c>
      <c r="AG28" t="e">
        <f t="shared" ca="1" si="14"/>
        <v>#N/A</v>
      </c>
      <c r="AH28" t="e">
        <f t="shared" ca="1" si="25"/>
        <v>#N/A</v>
      </c>
      <c r="AI28" t="e">
        <f t="shared" ca="1" si="15"/>
        <v>#VALUE!</v>
      </c>
    </row>
    <row r="29" spans="1:35">
      <c r="A29" s="33" t="s">
        <v>101</v>
      </c>
      <c r="B29" s="36">
        <f ca="1">INDEX(Models!$E$3:$R$2387,$B$3*2-1,C29)</f>
        <v>0</v>
      </c>
      <c r="C29" s="33">
        <v>6</v>
      </c>
      <c r="E29" s="97">
        <v>26</v>
      </c>
      <c r="F29" s="9">
        <f t="shared" ca="1" si="0"/>
        <v>0</v>
      </c>
      <c r="G29" s="3"/>
      <c r="H29" s="14">
        <f t="shared" ca="1" si="1"/>
        <v>0</v>
      </c>
      <c r="I29" s="14">
        <f t="shared" ca="1" si="2"/>
        <v>0</v>
      </c>
      <c r="J29" s="17"/>
      <c r="K29" s="12">
        <f t="shared" ca="1" si="3"/>
        <v>0</v>
      </c>
      <c r="L29" s="12">
        <f t="shared" ca="1" si="4"/>
        <v>0</v>
      </c>
      <c r="M29" s="12" t="e">
        <f t="shared" ca="1" si="16"/>
        <v>#VALUE!</v>
      </c>
      <c r="N29" s="12" t="e">
        <f t="shared" ca="1" si="17"/>
        <v>#VALUE!</v>
      </c>
      <c r="O29" s="12">
        <f t="shared" ca="1" si="5"/>
        <v>0</v>
      </c>
      <c r="P29" s="13" t="e">
        <f t="shared" ca="1" si="26"/>
        <v>#VALUE!</v>
      </c>
      <c r="Q29" s="12" t="e">
        <f t="shared" ca="1" si="6"/>
        <v>#VALUE!</v>
      </c>
      <c r="R29" s="12" t="e">
        <f t="shared" ca="1" si="18"/>
        <v>#VALUE!</v>
      </c>
      <c r="S29" s="12" t="e">
        <f t="shared" ca="1" si="19"/>
        <v>#VALUE!</v>
      </c>
      <c r="T29" s="12" t="e">
        <f t="shared" ca="1" si="20"/>
        <v>#VALUE!</v>
      </c>
      <c r="U29" s="15" t="e">
        <f t="shared" ca="1" si="21"/>
        <v>#VALUE!</v>
      </c>
      <c r="V29" s="12">
        <f t="shared" ca="1" si="7"/>
        <v>25</v>
      </c>
      <c r="W29" s="85">
        <f t="shared" ca="1" si="8"/>
        <v>25</v>
      </c>
      <c r="X29" s="4"/>
      <c r="Y29" s="3">
        <f t="shared" ca="1" si="9"/>
        <v>0</v>
      </c>
      <c r="Z29" s="3">
        <f t="shared" ca="1" si="10"/>
        <v>1</v>
      </c>
      <c r="AA29">
        <f t="shared" ca="1" si="11"/>
        <v>0</v>
      </c>
      <c r="AB29" t="e">
        <f t="shared" ca="1" si="12"/>
        <v>#VALUE!</v>
      </c>
      <c r="AC29" t="e">
        <f t="shared" ca="1" si="22"/>
        <v>#N/A</v>
      </c>
      <c r="AD29" t="e">
        <f t="shared" ca="1" si="23"/>
        <v>#N/A</v>
      </c>
      <c r="AE29" t="e">
        <f t="shared" ca="1" si="24"/>
        <v>#VALUE!</v>
      </c>
      <c r="AF29" t="e">
        <f t="shared" ca="1" si="13"/>
        <v>#VALUE!</v>
      </c>
      <c r="AG29" t="e">
        <f t="shared" ca="1" si="14"/>
        <v>#N/A</v>
      </c>
      <c r="AH29" t="e">
        <f t="shared" ca="1" si="25"/>
        <v>#N/A</v>
      </c>
      <c r="AI29" t="e">
        <f t="shared" ca="1" si="15"/>
        <v>#VALUE!</v>
      </c>
    </row>
    <row r="30" spans="1:35">
      <c r="A30" s="34" t="s">
        <v>69</v>
      </c>
      <c r="B30" s="36"/>
      <c r="C30" s="33"/>
      <c r="E30" s="97">
        <v>27</v>
      </c>
      <c r="F30" s="9">
        <f t="shared" ca="1" si="0"/>
        <v>0</v>
      </c>
      <c r="G30" s="3"/>
      <c r="H30" s="14">
        <f t="shared" ca="1" si="1"/>
        <v>0</v>
      </c>
      <c r="I30" s="14">
        <f t="shared" ca="1" si="2"/>
        <v>0</v>
      </c>
      <c r="J30" s="17"/>
      <c r="K30" s="12">
        <f t="shared" ca="1" si="3"/>
        <v>0</v>
      </c>
      <c r="L30" s="12">
        <f t="shared" ca="1" si="4"/>
        <v>0</v>
      </c>
      <c r="M30" s="12" t="e">
        <f t="shared" ca="1" si="16"/>
        <v>#VALUE!</v>
      </c>
      <c r="N30" s="12" t="e">
        <f t="shared" ca="1" si="17"/>
        <v>#VALUE!</v>
      </c>
      <c r="O30" s="12">
        <f t="shared" ca="1" si="5"/>
        <v>0</v>
      </c>
      <c r="P30" s="13" t="e">
        <f t="shared" ca="1" si="26"/>
        <v>#VALUE!</v>
      </c>
      <c r="Q30" s="12" t="e">
        <f t="shared" ca="1" si="6"/>
        <v>#VALUE!</v>
      </c>
      <c r="R30" s="12" t="e">
        <f t="shared" ca="1" si="18"/>
        <v>#VALUE!</v>
      </c>
      <c r="S30" s="12" t="e">
        <f t="shared" ca="1" si="19"/>
        <v>#VALUE!</v>
      </c>
      <c r="T30" s="12" t="e">
        <f t="shared" ca="1" si="20"/>
        <v>#VALUE!</v>
      </c>
      <c r="U30" s="15" t="e">
        <f t="shared" ca="1" si="21"/>
        <v>#VALUE!</v>
      </c>
      <c r="V30" s="12">
        <f t="shared" ca="1" si="7"/>
        <v>25</v>
      </c>
      <c r="W30" s="85">
        <f t="shared" ca="1" si="8"/>
        <v>25</v>
      </c>
      <c r="X30" s="4"/>
      <c r="Y30" s="3">
        <f t="shared" ca="1" si="9"/>
        <v>0</v>
      </c>
      <c r="Z30" s="3">
        <f t="shared" ca="1" si="10"/>
        <v>1</v>
      </c>
      <c r="AA30">
        <f t="shared" ca="1" si="11"/>
        <v>0</v>
      </c>
      <c r="AB30" t="e">
        <f t="shared" ca="1" si="12"/>
        <v>#VALUE!</v>
      </c>
      <c r="AC30" t="e">
        <f t="shared" ca="1" si="22"/>
        <v>#N/A</v>
      </c>
      <c r="AD30" t="e">
        <f t="shared" ca="1" si="23"/>
        <v>#N/A</v>
      </c>
      <c r="AE30" t="e">
        <f t="shared" ca="1" si="24"/>
        <v>#VALUE!</v>
      </c>
      <c r="AF30" t="e">
        <f t="shared" ca="1" si="13"/>
        <v>#VALUE!</v>
      </c>
      <c r="AG30" t="e">
        <f t="shared" ca="1" si="14"/>
        <v>#N/A</v>
      </c>
      <c r="AH30" t="e">
        <f t="shared" ca="1" si="25"/>
        <v>#N/A</v>
      </c>
      <c r="AI30" t="e">
        <f t="shared" ca="1" si="15"/>
        <v>#VALUE!</v>
      </c>
    </row>
    <row r="31" spans="1:35">
      <c r="A31" s="33" t="s">
        <v>98</v>
      </c>
      <c r="B31" s="36">
        <f ca="1">INDEX(Models!$E$3:$R$2387,$B$3*2-1,C31)</f>
        <v>0</v>
      </c>
      <c r="C31" s="33">
        <v>7</v>
      </c>
      <c r="E31" s="97">
        <v>28</v>
      </c>
      <c r="F31" s="9">
        <f t="shared" ca="1" si="0"/>
        <v>0</v>
      </c>
      <c r="G31" s="3"/>
      <c r="H31" s="14">
        <f t="shared" ca="1" si="1"/>
        <v>0</v>
      </c>
      <c r="I31" s="14">
        <f t="shared" ca="1" si="2"/>
        <v>0</v>
      </c>
      <c r="J31" s="17"/>
      <c r="K31" s="12">
        <f t="shared" ca="1" si="3"/>
        <v>0</v>
      </c>
      <c r="L31" s="12">
        <f t="shared" ca="1" si="4"/>
        <v>0</v>
      </c>
      <c r="M31" s="12" t="e">
        <f t="shared" ca="1" si="16"/>
        <v>#VALUE!</v>
      </c>
      <c r="N31" s="12" t="e">
        <f t="shared" ca="1" si="17"/>
        <v>#VALUE!</v>
      </c>
      <c r="O31" s="12">
        <f t="shared" ca="1" si="5"/>
        <v>0</v>
      </c>
      <c r="P31" s="13" t="e">
        <f t="shared" ca="1" si="26"/>
        <v>#VALUE!</v>
      </c>
      <c r="Q31" s="12" t="e">
        <f t="shared" ca="1" si="6"/>
        <v>#VALUE!</v>
      </c>
      <c r="R31" s="12" t="e">
        <f t="shared" ca="1" si="18"/>
        <v>#VALUE!</v>
      </c>
      <c r="S31" s="12" t="e">
        <f t="shared" ca="1" si="19"/>
        <v>#VALUE!</v>
      </c>
      <c r="T31" s="12" t="e">
        <f t="shared" ca="1" si="20"/>
        <v>#VALUE!</v>
      </c>
      <c r="U31" s="15" t="e">
        <f t="shared" ca="1" si="21"/>
        <v>#VALUE!</v>
      </c>
      <c r="V31" s="12">
        <f t="shared" ca="1" si="7"/>
        <v>25</v>
      </c>
      <c r="W31" s="85">
        <f t="shared" ca="1" si="8"/>
        <v>25</v>
      </c>
      <c r="X31" s="4"/>
      <c r="Y31" s="3">
        <f t="shared" ca="1" si="9"/>
        <v>0</v>
      </c>
      <c r="Z31" s="3">
        <f t="shared" ca="1" si="10"/>
        <v>1</v>
      </c>
      <c r="AA31">
        <f t="shared" ca="1" si="11"/>
        <v>0</v>
      </c>
      <c r="AB31" t="e">
        <f t="shared" ca="1" si="12"/>
        <v>#VALUE!</v>
      </c>
      <c r="AC31" t="e">
        <f t="shared" ca="1" si="22"/>
        <v>#N/A</v>
      </c>
      <c r="AD31" t="e">
        <f t="shared" ca="1" si="23"/>
        <v>#N/A</v>
      </c>
      <c r="AE31" t="e">
        <f t="shared" ca="1" si="24"/>
        <v>#VALUE!</v>
      </c>
      <c r="AF31" t="e">
        <f t="shared" ca="1" si="13"/>
        <v>#VALUE!</v>
      </c>
      <c r="AG31" t="e">
        <f t="shared" ca="1" si="14"/>
        <v>#N/A</v>
      </c>
      <c r="AH31" t="e">
        <f t="shared" ca="1" si="25"/>
        <v>#N/A</v>
      </c>
      <c r="AI31" t="e">
        <f t="shared" ca="1" si="15"/>
        <v>#VALUE!</v>
      </c>
    </row>
    <row r="32" spans="1:35">
      <c r="A32" s="33" t="s">
        <v>99</v>
      </c>
      <c r="B32" s="36">
        <f ca="1">INDEX(Models!$E$3:$R$2387,$B$3*2-1,C32)</f>
        <v>0</v>
      </c>
      <c r="C32" s="33">
        <v>8</v>
      </c>
      <c r="E32" s="97">
        <v>29</v>
      </c>
      <c r="F32" s="9">
        <f t="shared" ca="1" si="0"/>
        <v>0</v>
      </c>
      <c r="G32" s="3"/>
      <c r="H32" s="14">
        <f t="shared" ca="1" si="1"/>
        <v>0</v>
      </c>
      <c r="I32" s="14">
        <f t="shared" ca="1" si="2"/>
        <v>0</v>
      </c>
      <c r="J32" s="17"/>
      <c r="K32" s="12">
        <f t="shared" ca="1" si="3"/>
        <v>0</v>
      </c>
      <c r="L32" s="12">
        <f t="shared" ca="1" si="4"/>
        <v>0</v>
      </c>
      <c r="M32" s="12" t="e">
        <f t="shared" ca="1" si="16"/>
        <v>#VALUE!</v>
      </c>
      <c r="N32" s="12" t="e">
        <f t="shared" ca="1" si="17"/>
        <v>#VALUE!</v>
      </c>
      <c r="O32" s="12">
        <f t="shared" ca="1" si="5"/>
        <v>0</v>
      </c>
      <c r="P32" s="13" t="e">
        <f t="shared" ca="1" si="26"/>
        <v>#VALUE!</v>
      </c>
      <c r="Q32" s="12" t="e">
        <f t="shared" ca="1" si="6"/>
        <v>#VALUE!</v>
      </c>
      <c r="R32" s="12" t="e">
        <f t="shared" ca="1" si="18"/>
        <v>#VALUE!</v>
      </c>
      <c r="S32" s="12" t="e">
        <f t="shared" ca="1" si="19"/>
        <v>#VALUE!</v>
      </c>
      <c r="T32" s="12" t="e">
        <f t="shared" ca="1" si="20"/>
        <v>#VALUE!</v>
      </c>
      <c r="U32" s="15" t="e">
        <f t="shared" ca="1" si="21"/>
        <v>#VALUE!</v>
      </c>
      <c r="V32" s="12">
        <f t="shared" ca="1" si="7"/>
        <v>25</v>
      </c>
      <c r="W32" s="85">
        <f t="shared" ca="1" si="8"/>
        <v>25</v>
      </c>
      <c r="X32" s="4"/>
      <c r="Y32" s="3">
        <f t="shared" ca="1" si="9"/>
        <v>0</v>
      </c>
      <c r="Z32" s="3">
        <f t="shared" ca="1" si="10"/>
        <v>1</v>
      </c>
      <c r="AA32">
        <f t="shared" ca="1" si="11"/>
        <v>0</v>
      </c>
      <c r="AB32" t="e">
        <f t="shared" ca="1" si="12"/>
        <v>#VALUE!</v>
      </c>
      <c r="AC32" t="e">
        <f t="shared" ca="1" si="22"/>
        <v>#N/A</v>
      </c>
      <c r="AD32" t="e">
        <f t="shared" ca="1" si="23"/>
        <v>#N/A</v>
      </c>
      <c r="AE32" t="e">
        <f t="shared" ca="1" si="24"/>
        <v>#VALUE!</v>
      </c>
      <c r="AF32" t="e">
        <f t="shared" ca="1" si="13"/>
        <v>#VALUE!</v>
      </c>
      <c r="AG32" t="e">
        <f t="shared" ca="1" si="14"/>
        <v>#N/A</v>
      </c>
      <c r="AH32" t="e">
        <f t="shared" ca="1" si="25"/>
        <v>#N/A</v>
      </c>
      <c r="AI32" t="e">
        <f t="shared" ca="1" si="15"/>
        <v>#VALUE!</v>
      </c>
    </row>
    <row r="33" spans="1:35">
      <c r="A33" s="33" t="s">
        <v>100</v>
      </c>
      <c r="B33" s="36">
        <f ca="1">INDEX(Models!$E$3:$R$2387,$B$3*2-1,C33)</f>
        <v>0</v>
      </c>
      <c r="C33" s="33">
        <v>9</v>
      </c>
      <c r="E33" s="97">
        <v>30</v>
      </c>
      <c r="F33" s="9">
        <f t="shared" ca="1" si="0"/>
        <v>0</v>
      </c>
      <c r="G33" s="3"/>
      <c r="H33" s="14">
        <f t="shared" ca="1" si="1"/>
        <v>0</v>
      </c>
      <c r="I33" s="14">
        <f t="shared" ca="1" si="2"/>
        <v>0</v>
      </c>
      <c r="J33" s="17"/>
      <c r="K33" s="12">
        <f t="shared" ca="1" si="3"/>
        <v>0</v>
      </c>
      <c r="L33" s="12">
        <f t="shared" ca="1" si="4"/>
        <v>0</v>
      </c>
      <c r="M33" s="12" t="e">
        <f t="shared" ca="1" si="16"/>
        <v>#VALUE!</v>
      </c>
      <c r="N33" s="12" t="e">
        <f t="shared" ca="1" si="17"/>
        <v>#VALUE!</v>
      </c>
      <c r="O33" s="12">
        <f t="shared" ca="1" si="5"/>
        <v>0</v>
      </c>
      <c r="P33" s="13" t="e">
        <f t="shared" ca="1" si="26"/>
        <v>#VALUE!</v>
      </c>
      <c r="Q33" s="12" t="e">
        <f t="shared" ca="1" si="6"/>
        <v>#VALUE!</v>
      </c>
      <c r="R33" s="12" t="e">
        <f t="shared" ca="1" si="18"/>
        <v>#VALUE!</v>
      </c>
      <c r="S33" s="12" t="e">
        <f t="shared" ca="1" si="19"/>
        <v>#VALUE!</v>
      </c>
      <c r="T33" s="12" t="e">
        <f t="shared" ca="1" si="20"/>
        <v>#VALUE!</v>
      </c>
      <c r="U33" s="15" t="e">
        <f t="shared" ca="1" si="21"/>
        <v>#VALUE!</v>
      </c>
      <c r="V33" s="12">
        <f t="shared" ca="1" si="7"/>
        <v>25</v>
      </c>
      <c r="W33" s="85">
        <f t="shared" ca="1" si="8"/>
        <v>25</v>
      </c>
      <c r="X33" s="4"/>
      <c r="Y33" s="3">
        <f t="shared" ca="1" si="9"/>
        <v>0</v>
      </c>
      <c r="Z33" s="3">
        <f t="shared" ca="1" si="10"/>
        <v>1</v>
      </c>
      <c r="AA33">
        <f t="shared" ca="1" si="11"/>
        <v>0</v>
      </c>
      <c r="AB33" t="e">
        <f t="shared" ca="1" si="12"/>
        <v>#VALUE!</v>
      </c>
      <c r="AC33" t="e">
        <f t="shared" ca="1" si="22"/>
        <v>#N/A</v>
      </c>
      <c r="AD33" t="e">
        <f t="shared" ca="1" si="23"/>
        <v>#N/A</v>
      </c>
      <c r="AE33" t="e">
        <f t="shared" ca="1" si="24"/>
        <v>#VALUE!</v>
      </c>
      <c r="AF33" t="e">
        <f t="shared" ca="1" si="13"/>
        <v>#VALUE!</v>
      </c>
      <c r="AG33" t="e">
        <f t="shared" ca="1" si="14"/>
        <v>#N/A</v>
      </c>
      <c r="AH33" t="e">
        <f t="shared" ca="1" si="25"/>
        <v>#N/A</v>
      </c>
      <c r="AI33" t="e">
        <f t="shared" ca="1" si="15"/>
        <v>#VALUE!</v>
      </c>
    </row>
    <row r="34" spans="1:35">
      <c r="A34" s="33" t="s">
        <v>101</v>
      </c>
      <c r="B34" s="36">
        <f ca="1">INDEX(Models!$E$3:$R$2387,$B$3*2-1,C34)</f>
        <v>0</v>
      </c>
      <c r="C34" s="33">
        <v>10</v>
      </c>
      <c r="E34" s="97">
        <v>31</v>
      </c>
      <c r="F34" s="9">
        <f t="shared" ca="1" si="0"/>
        <v>0</v>
      </c>
      <c r="G34" s="3"/>
      <c r="H34" s="14">
        <f t="shared" ca="1" si="1"/>
        <v>0</v>
      </c>
      <c r="I34" s="14">
        <f t="shared" ca="1" si="2"/>
        <v>0</v>
      </c>
      <c r="J34" s="17"/>
      <c r="K34" s="12">
        <f t="shared" ca="1" si="3"/>
        <v>0</v>
      </c>
      <c r="L34" s="12">
        <f t="shared" ca="1" si="4"/>
        <v>0</v>
      </c>
      <c r="M34" s="12" t="e">
        <f t="shared" ca="1" si="16"/>
        <v>#VALUE!</v>
      </c>
      <c r="N34" s="12" t="e">
        <f t="shared" ca="1" si="17"/>
        <v>#VALUE!</v>
      </c>
      <c r="O34" s="12">
        <f t="shared" ca="1" si="5"/>
        <v>0</v>
      </c>
      <c r="P34" s="13" t="e">
        <f t="shared" ca="1" si="26"/>
        <v>#VALUE!</v>
      </c>
      <c r="Q34" s="12" t="e">
        <f t="shared" ca="1" si="6"/>
        <v>#VALUE!</v>
      </c>
      <c r="R34" s="12" t="e">
        <f t="shared" ca="1" si="18"/>
        <v>#VALUE!</v>
      </c>
      <c r="S34" s="12" t="e">
        <f t="shared" ca="1" si="19"/>
        <v>#VALUE!</v>
      </c>
      <c r="T34" s="12" t="e">
        <f t="shared" ca="1" si="20"/>
        <v>#VALUE!</v>
      </c>
      <c r="U34" s="15" t="e">
        <f t="shared" ca="1" si="21"/>
        <v>#VALUE!</v>
      </c>
      <c r="V34" s="12">
        <f t="shared" ca="1" si="7"/>
        <v>25</v>
      </c>
      <c r="W34" s="85">
        <f t="shared" ca="1" si="8"/>
        <v>25</v>
      </c>
      <c r="X34" s="4"/>
      <c r="Y34" s="3">
        <f t="shared" ca="1" si="9"/>
        <v>0</v>
      </c>
      <c r="Z34" s="3">
        <f t="shared" ca="1" si="10"/>
        <v>1</v>
      </c>
      <c r="AA34">
        <f t="shared" ca="1" si="11"/>
        <v>0</v>
      </c>
      <c r="AB34" t="e">
        <f t="shared" ca="1" si="12"/>
        <v>#VALUE!</v>
      </c>
      <c r="AC34" t="e">
        <f t="shared" ca="1" si="22"/>
        <v>#N/A</v>
      </c>
      <c r="AD34" t="e">
        <f t="shared" ca="1" si="23"/>
        <v>#N/A</v>
      </c>
      <c r="AE34" t="e">
        <f t="shared" ca="1" si="24"/>
        <v>#VALUE!</v>
      </c>
      <c r="AF34" t="e">
        <f t="shared" ca="1" si="13"/>
        <v>#VALUE!</v>
      </c>
      <c r="AG34" t="e">
        <f t="shared" ca="1" si="14"/>
        <v>#N/A</v>
      </c>
      <c r="AH34" t="e">
        <f t="shared" ca="1" si="25"/>
        <v>#N/A</v>
      </c>
      <c r="AI34" t="e">
        <f t="shared" ca="1" si="15"/>
        <v>#VALUE!</v>
      </c>
    </row>
    <row r="35" spans="1:35">
      <c r="A35" s="34" t="s">
        <v>1109</v>
      </c>
      <c r="B35" s="33"/>
      <c r="C35" s="33"/>
      <c r="E35" s="97">
        <v>32</v>
      </c>
      <c r="F35" s="9">
        <f t="shared" ca="1" si="0"/>
        <v>0</v>
      </c>
      <c r="G35" s="3"/>
      <c r="H35" s="14">
        <f t="shared" ca="1" si="1"/>
        <v>0</v>
      </c>
      <c r="I35" s="14">
        <f t="shared" ca="1" si="2"/>
        <v>0</v>
      </c>
      <c r="J35" s="17"/>
      <c r="K35" s="12">
        <f t="shared" ca="1" si="3"/>
        <v>0</v>
      </c>
      <c r="L35" s="12">
        <f t="shared" ca="1" si="4"/>
        <v>0</v>
      </c>
      <c r="M35" s="12" t="e">
        <f t="shared" ca="1" si="16"/>
        <v>#VALUE!</v>
      </c>
      <c r="N35" s="12" t="e">
        <f t="shared" ca="1" si="17"/>
        <v>#VALUE!</v>
      </c>
      <c r="O35" s="12">
        <f t="shared" ca="1" si="5"/>
        <v>0</v>
      </c>
      <c r="P35" s="13" t="e">
        <f t="shared" ca="1" si="26"/>
        <v>#VALUE!</v>
      </c>
      <c r="Q35" s="12" t="e">
        <f t="shared" ca="1" si="6"/>
        <v>#VALUE!</v>
      </c>
      <c r="R35" s="12" t="e">
        <f t="shared" ca="1" si="18"/>
        <v>#VALUE!</v>
      </c>
      <c r="S35" s="12" t="e">
        <f t="shared" ca="1" si="19"/>
        <v>#VALUE!</v>
      </c>
      <c r="T35" s="12" t="e">
        <f t="shared" ca="1" si="20"/>
        <v>#VALUE!</v>
      </c>
      <c r="U35" s="15" t="e">
        <f t="shared" ca="1" si="21"/>
        <v>#VALUE!</v>
      </c>
      <c r="V35" s="12">
        <f t="shared" ca="1" si="7"/>
        <v>25</v>
      </c>
      <c r="W35" s="85">
        <f t="shared" ca="1" si="8"/>
        <v>25</v>
      </c>
      <c r="X35" s="4"/>
      <c r="Y35" s="3">
        <f t="shared" ca="1" si="9"/>
        <v>0</v>
      </c>
      <c r="Z35" s="3">
        <f t="shared" ca="1" si="10"/>
        <v>1</v>
      </c>
      <c r="AA35">
        <f t="shared" ca="1" si="11"/>
        <v>0</v>
      </c>
      <c r="AB35" t="e">
        <f t="shared" ca="1" si="12"/>
        <v>#VALUE!</v>
      </c>
      <c r="AC35" t="e">
        <f t="shared" ca="1" si="22"/>
        <v>#N/A</v>
      </c>
      <c r="AD35" t="e">
        <f t="shared" ca="1" si="23"/>
        <v>#N/A</v>
      </c>
      <c r="AE35" t="e">
        <f t="shared" ca="1" si="24"/>
        <v>#VALUE!</v>
      </c>
      <c r="AF35" t="e">
        <f t="shared" ca="1" si="13"/>
        <v>#VALUE!</v>
      </c>
      <c r="AG35" t="e">
        <f t="shared" ca="1" si="14"/>
        <v>#N/A</v>
      </c>
      <c r="AH35" t="e">
        <f t="shared" ca="1" si="25"/>
        <v>#N/A</v>
      </c>
      <c r="AI35" t="e">
        <f t="shared" ca="1" si="15"/>
        <v>#VALUE!</v>
      </c>
    </row>
    <row r="36" spans="1:35">
      <c r="A36" s="33" t="s">
        <v>102</v>
      </c>
      <c r="B36" s="37">
        <f ca="1">INDEX(Models!$E$3:$R$2387,$B$3*2-1,C36)</f>
        <v>0</v>
      </c>
      <c r="C36" s="33">
        <v>11</v>
      </c>
      <c r="E36" s="97">
        <v>33</v>
      </c>
      <c r="F36" s="9">
        <f t="shared" ca="1" si="0"/>
        <v>0</v>
      </c>
      <c r="G36" s="3"/>
      <c r="H36" s="14">
        <f t="shared" ca="1" si="1"/>
        <v>0</v>
      </c>
      <c r="I36" s="14">
        <f t="shared" ca="1" si="2"/>
        <v>0</v>
      </c>
      <c r="J36" s="17"/>
      <c r="K36" s="12">
        <f t="shared" ca="1" si="3"/>
        <v>0</v>
      </c>
      <c r="L36" s="12">
        <f t="shared" ca="1" si="4"/>
        <v>0</v>
      </c>
      <c r="M36" s="12" t="e">
        <f t="shared" ca="1" si="16"/>
        <v>#VALUE!</v>
      </c>
      <c r="N36" s="12" t="e">
        <f t="shared" ca="1" si="17"/>
        <v>#VALUE!</v>
      </c>
      <c r="O36" s="12">
        <f t="shared" ca="1" si="5"/>
        <v>0</v>
      </c>
      <c r="P36" s="13" t="e">
        <f t="shared" ca="1" si="26"/>
        <v>#VALUE!</v>
      </c>
      <c r="Q36" s="12" t="e">
        <f t="shared" ca="1" si="6"/>
        <v>#VALUE!</v>
      </c>
      <c r="R36" s="12" t="e">
        <f t="shared" ca="1" si="18"/>
        <v>#VALUE!</v>
      </c>
      <c r="S36" s="12" t="e">
        <f t="shared" ca="1" si="19"/>
        <v>#VALUE!</v>
      </c>
      <c r="T36" s="12" t="e">
        <f t="shared" ca="1" si="20"/>
        <v>#VALUE!</v>
      </c>
      <c r="U36" s="15" t="e">
        <f t="shared" ca="1" si="21"/>
        <v>#VALUE!</v>
      </c>
      <c r="V36" s="12">
        <f t="shared" ca="1" si="7"/>
        <v>25</v>
      </c>
      <c r="W36" s="85">
        <f t="shared" ca="1" si="8"/>
        <v>25</v>
      </c>
      <c r="X36" s="4"/>
      <c r="Y36" s="3">
        <f t="shared" ca="1" si="9"/>
        <v>0</v>
      </c>
      <c r="Z36" s="3">
        <f t="shared" ca="1" si="10"/>
        <v>1</v>
      </c>
      <c r="AA36">
        <f t="shared" ca="1" si="11"/>
        <v>0</v>
      </c>
      <c r="AB36" t="e">
        <f t="shared" ca="1" si="12"/>
        <v>#VALUE!</v>
      </c>
      <c r="AC36" t="e">
        <f t="shared" ca="1" si="22"/>
        <v>#N/A</v>
      </c>
      <c r="AD36" t="e">
        <f t="shared" ca="1" si="23"/>
        <v>#N/A</v>
      </c>
      <c r="AE36" t="e">
        <f t="shared" ca="1" si="24"/>
        <v>#VALUE!</v>
      </c>
      <c r="AF36" t="e">
        <f t="shared" ca="1" si="13"/>
        <v>#VALUE!</v>
      </c>
      <c r="AG36" t="e">
        <f t="shared" ca="1" si="14"/>
        <v>#N/A</v>
      </c>
      <c r="AH36" t="e">
        <f t="shared" ca="1" si="25"/>
        <v>#N/A</v>
      </c>
      <c r="AI36" t="e">
        <f t="shared" ca="1" si="15"/>
        <v>#VALUE!</v>
      </c>
    </row>
    <row r="37" spans="1:35">
      <c r="A37" s="267" t="s">
        <v>103</v>
      </c>
      <c r="B37" s="38">
        <f ca="1">INDEX(Models!$E$3:$R$2387,$B$3*2-1,C37)</f>
        <v>0</v>
      </c>
      <c r="C37" s="33">
        <v>12</v>
      </c>
      <c r="E37" s="97">
        <v>34</v>
      </c>
      <c r="F37" s="9">
        <f t="shared" ca="1" si="0"/>
        <v>0</v>
      </c>
      <c r="G37" s="3"/>
      <c r="H37" s="14">
        <f t="shared" ca="1" si="1"/>
        <v>0</v>
      </c>
      <c r="I37" s="14">
        <f t="shared" ca="1" si="2"/>
        <v>0</v>
      </c>
      <c r="J37" s="17"/>
      <c r="K37" s="12">
        <f t="shared" ca="1" si="3"/>
        <v>0</v>
      </c>
      <c r="L37" s="12">
        <f t="shared" ca="1" si="4"/>
        <v>0</v>
      </c>
      <c r="M37" s="12" t="e">
        <f t="shared" ca="1" si="16"/>
        <v>#VALUE!</v>
      </c>
      <c r="N37" s="12" t="e">
        <f t="shared" ca="1" si="17"/>
        <v>#VALUE!</v>
      </c>
      <c r="O37" s="12">
        <f t="shared" ca="1" si="5"/>
        <v>0</v>
      </c>
      <c r="P37" s="13" t="e">
        <f t="shared" ca="1" si="26"/>
        <v>#VALUE!</v>
      </c>
      <c r="Q37" s="12" t="e">
        <f t="shared" ca="1" si="6"/>
        <v>#VALUE!</v>
      </c>
      <c r="R37" s="12" t="e">
        <f t="shared" ca="1" si="18"/>
        <v>#VALUE!</v>
      </c>
      <c r="S37" s="12" t="e">
        <f t="shared" ca="1" si="19"/>
        <v>#VALUE!</v>
      </c>
      <c r="T37" s="12" t="e">
        <f t="shared" ca="1" si="20"/>
        <v>#VALUE!</v>
      </c>
      <c r="U37" s="15" t="e">
        <f t="shared" ca="1" si="21"/>
        <v>#VALUE!</v>
      </c>
      <c r="V37" s="12">
        <f t="shared" ca="1" si="7"/>
        <v>25</v>
      </c>
      <c r="W37" s="85">
        <f t="shared" ca="1" si="8"/>
        <v>25</v>
      </c>
      <c r="X37" s="4"/>
      <c r="Y37" s="3">
        <f t="shared" ca="1" si="9"/>
        <v>0</v>
      </c>
      <c r="Z37" s="3">
        <f t="shared" ca="1" si="10"/>
        <v>1</v>
      </c>
      <c r="AA37">
        <f t="shared" ca="1" si="11"/>
        <v>0</v>
      </c>
      <c r="AB37" t="e">
        <f t="shared" ca="1" si="12"/>
        <v>#VALUE!</v>
      </c>
      <c r="AC37" t="e">
        <f t="shared" ca="1" si="22"/>
        <v>#N/A</v>
      </c>
      <c r="AD37" t="e">
        <f t="shared" ca="1" si="23"/>
        <v>#N/A</v>
      </c>
      <c r="AE37" t="e">
        <f t="shared" ca="1" si="24"/>
        <v>#VALUE!</v>
      </c>
      <c r="AF37" t="e">
        <f t="shared" ca="1" si="13"/>
        <v>#VALUE!</v>
      </c>
      <c r="AG37" t="e">
        <f t="shared" ca="1" si="14"/>
        <v>#N/A</v>
      </c>
      <c r="AH37" t="e">
        <f t="shared" ca="1" si="25"/>
        <v>#N/A</v>
      </c>
      <c r="AI37" t="e">
        <f t="shared" ca="1" si="15"/>
        <v>#VALUE!</v>
      </c>
    </row>
    <row r="38" spans="1:35">
      <c r="A38" s="33" t="s">
        <v>104</v>
      </c>
      <c r="B38" s="36">
        <f ca="1">INDEX(Models!$E$3:$R$2387,$B$3*2-1,C38)</f>
        <v>0</v>
      </c>
      <c r="C38" s="33">
        <v>13</v>
      </c>
      <c r="E38" s="97">
        <v>35</v>
      </c>
      <c r="F38" s="9">
        <f t="shared" ca="1" si="0"/>
        <v>0</v>
      </c>
      <c r="G38" s="3"/>
      <c r="H38" s="14">
        <f t="shared" ca="1" si="1"/>
        <v>0</v>
      </c>
      <c r="I38" s="14">
        <f t="shared" ca="1" si="2"/>
        <v>0</v>
      </c>
      <c r="J38" s="17"/>
      <c r="K38" s="12">
        <f t="shared" ca="1" si="3"/>
        <v>0</v>
      </c>
      <c r="L38" s="12">
        <f t="shared" ca="1" si="4"/>
        <v>0</v>
      </c>
      <c r="M38" s="12" t="e">
        <f t="shared" ca="1" si="16"/>
        <v>#VALUE!</v>
      </c>
      <c r="N38" s="12" t="e">
        <f t="shared" ca="1" si="17"/>
        <v>#VALUE!</v>
      </c>
      <c r="O38" s="12">
        <f t="shared" ca="1" si="5"/>
        <v>0</v>
      </c>
      <c r="P38" s="13" t="e">
        <f t="shared" ca="1" si="26"/>
        <v>#VALUE!</v>
      </c>
      <c r="Q38" s="12" t="e">
        <f t="shared" ca="1" si="6"/>
        <v>#VALUE!</v>
      </c>
      <c r="R38" s="12" t="e">
        <f t="shared" ca="1" si="18"/>
        <v>#VALUE!</v>
      </c>
      <c r="S38" s="12" t="e">
        <f t="shared" ca="1" si="19"/>
        <v>#VALUE!</v>
      </c>
      <c r="T38" s="12" t="e">
        <f t="shared" ca="1" si="20"/>
        <v>#VALUE!</v>
      </c>
      <c r="U38" s="15" t="e">
        <f t="shared" ca="1" si="21"/>
        <v>#VALUE!</v>
      </c>
      <c r="V38" s="12">
        <f t="shared" ca="1" si="7"/>
        <v>25</v>
      </c>
      <c r="W38" s="85">
        <f t="shared" ca="1" si="8"/>
        <v>25</v>
      </c>
      <c r="X38" s="4"/>
      <c r="Y38" s="3">
        <f t="shared" ca="1" si="9"/>
        <v>0</v>
      </c>
      <c r="Z38" s="3">
        <f t="shared" ca="1" si="10"/>
        <v>1</v>
      </c>
      <c r="AA38">
        <f t="shared" ca="1" si="11"/>
        <v>0</v>
      </c>
      <c r="AB38" t="e">
        <f t="shared" ca="1" si="12"/>
        <v>#VALUE!</v>
      </c>
      <c r="AC38" t="e">
        <f t="shared" ca="1" si="22"/>
        <v>#N/A</v>
      </c>
      <c r="AD38" t="e">
        <f t="shared" ca="1" si="23"/>
        <v>#N/A</v>
      </c>
      <c r="AE38" t="e">
        <f t="shared" ca="1" si="24"/>
        <v>#VALUE!</v>
      </c>
      <c r="AF38" t="e">
        <f t="shared" ca="1" si="13"/>
        <v>#VALUE!</v>
      </c>
      <c r="AG38" t="e">
        <f t="shared" ca="1" si="14"/>
        <v>#N/A</v>
      </c>
      <c r="AH38" t="e">
        <f t="shared" ca="1" si="25"/>
        <v>#N/A</v>
      </c>
      <c r="AI38" t="e">
        <f t="shared" ca="1" si="15"/>
        <v>#VALUE!</v>
      </c>
    </row>
    <row r="39" spans="1:35">
      <c r="A39" s="84" t="s">
        <v>105</v>
      </c>
      <c r="B39" s="35">
        <f ca="1">INDEX(Models!$E$3:$R$2387,$B$3*2-1,C39)</f>
        <v>0</v>
      </c>
      <c r="C39" s="33">
        <v>14</v>
      </c>
      <c r="E39" s="97">
        <v>36</v>
      </c>
      <c r="F39" s="9">
        <f t="shared" ca="1" si="0"/>
        <v>0</v>
      </c>
      <c r="G39" s="3"/>
      <c r="H39" s="14">
        <f t="shared" ca="1" si="1"/>
        <v>0</v>
      </c>
      <c r="I39" s="14">
        <f t="shared" ca="1" si="2"/>
        <v>0</v>
      </c>
      <c r="J39" s="17"/>
      <c r="K39" s="12">
        <f t="shared" ca="1" si="3"/>
        <v>0</v>
      </c>
      <c r="L39" s="12">
        <f t="shared" ca="1" si="4"/>
        <v>0</v>
      </c>
      <c r="M39" s="12" t="e">
        <f t="shared" ca="1" si="16"/>
        <v>#VALUE!</v>
      </c>
      <c r="N39" s="12" t="e">
        <f t="shared" ca="1" si="17"/>
        <v>#VALUE!</v>
      </c>
      <c r="O39" s="12">
        <f t="shared" ca="1" si="5"/>
        <v>0</v>
      </c>
      <c r="P39" s="13" t="e">
        <f t="shared" ca="1" si="26"/>
        <v>#VALUE!</v>
      </c>
      <c r="Q39" s="12" t="e">
        <f t="shared" ca="1" si="6"/>
        <v>#VALUE!</v>
      </c>
      <c r="R39" s="12" t="e">
        <f t="shared" ca="1" si="18"/>
        <v>#VALUE!</v>
      </c>
      <c r="S39" s="12" t="e">
        <f t="shared" ca="1" si="19"/>
        <v>#VALUE!</v>
      </c>
      <c r="T39" s="12" t="e">
        <f t="shared" ca="1" si="20"/>
        <v>#VALUE!</v>
      </c>
      <c r="U39" s="15" t="e">
        <f t="shared" ca="1" si="21"/>
        <v>#VALUE!</v>
      </c>
      <c r="V39" s="12">
        <f t="shared" ca="1" si="7"/>
        <v>25</v>
      </c>
      <c r="W39" s="85">
        <f t="shared" ca="1" si="8"/>
        <v>25</v>
      </c>
      <c r="X39" s="4"/>
      <c r="Y39" s="3">
        <f t="shared" ca="1" si="9"/>
        <v>0</v>
      </c>
      <c r="Z39" s="3">
        <f t="shared" ca="1" si="10"/>
        <v>1</v>
      </c>
      <c r="AA39">
        <f t="shared" ca="1" si="11"/>
        <v>0</v>
      </c>
      <c r="AB39" t="e">
        <f t="shared" ca="1" si="12"/>
        <v>#VALUE!</v>
      </c>
      <c r="AC39" t="e">
        <f t="shared" ca="1" si="22"/>
        <v>#N/A</v>
      </c>
      <c r="AD39" t="e">
        <f t="shared" ca="1" si="23"/>
        <v>#N/A</v>
      </c>
      <c r="AE39" t="e">
        <f t="shared" ca="1" si="24"/>
        <v>#VALUE!</v>
      </c>
      <c r="AF39" t="e">
        <f t="shared" ca="1" si="13"/>
        <v>#VALUE!</v>
      </c>
      <c r="AG39" t="e">
        <f t="shared" ca="1" si="14"/>
        <v>#N/A</v>
      </c>
      <c r="AH39" t="e">
        <f t="shared" ca="1" si="25"/>
        <v>#N/A</v>
      </c>
      <c r="AI39" t="e">
        <f t="shared" ca="1" si="15"/>
        <v>#VALUE!</v>
      </c>
    </row>
    <row r="40" spans="1:35">
      <c r="A40" s="84" t="s">
        <v>125</v>
      </c>
      <c r="B40" s="35">
        <f ca="1">INDEX(Models!$B$3:$B$2387,$B$3*2-1)</f>
        <v>0</v>
      </c>
      <c r="C40" s="33"/>
      <c r="E40" s="97">
        <v>37</v>
      </c>
      <c r="F40" s="9">
        <f t="shared" ca="1" si="0"/>
        <v>0</v>
      </c>
      <c r="G40" s="3"/>
      <c r="H40" s="14">
        <f t="shared" ca="1" si="1"/>
        <v>0</v>
      </c>
      <c r="I40" s="14">
        <f t="shared" ca="1" si="2"/>
        <v>0</v>
      </c>
      <c r="J40" s="17"/>
      <c r="K40" s="12">
        <f t="shared" ca="1" si="3"/>
        <v>0</v>
      </c>
      <c r="L40" s="12">
        <f t="shared" ca="1" si="4"/>
        <v>0</v>
      </c>
      <c r="M40" s="12" t="e">
        <f t="shared" ca="1" si="16"/>
        <v>#VALUE!</v>
      </c>
      <c r="N40" s="12" t="e">
        <f t="shared" ca="1" si="17"/>
        <v>#VALUE!</v>
      </c>
      <c r="O40" s="12">
        <f t="shared" ca="1" si="5"/>
        <v>0</v>
      </c>
      <c r="P40" s="13" t="e">
        <f t="shared" ca="1" si="26"/>
        <v>#VALUE!</v>
      </c>
      <c r="Q40" s="12" t="e">
        <f t="shared" ca="1" si="6"/>
        <v>#VALUE!</v>
      </c>
      <c r="R40" s="12" t="e">
        <f t="shared" ca="1" si="18"/>
        <v>#VALUE!</v>
      </c>
      <c r="S40" s="12" t="e">
        <f t="shared" ca="1" si="19"/>
        <v>#VALUE!</v>
      </c>
      <c r="T40" s="12" t="e">
        <f t="shared" ca="1" si="20"/>
        <v>#VALUE!</v>
      </c>
      <c r="U40" s="15" t="e">
        <f t="shared" ca="1" si="21"/>
        <v>#VALUE!</v>
      </c>
      <c r="V40" s="12">
        <f t="shared" ca="1" si="7"/>
        <v>25</v>
      </c>
      <c r="W40" s="85">
        <f t="shared" ca="1" si="8"/>
        <v>25</v>
      </c>
      <c r="X40" s="4"/>
      <c r="Y40" s="3">
        <f t="shared" ca="1" si="9"/>
        <v>0</v>
      </c>
      <c r="Z40" s="3">
        <f t="shared" ca="1" si="10"/>
        <v>1</v>
      </c>
      <c r="AA40">
        <f t="shared" ca="1" si="11"/>
        <v>0</v>
      </c>
      <c r="AB40" t="e">
        <f t="shared" ca="1" si="12"/>
        <v>#VALUE!</v>
      </c>
      <c r="AC40" t="e">
        <f t="shared" ca="1" si="22"/>
        <v>#N/A</v>
      </c>
      <c r="AD40" t="e">
        <f t="shared" ca="1" si="23"/>
        <v>#N/A</v>
      </c>
      <c r="AE40" t="e">
        <f t="shared" ca="1" si="24"/>
        <v>#VALUE!</v>
      </c>
      <c r="AF40" t="e">
        <f t="shared" ca="1" si="13"/>
        <v>#VALUE!</v>
      </c>
      <c r="AG40" t="e">
        <f t="shared" ca="1" si="14"/>
        <v>#N/A</v>
      </c>
      <c r="AH40" t="e">
        <f t="shared" ca="1" si="25"/>
        <v>#N/A</v>
      </c>
      <c r="AI40" t="e">
        <f t="shared" ca="1" si="15"/>
        <v>#VALUE!</v>
      </c>
    </row>
    <row r="41" spans="1:35">
      <c r="A41" s="84" t="s">
        <v>126</v>
      </c>
      <c r="B41" s="35">
        <f ca="1">INDEX(Models!$C$3:$C$2387,$B$3*2-1)</f>
        <v>0</v>
      </c>
      <c r="C41" s="33" t="e">
        <f ca="1">VLOOKUP(B41,Lookups!$V$2:$X$5,3,FALSE)</f>
        <v>#N/A</v>
      </c>
      <c r="E41" s="97">
        <v>38</v>
      </c>
      <c r="F41" s="9">
        <f t="shared" ca="1" si="0"/>
        <v>0</v>
      </c>
      <c r="G41" s="3"/>
      <c r="H41" s="14">
        <f t="shared" ca="1" si="1"/>
        <v>0</v>
      </c>
      <c r="I41" s="14">
        <f t="shared" ca="1" si="2"/>
        <v>0</v>
      </c>
      <c r="J41" s="17"/>
      <c r="K41" s="12">
        <f t="shared" ca="1" si="3"/>
        <v>0</v>
      </c>
      <c r="L41" s="12">
        <f t="shared" ca="1" si="4"/>
        <v>0</v>
      </c>
      <c r="M41" s="12" t="e">
        <f t="shared" ca="1" si="16"/>
        <v>#VALUE!</v>
      </c>
      <c r="N41" s="12" t="e">
        <f t="shared" ca="1" si="17"/>
        <v>#VALUE!</v>
      </c>
      <c r="O41" s="12">
        <f t="shared" ca="1" si="5"/>
        <v>0</v>
      </c>
      <c r="P41" s="13" t="e">
        <f t="shared" ca="1" si="26"/>
        <v>#VALUE!</v>
      </c>
      <c r="Q41" s="12" t="e">
        <f t="shared" ca="1" si="6"/>
        <v>#VALUE!</v>
      </c>
      <c r="R41" s="12" t="e">
        <f t="shared" ca="1" si="18"/>
        <v>#VALUE!</v>
      </c>
      <c r="S41" s="12" t="e">
        <f t="shared" ca="1" si="19"/>
        <v>#VALUE!</v>
      </c>
      <c r="T41" s="12" t="e">
        <f t="shared" ca="1" si="20"/>
        <v>#VALUE!</v>
      </c>
      <c r="U41" s="15" t="e">
        <f t="shared" ca="1" si="21"/>
        <v>#VALUE!</v>
      </c>
      <c r="V41" s="12">
        <f t="shared" ca="1" si="7"/>
        <v>25</v>
      </c>
      <c r="W41" s="85">
        <f t="shared" ca="1" si="8"/>
        <v>25</v>
      </c>
      <c r="X41" s="4"/>
      <c r="Y41" s="3">
        <f t="shared" ca="1" si="9"/>
        <v>0</v>
      </c>
      <c r="Z41" s="3">
        <f t="shared" ca="1" si="10"/>
        <v>1</v>
      </c>
      <c r="AA41">
        <f t="shared" ca="1" si="11"/>
        <v>0</v>
      </c>
      <c r="AB41" t="e">
        <f t="shared" ca="1" si="12"/>
        <v>#VALUE!</v>
      </c>
      <c r="AC41" t="e">
        <f t="shared" ca="1" si="22"/>
        <v>#N/A</v>
      </c>
      <c r="AD41" t="e">
        <f t="shared" ca="1" si="23"/>
        <v>#N/A</v>
      </c>
      <c r="AE41" t="e">
        <f t="shared" ca="1" si="24"/>
        <v>#VALUE!</v>
      </c>
      <c r="AF41" t="e">
        <f t="shared" ca="1" si="13"/>
        <v>#VALUE!</v>
      </c>
      <c r="AG41" t="e">
        <f t="shared" ca="1" si="14"/>
        <v>#N/A</v>
      </c>
      <c r="AH41" t="e">
        <f t="shared" ca="1" si="25"/>
        <v>#N/A</v>
      </c>
      <c r="AI41" t="e">
        <f t="shared" ca="1" si="15"/>
        <v>#VALUE!</v>
      </c>
    </row>
    <row r="42" spans="1:35">
      <c r="E42" s="97">
        <v>39</v>
      </c>
      <c r="F42" s="9">
        <f t="shared" ca="1" si="0"/>
        <v>0</v>
      </c>
      <c r="G42" s="3"/>
      <c r="H42" s="14">
        <f t="shared" ca="1" si="1"/>
        <v>0</v>
      </c>
      <c r="I42" s="14">
        <f t="shared" ca="1" si="2"/>
        <v>0</v>
      </c>
      <c r="J42" s="17"/>
      <c r="K42" s="12">
        <f t="shared" ca="1" si="3"/>
        <v>0</v>
      </c>
      <c r="L42" s="12">
        <f t="shared" ca="1" si="4"/>
        <v>0</v>
      </c>
      <c r="M42" s="12" t="e">
        <f t="shared" ca="1" si="16"/>
        <v>#VALUE!</v>
      </c>
      <c r="N42" s="12" t="e">
        <f t="shared" ca="1" si="17"/>
        <v>#VALUE!</v>
      </c>
      <c r="O42" s="12">
        <f t="shared" ca="1" si="5"/>
        <v>0</v>
      </c>
      <c r="P42" s="13" t="e">
        <f t="shared" ca="1" si="26"/>
        <v>#VALUE!</v>
      </c>
      <c r="Q42" s="12" t="e">
        <f t="shared" ca="1" si="6"/>
        <v>#VALUE!</v>
      </c>
      <c r="R42" s="12" t="e">
        <f t="shared" ca="1" si="18"/>
        <v>#VALUE!</v>
      </c>
      <c r="S42" s="12" t="e">
        <f t="shared" ca="1" si="19"/>
        <v>#VALUE!</v>
      </c>
      <c r="T42" s="12" t="e">
        <f t="shared" ca="1" si="20"/>
        <v>#VALUE!</v>
      </c>
      <c r="U42" s="15" t="e">
        <f t="shared" ca="1" si="21"/>
        <v>#VALUE!</v>
      </c>
      <c r="V42" s="12">
        <f t="shared" ca="1" si="7"/>
        <v>25</v>
      </c>
      <c r="W42" s="85">
        <f t="shared" ca="1" si="8"/>
        <v>25</v>
      </c>
      <c r="X42" s="4"/>
      <c r="Y42" s="3">
        <f t="shared" ca="1" si="9"/>
        <v>0</v>
      </c>
      <c r="Z42" s="3">
        <f t="shared" ca="1" si="10"/>
        <v>1</v>
      </c>
      <c r="AA42">
        <f t="shared" ca="1" si="11"/>
        <v>0</v>
      </c>
      <c r="AB42" t="e">
        <f t="shared" ca="1" si="12"/>
        <v>#VALUE!</v>
      </c>
      <c r="AC42" t="e">
        <f t="shared" ca="1" si="22"/>
        <v>#N/A</v>
      </c>
      <c r="AD42" t="e">
        <f t="shared" ca="1" si="23"/>
        <v>#N/A</v>
      </c>
      <c r="AE42" t="e">
        <f t="shared" ca="1" si="24"/>
        <v>#VALUE!</v>
      </c>
      <c r="AF42" t="e">
        <f t="shared" ca="1" si="13"/>
        <v>#VALUE!</v>
      </c>
      <c r="AG42" t="e">
        <f t="shared" ca="1" si="14"/>
        <v>#N/A</v>
      </c>
      <c r="AH42" t="e">
        <f t="shared" ca="1" si="25"/>
        <v>#N/A</v>
      </c>
      <c r="AI42" t="e">
        <f t="shared" ca="1" si="15"/>
        <v>#VALUE!</v>
      </c>
    </row>
    <row r="43" spans="1:35">
      <c r="A43" s="40" t="s">
        <v>1110</v>
      </c>
      <c r="B43">
        <f ca="1">VLOOKUP(CHARACTERIZE!$O$8,'led3'!$B$44:$C$45,2,FALSE)</f>
        <v>2</v>
      </c>
      <c r="E43" s="97">
        <v>40</v>
      </c>
      <c r="F43" s="9">
        <f t="shared" ca="1" si="0"/>
        <v>0</v>
      </c>
      <c r="G43" s="3"/>
      <c r="H43" s="14">
        <f t="shared" ca="1" si="1"/>
        <v>0</v>
      </c>
      <c r="I43" s="14">
        <f t="shared" ca="1" si="2"/>
        <v>0</v>
      </c>
      <c r="J43" s="17"/>
      <c r="K43" s="12">
        <f t="shared" ca="1" si="3"/>
        <v>0</v>
      </c>
      <c r="L43" s="12">
        <f t="shared" ca="1" si="4"/>
        <v>0</v>
      </c>
      <c r="M43" s="12" t="e">
        <f t="shared" ca="1" si="16"/>
        <v>#VALUE!</v>
      </c>
      <c r="N43" s="12" t="e">
        <f t="shared" ca="1" si="17"/>
        <v>#VALUE!</v>
      </c>
      <c r="O43" s="12">
        <f t="shared" ca="1" si="5"/>
        <v>0</v>
      </c>
      <c r="P43" s="13" t="e">
        <f t="shared" ca="1" si="26"/>
        <v>#VALUE!</v>
      </c>
      <c r="Q43" s="12" t="e">
        <f t="shared" ca="1" si="6"/>
        <v>#VALUE!</v>
      </c>
      <c r="R43" s="12" t="e">
        <f t="shared" ca="1" si="18"/>
        <v>#VALUE!</v>
      </c>
      <c r="S43" s="12" t="e">
        <f t="shared" ca="1" si="19"/>
        <v>#VALUE!</v>
      </c>
      <c r="T43" s="12" t="e">
        <f t="shared" ca="1" si="20"/>
        <v>#VALUE!</v>
      </c>
      <c r="U43" s="15" t="e">
        <f t="shared" ca="1" si="21"/>
        <v>#VALUE!</v>
      </c>
      <c r="V43" s="12">
        <f t="shared" ca="1" si="7"/>
        <v>25</v>
      </c>
      <c r="W43" s="85">
        <f t="shared" ca="1" si="8"/>
        <v>25</v>
      </c>
      <c r="X43" s="4"/>
      <c r="Y43" s="3">
        <f t="shared" ca="1" si="9"/>
        <v>0</v>
      </c>
      <c r="Z43" s="3">
        <f t="shared" ca="1" si="10"/>
        <v>1</v>
      </c>
      <c r="AA43">
        <f t="shared" ca="1" si="11"/>
        <v>0</v>
      </c>
      <c r="AB43" t="e">
        <f t="shared" ca="1" si="12"/>
        <v>#VALUE!</v>
      </c>
      <c r="AC43" t="e">
        <f t="shared" ca="1" si="22"/>
        <v>#N/A</v>
      </c>
      <c r="AD43" t="e">
        <f t="shared" ca="1" si="23"/>
        <v>#N/A</v>
      </c>
      <c r="AE43" t="e">
        <f t="shared" ca="1" si="24"/>
        <v>#VALUE!</v>
      </c>
      <c r="AF43" t="e">
        <f t="shared" ca="1" si="13"/>
        <v>#VALUE!</v>
      </c>
      <c r="AG43" t="e">
        <f t="shared" ca="1" si="14"/>
        <v>#N/A</v>
      </c>
      <c r="AH43" t="e">
        <f t="shared" ca="1" si="25"/>
        <v>#N/A</v>
      </c>
      <c r="AI43" t="e">
        <f t="shared" ca="1" si="15"/>
        <v>#VALUE!</v>
      </c>
    </row>
    <row r="44" spans="1:35">
      <c r="B44" t="str">
        <f ca="1">IF(AND(B39=0,B3&gt;1),"Tc (ºC)","Tj (ºC)")</f>
        <v>Tj (ºC)</v>
      </c>
      <c r="C44">
        <v>1</v>
      </c>
      <c r="E44" s="97">
        <v>41</v>
      </c>
      <c r="F44" s="9">
        <f t="shared" ca="1" si="0"/>
        <v>0</v>
      </c>
      <c r="G44" s="3"/>
      <c r="H44" s="14">
        <f t="shared" ca="1" si="1"/>
        <v>0</v>
      </c>
      <c r="I44" s="14">
        <f t="shared" ca="1" si="2"/>
        <v>0</v>
      </c>
      <c r="J44" s="17"/>
      <c r="K44" s="12">
        <f t="shared" ca="1" si="3"/>
        <v>0</v>
      </c>
      <c r="L44" s="12">
        <f t="shared" ca="1" si="4"/>
        <v>0</v>
      </c>
      <c r="M44" s="12" t="e">
        <f t="shared" ca="1" si="16"/>
        <v>#VALUE!</v>
      </c>
      <c r="N44" s="12" t="e">
        <f t="shared" ca="1" si="17"/>
        <v>#VALUE!</v>
      </c>
      <c r="O44" s="12">
        <f t="shared" ca="1" si="5"/>
        <v>0</v>
      </c>
      <c r="P44" s="13" t="e">
        <f t="shared" ca="1" si="26"/>
        <v>#VALUE!</v>
      </c>
      <c r="Q44" s="12" t="e">
        <f t="shared" ca="1" si="6"/>
        <v>#VALUE!</v>
      </c>
      <c r="R44" s="12" t="e">
        <f t="shared" ca="1" si="18"/>
        <v>#VALUE!</v>
      </c>
      <c r="S44" s="12" t="e">
        <f t="shared" ca="1" si="19"/>
        <v>#VALUE!</v>
      </c>
      <c r="T44" s="12" t="e">
        <f t="shared" ca="1" si="20"/>
        <v>#VALUE!</v>
      </c>
      <c r="U44" s="15" t="e">
        <f t="shared" ca="1" si="21"/>
        <v>#VALUE!</v>
      </c>
      <c r="V44" s="12">
        <f t="shared" ca="1" si="7"/>
        <v>25</v>
      </c>
      <c r="W44" s="85">
        <f t="shared" ca="1" si="8"/>
        <v>25</v>
      </c>
      <c r="X44" s="4"/>
      <c r="Y44" s="3">
        <f t="shared" ca="1" si="9"/>
        <v>0</v>
      </c>
      <c r="Z44" s="3">
        <f t="shared" ca="1" si="10"/>
        <v>1</v>
      </c>
      <c r="AA44">
        <f t="shared" ca="1" si="11"/>
        <v>0</v>
      </c>
      <c r="AB44" t="e">
        <f t="shared" ca="1" si="12"/>
        <v>#VALUE!</v>
      </c>
      <c r="AC44" t="e">
        <f t="shared" ca="1" si="22"/>
        <v>#N/A</v>
      </c>
      <c r="AD44" t="e">
        <f t="shared" ca="1" si="23"/>
        <v>#N/A</v>
      </c>
      <c r="AE44" t="e">
        <f t="shared" ca="1" si="24"/>
        <v>#VALUE!</v>
      </c>
      <c r="AF44" t="e">
        <f t="shared" ca="1" si="13"/>
        <v>#VALUE!</v>
      </c>
      <c r="AG44" t="e">
        <f t="shared" ca="1" si="14"/>
        <v>#N/A</v>
      </c>
      <c r="AH44" t="e">
        <f t="shared" ca="1" si="25"/>
        <v>#N/A</v>
      </c>
      <c r="AI44" t="e">
        <f t="shared" ca="1" si="15"/>
        <v>#VALUE!</v>
      </c>
    </row>
    <row r="45" spans="1:35">
      <c r="B45" s="40" t="s">
        <v>20</v>
      </c>
      <c r="C45">
        <v>2</v>
      </c>
      <c r="E45" s="97">
        <v>42</v>
      </c>
      <c r="F45" s="9">
        <f t="shared" ca="1" si="0"/>
        <v>0</v>
      </c>
      <c r="G45" s="3"/>
      <c r="H45" s="14">
        <f t="shared" ca="1" si="1"/>
        <v>0</v>
      </c>
      <c r="I45" s="14">
        <f t="shared" ca="1" si="2"/>
        <v>0</v>
      </c>
      <c r="J45" s="17"/>
      <c r="K45" s="12">
        <f t="shared" ca="1" si="3"/>
        <v>0</v>
      </c>
      <c r="L45" s="12">
        <f t="shared" ca="1" si="4"/>
        <v>0</v>
      </c>
      <c r="M45" s="12" t="e">
        <f t="shared" ca="1" si="16"/>
        <v>#VALUE!</v>
      </c>
      <c r="N45" s="12" t="e">
        <f t="shared" ca="1" si="17"/>
        <v>#VALUE!</v>
      </c>
      <c r="O45" s="12">
        <f t="shared" ca="1" si="5"/>
        <v>0</v>
      </c>
      <c r="P45" s="13" t="e">
        <f t="shared" ca="1" si="26"/>
        <v>#VALUE!</v>
      </c>
      <c r="Q45" s="12" t="e">
        <f t="shared" ca="1" si="6"/>
        <v>#VALUE!</v>
      </c>
      <c r="R45" s="12" t="e">
        <f t="shared" ca="1" si="18"/>
        <v>#VALUE!</v>
      </c>
      <c r="S45" s="12" t="e">
        <f t="shared" ca="1" si="19"/>
        <v>#VALUE!</v>
      </c>
      <c r="T45" s="12" t="e">
        <f t="shared" ca="1" si="20"/>
        <v>#VALUE!</v>
      </c>
      <c r="U45" s="15" t="e">
        <f t="shared" ca="1" si="21"/>
        <v>#VALUE!</v>
      </c>
      <c r="V45" s="12">
        <f t="shared" ca="1" si="7"/>
        <v>25</v>
      </c>
      <c r="W45" s="85">
        <f t="shared" ca="1" si="8"/>
        <v>25</v>
      </c>
      <c r="X45" s="4"/>
      <c r="Y45" s="3">
        <f t="shared" ca="1" si="9"/>
        <v>0</v>
      </c>
      <c r="Z45" s="3">
        <f t="shared" ca="1" si="10"/>
        <v>1</v>
      </c>
      <c r="AA45">
        <f t="shared" ca="1" si="11"/>
        <v>0</v>
      </c>
      <c r="AB45" t="e">
        <f t="shared" ca="1" si="12"/>
        <v>#VALUE!</v>
      </c>
      <c r="AC45" t="e">
        <f t="shared" ca="1" si="22"/>
        <v>#N/A</v>
      </c>
      <c r="AD45" t="e">
        <f t="shared" ca="1" si="23"/>
        <v>#N/A</v>
      </c>
      <c r="AE45" t="e">
        <f t="shared" ca="1" si="24"/>
        <v>#VALUE!</v>
      </c>
      <c r="AF45" t="e">
        <f t="shared" ca="1" si="13"/>
        <v>#VALUE!</v>
      </c>
      <c r="AG45" t="e">
        <f t="shared" ca="1" si="14"/>
        <v>#N/A</v>
      </c>
      <c r="AH45" t="e">
        <f t="shared" ca="1" si="25"/>
        <v>#N/A</v>
      </c>
      <c r="AI45" t="e">
        <f t="shared" ca="1" si="15"/>
        <v>#VALUE!</v>
      </c>
    </row>
    <row r="46" spans="1:35">
      <c r="E46" s="97">
        <v>43</v>
      </c>
      <c r="F46" s="9">
        <f t="shared" ca="1" si="0"/>
        <v>0</v>
      </c>
      <c r="G46" s="3"/>
      <c r="H46" s="14">
        <f t="shared" ca="1" si="1"/>
        <v>0</v>
      </c>
      <c r="I46" s="14">
        <f t="shared" ca="1" si="2"/>
        <v>0</v>
      </c>
      <c r="J46" s="17"/>
      <c r="K46" s="12">
        <f t="shared" ca="1" si="3"/>
        <v>0</v>
      </c>
      <c r="L46" s="12">
        <f t="shared" ca="1" si="4"/>
        <v>0</v>
      </c>
      <c r="M46" s="12" t="e">
        <f t="shared" ca="1" si="16"/>
        <v>#VALUE!</v>
      </c>
      <c r="N46" s="12" t="e">
        <f t="shared" ca="1" si="17"/>
        <v>#VALUE!</v>
      </c>
      <c r="O46" s="12">
        <f t="shared" ca="1" si="5"/>
        <v>0</v>
      </c>
      <c r="P46" s="13" t="e">
        <f t="shared" ca="1" si="26"/>
        <v>#VALUE!</v>
      </c>
      <c r="Q46" s="12" t="e">
        <f t="shared" ca="1" si="6"/>
        <v>#VALUE!</v>
      </c>
      <c r="R46" s="12" t="e">
        <f t="shared" ca="1" si="18"/>
        <v>#VALUE!</v>
      </c>
      <c r="S46" s="12" t="e">
        <f t="shared" ca="1" si="19"/>
        <v>#VALUE!</v>
      </c>
      <c r="T46" s="12" t="e">
        <f t="shared" ca="1" si="20"/>
        <v>#VALUE!</v>
      </c>
      <c r="U46" s="15" t="e">
        <f t="shared" ca="1" si="21"/>
        <v>#VALUE!</v>
      </c>
      <c r="V46" s="12">
        <f t="shared" ca="1" si="7"/>
        <v>25</v>
      </c>
      <c r="W46" s="85">
        <f t="shared" ca="1" si="8"/>
        <v>25</v>
      </c>
      <c r="X46" s="4"/>
      <c r="Y46" s="3">
        <f t="shared" ca="1" si="9"/>
        <v>0</v>
      </c>
      <c r="Z46" s="3">
        <f t="shared" ca="1" si="10"/>
        <v>1</v>
      </c>
      <c r="AA46">
        <f t="shared" ca="1" si="11"/>
        <v>0</v>
      </c>
      <c r="AB46" t="e">
        <f t="shared" ca="1" si="12"/>
        <v>#VALUE!</v>
      </c>
      <c r="AC46" t="e">
        <f t="shared" ca="1" si="22"/>
        <v>#N/A</v>
      </c>
      <c r="AD46" t="e">
        <f t="shared" ca="1" si="23"/>
        <v>#N/A</v>
      </c>
      <c r="AE46" t="e">
        <f t="shared" ca="1" si="24"/>
        <v>#VALUE!</v>
      </c>
      <c r="AF46" t="e">
        <f t="shared" ca="1" si="13"/>
        <v>#VALUE!</v>
      </c>
      <c r="AG46" t="e">
        <f t="shared" ca="1" si="14"/>
        <v>#N/A</v>
      </c>
      <c r="AH46" t="e">
        <f t="shared" ca="1" si="25"/>
        <v>#N/A</v>
      </c>
      <c r="AI46" t="e">
        <f t="shared" ca="1" si="15"/>
        <v>#VALUE!</v>
      </c>
    </row>
    <row r="47" spans="1:35">
      <c r="B47" t="e">
        <f ca="1">IF(B10=1,C41,B10)</f>
        <v>#N/A</v>
      </c>
      <c r="E47" s="97">
        <v>44</v>
      </c>
      <c r="F47" s="9">
        <f t="shared" ca="1" si="0"/>
        <v>0</v>
      </c>
      <c r="G47" s="3"/>
      <c r="H47" s="14">
        <f t="shared" ca="1" si="1"/>
        <v>0</v>
      </c>
      <c r="I47" s="14">
        <f t="shared" ca="1" si="2"/>
        <v>0</v>
      </c>
      <c r="J47" s="17"/>
      <c r="K47" s="12">
        <f t="shared" ca="1" si="3"/>
        <v>0</v>
      </c>
      <c r="L47" s="12">
        <f t="shared" ca="1" si="4"/>
        <v>0</v>
      </c>
      <c r="M47" s="12" t="e">
        <f t="shared" ca="1" si="16"/>
        <v>#VALUE!</v>
      </c>
      <c r="N47" s="12" t="e">
        <f t="shared" ca="1" si="17"/>
        <v>#VALUE!</v>
      </c>
      <c r="O47" s="12">
        <f t="shared" ca="1" si="5"/>
        <v>0</v>
      </c>
      <c r="P47" s="13" t="e">
        <f t="shared" ca="1" si="26"/>
        <v>#VALUE!</v>
      </c>
      <c r="Q47" s="12" t="e">
        <f t="shared" ca="1" si="6"/>
        <v>#VALUE!</v>
      </c>
      <c r="R47" s="12" t="e">
        <f t="shared" ca="1" si="18"/>
        <v>#VALUE!</v>
      </c>
      <c r="S47" s="12" t="e">
        <f t="shared" ca="1" si="19"/>
        <v>#VALUE!</v>
      </c>
      <c r="T47" s="12" t="e">
        <f t="shared" ca="1" si="20"/>
        <v>#VALUE!</v>
      </c>
      <c r="U47" s="15" t="e">
        <f t="shared" ca="1" si="21"/>
        <v>#VALUE!</v>
      </c>
      <c r="V47" s="12">
        <f t="shared" ca="1" si="7"/>
        <v>25</v>
      </c>
      <c r="W47" s="85">
        <f t="shared" ca="1" si="8"/>
        <v>25</v>
      </c>
      <c r="X47" s="4"/>
      <c r="Y47" s="3">
        <f t="shared" ca="1" si="9"/>
        <v>0</v>
      </c>
      <c r="Z47" s="3">
        <f t="shared" ca="1" si="10"/>
        <v>1</v>
      </c>
      <c r="AA47">
        <f t="shared" ca="1" si="11"/>
        <v>0</v>
      </c>
      <c r="AB47" t="e">
        <f t="shared" ca="1" si="12"/>
        <v>#VALUE!</v>
      </c>
      <c r="AC47" t="e">
        <f t="shared" ca="1" si="22"/>
        <v>#N/A</v>
      </c>
      <c r="AD47" t="e">
        <f t="shared" ca="1" si="23"/>
        <v>#N/A</v>
      </c>
      <c r="AE47" t="e">
        <f t="shared" ca="1" si="24"/>
        <v>#VALUE!</v>
      </c>
      <c r="AF47" t="e">
        <f t="shared" ca="1" si="13"/>
        <v>#VALUE!</v>
      </c>
      <c r="AG47" t="e">
        <f t="shared" ca="1" si="14"/>
        <v>#N/A</v>
      </c>
      <c r="AH47" t="e">
        <f t="shared" ca="1" si="25"/>
        <v>#N/A</v>
      </c>
      <c r="AI47" t="e">
        <f t="shared" ca="1" si="15"/>
        <v>#VALUE!</v>
      </c>
    </row>
    <row r="48" spans="1:35">
      <c r="A48">
        <v>1</v>
      </c>
      <c r="B48" t="e">
        <f ca="1">INDEX(Lookups!$M$3:$T$15,A48,($B$47-1)*2+1)</f>
        <v>#N/A</v>
      </c>
      <c r="E48" s="97">
        <v>45</v>
      </c>
      <c r="F48" s="9">
        <f t="shared" ca="1" si="0"/>
        <v>0</v>
      </c>
      <c r="G48" s="3"/>
      <c r="H48" s="14">
        <f t="shared" ca="1" si="1"/>
        <v>0</v>
      </c>
      <c r="I48" s="14">
        <f t="shared" ca="1" si="2"/>
        <v>0</v>
      </c>
      <c r="J48" s="17"/>
      <c r="K48" s="12">
        <f t="shared" ca="1" si="3"/>
        <v>0</v>
      </c>
      <c r="L48" s="12">
        <f t="shared" ca="1" si="4"/>
        <v>0</v>
      </c>
      <c r="M48" s="12" t="e">
        <f t="shared" ca="1" si="16"/>
        <v>#VALUE!</v>
      </c>
      <c r="N48" s="12" t="e">
        <f t="shared" ca="1" si="17"/>
        <v>#VALUE!</v>
      </c>
      <c r="O48" s="12">
        <f t="shared" ca="1" si="5"/>
        <v>0</v>
      </c>
      <c r="P48" s="13" t="e">
        <f t="shared" ca="1" si="26"/>
        <v>#VALUE!</v>
      </c>
      <c r="Q48" s="12" t="e">
        <f t="shared" ca="1" si="6"/>
        <v>#VALUE!</v>
      </c>
      <c r="R48" s="12" t="e">
        <f t="shared" ca="1" si="18"/>
        <v>#VALUE!</v>
      </c>
      <c r="S48" s="12" t="e">
        <f t="shared" ca="1" si="19"/>
        <v>#VALUE!</v>
      </c>
      <c r="T48" s="12" t="e">
        <f t="shared" ca="1" si="20"/>
        <v>#VALUE!</v>
      </c>
      <c r="U48" s="15" t="e">
        <f t="shared" ca="1" si="21"/>
        <v>#VALUE!</v>
      </c>
      <c r="V48" s="12">
        <f t="shared" ca="1" si="7"/>
        <v>25</v>
      </c>
      <c r="W48" s="85">
        <f t="shared" ca="1" si="8"/>
        <v>25</v>
      </c>
      <c r="X48" s="4"/>
      <c r="Y48" s="3">
        <f t="shared" ca="1" si="9"/>
        <v>0</v>
      </c>
      <c r="Z48" s="3">
        <f t="shared" ca="1" si="10"/>
        <v>1</v>
      </c>
      <c r="AA48">
        <f t="shared" ca="1" si="11"/>
        <v>0</v>
      </c>
      <c r="AB48" t="e">
        <f t="shared" ca="1" si="12"/>
        <v>#VALUE!</v>
      </c>
      <c r="AC48" t="e">
        <f t="shared" ca="1" si="22"/>
        <v>#N/A</v>
      </c>
      <c r="AD48" t="e">
        <f t="shared" ca="1" si="23"/>
        <v>#N/A</v>
      </c>
      <c r="AE48" t="e">
        <f t="shared" ca="1" si="24"/>
        <v>#VALUE!</v>
      </c>
      <c r="AF48" t="e">
        <f t="shared" ca="1" si="13"/>
        <v>#VALUE!</v>
      </c>
      <c r="AG48" t="e">
        <f t="shared" ca="1" si="14"/>
        <v>#N/A</v>
      </c>
      <c r="AH48" t="e">
        <f t="shared" ca="1" si="25"/>
        <v>#N/A</v>
      </c>
      <c r="AI48" t="e">
        <f t="shared" ca="1" si="15"/>
        <v>#VALUE!</v>
      </c>
    </row>
    <row r="49" spans="1:35">
      <c r="A49">
        <v>2</v>
      </c>
      <c r="B49" t="e">
        <f ca="1">INDEX(Lookups!$M$3:$T$15,A49,($B$47-1)*2+1)</f>
        <v>#N/A</v>
      </c>
      <c r="E49" s="97">
        <v>46</v>
      </c>
      <c r="F49" s="9">
        <f t="shared" ca="1" si="0"/>
        <v>0</v>
      </c>
      <c r="G49" s="3"/>
      <c r="H49" s="14">
        <f t="shared" ca="1" si="1"/>
        <v>0</v>
      </c>
      <c r="I49" s="14">
        <f t="shared" ca="1" si="2"/>
        <v>0</v>
      </c>
      <c r="J49" s="17"/>
      <c r="K49" s="12">
        <f t="shared" ca="1" si="3"/>
        <v>0</v>
      </c>
      <c r="L49" s="12">
        <f t="shared" ca="1" si="4"/>
        <v>0</v>
      </c>
      <c r="M49" s="12" t="e">
        <f t="shared" ca="1" si="16"/>
        <v>#VALUE!</v>
      </c>
      <c r="N49" s="12" t="e">
        <f t="shared" ca="1" si="17"/>
        <v>#VALUE!</v>
      </c>
      <c r="O49" s="12">
        <f t="shared" ca="1" si="5"/>
        <v>0</v>
      </c>
      <c r="P49" s="13" t="e">
        <f t="shared" ca="1" si="26"/>
        <v>#VALUE!</v>
      </c>
      <c r="Q49" s="12" t="e">
        <f t="shared" ca="1" si="6"/>
        <v>#VALUE!</v>
      </c>
      <c r="R49" s="12" t="e">
        <f t="shared" ca="1" si="18"/>
        <v>#VALUE!</v>
      </c>
      <c r="S49" s="12" t="e">
        <f t="shared" ca="1" si="19"/>
        <v>#VALUE!</v>
      </c>
      <c r="T49" s="12" t="e">
        <f t="shared" ca="1" si="20"/>
        <v>#VALUE!</v>
      </c>
      <c r="U49" s="15" t="e">
        <f t="shared" ca="1" si="21"/>
        <v>#VALUE!</v>
      </c>
      <c r="V49" s="12">
        <f t="shared" ca="1" si="7"/>
        <v>25</v>
      </c>
      <c r="W49" s="85">
        <f t="shared" ca="1" si="8"/>
        <v>25</v>
      </c>
      <c r="X49" s="4"/>
      <c r="Y49" s="3">
        <f t="shared" ca="1" si="9"/>
        <v>0</v>
      </c>
      <c r="Z49" s="3">
        <f t="shared" ca="1" si="10"/>
        <v>1</v>
      </c>
      <c r="AA49">
        <f t="shared" ca="1" si="11"/>
        <v>0</v>
      </c>
      <c r="AB49" t="e">
        <f t="shared" ca="1" si="12"/>
        <v>#VALUE!</v>
      </c>
      <c r="AC49" t="e">
        <f t="shared" ca="1" si="22"/>
        <v>#N/A</v>
      </c>
      <c r="AD49" t="e">
        <f t="shared" ca="1" si="23"/>
        <v>#N/A</v>
      </c>
      <c r="AE49" t="e">
        <f t="shared" ca="1" si="24"/>
        <v>#VALUE!</v>
      </c>
      <c r="AF49" t="e">
        <f t="shared" ca="1" si="13"/>
        <v>#VALUE!</v>
      </c>
      <c r="AG49" t="e">
        <f t="shared" ca="1" si="14"/>
        <v>#N/A</v>
      </c>
      <c r="AH49" t="e">
        <f t="shared" ca="1" si="25"/>
        <v>#N/A</v>
      </c>
      <c r="AI49" t="e">
        <f t="shared" ca="1" si="15"/>
        <v>#VALUE!</v>
      </c>
    </row>
    <row r="50" spans="1:35">
      <c r="A50">
        <v>3</v>
      </c>
      <c r="B50" t="e">
        <f ca="1">INDEX(Lookups!$M$3:$T$15,A50,($B$47-1)*2+1)</f>
        <v>#N/A</v>
      </c>
      <c r="E50" s="97">
        <v>47</v>
      </c>
      <c r="F50" s="9">
        <f t="shared" ca="1" si="0"/>
        <v>0</v>
      </c>
      <c r="G50" s="3"/>
      <c r="H50" s="14">
        <f t="shared" ca="1" si="1"/>
        <v>0</v>
      </c>
      <c r="I50" s="14">
        <f t="shared" ca="1" si="2"/>
        <v>0</v>
      </c>
      <c r="J50" s="17"/>
      <c r="K50" s="12">
        <f t="shared" ca="1" si="3"/>
        <v>0</v>
      </c>
      <c r="L50" s="12">
        <f t="shared" ca="1" si="4"/>
        <v>0</v>
      </c>
      <c r="M50" s="12" t="e">
        <f t="shared" ca="1" si="16"/>
        <v>#VALUE!</v>
      </c>
      <c r="N50" s="12" t="e">
        <f t="shared" ca="1" si="17"/>
        <v>#VALUE!</v>
      </c>
      <c r="O50" s="12">
        <f t="shared" ca="1" si="5"/>
        <v>0</v>
      </c>
      <c r="P50" s="13" t="e">
        <f t="shared" ca="1" si="26"/>
        <v>#VALUE!</v>
      </c>
      <c r="Q50" s="12" t="e">
        <f t="shared" ca="1" si="6"/>
        <v>#VALUE!</v>
      </c>
      <c r="R50" s="12" t="e">
        <f t="shared" ca="1" si="18"/>
        <v>#VALUE!</v>
      </c>
      <c r="S50" s="12" t="e">
        <f t="shared" ca="1" si="19"/>
        <v>#VALUE!</v>
      </c>
      <c r="T50" s="12" t="e">
        <f t="shared" ca="1" si="20"/>
        <v>#VALUE!</v>
      </c>
      <c r="U50" s="15" t="e">
        <f t="shared" ca="1" si="21"/>
        <v>#VALUE!</v>
      </c>
      <c r="V50" s="12">
        <f t="shared" ca="1" si="7"/>
        <v>25</v>
      </c>
      <c r="W50" s="85">
        <f t="shared" ca="1" si="8"/>
        <v>25</v>
      </c>
      <c r="X50" s="4"/>
      <c r="Y50" s="3">
        <f t="shared" ca="1" si="9"/>
        <v>0</v>
      </c>
      <c r="Z50" s="3">
        <f t="shared" ca="1" si="10"/>
        <v>1</v>
      </c>
      <c r="AA50">
        <f t="shared" ca="1" si="11"/>
        <v>0</v>
      </c>
      <c r="AB50" t="e">
        <f t="shared" ca="1" si="12"/>
        <v>#VALUE!</v>
      </c>
      <c r="AC50" t="e">
        <f t="shared" ca="1" si="22"/>
        <v>#N/A</v>
      </c>
      <c r="AD50" t="e">
        <f t="shared" ca="1" si="23"/>
        <v>#N/A</v>
      </c>
      <c r="AE50" t="e">
        <f t="shared" ca="1" si="24"/>
        <v>#VALUE!</v>
      </c>
      <c r="AF50" t="e">
        <f t="shared" ca="1" si="13"/>
        <v>#VALUE!</v>
      </c>
      <c r="AG50" t="e">
        <f t="shared" ca="1" si="14"/>
        <v>#N/A</v>
      </c>
      <c r="AH50" t="e">
        <f t="shared" ca="1" si="25"/>
        <v>#N/A</v>
      </c>
      <c r="AI50" t="e">
        <f t="shared" ca="1" si="15"/>
        <v>#VALUE!</v>
      </c>
    </row>
    <row r="51" spans="1:35">
      <c r="A51">
        <v>4</v>
      </c>
      <c r="B51" t="e">
        <f ca="1">INDEX(Lookups!$M$3:$T$15,A51,($B$47-1)*2+1)</f>
        <v>#N/A</v>
      </c>
      <c r="E51" s="97">
        <v>48</v>
      </c>
      <c r="F51" s="9">
        <f t="shared" ca="1" si="0"/>
        <v>0</v>
      </c>
      <c r="G51" s="3"/>
      <c r="H51" s="14">
        <f t="shared" ca="1" si="1"/>
        <v>0</v>
      </c>
      <c r="I51" s="14">
        <f t="shared" ca="1" si="2"/>
        <v>0</v>
      </c>
      <c r="J51" s="17"/>
      <c r="K51" s="12">
        <f t="shared" ca="1" si="3"/>
        <v>0</v>
      </c>
      <c r="L51" s="12">
        <f t="shared" ca="1" si="4"/>
        <v>0</v>
      </c>
      <c r="M51" s="12" t="e">
        <f t="shared" ca="1" si="16"/>
        <v>#VALUE!</v>
      </c>
      <c r="N51" s="12" t="e">
        <f t="shared" ca="1" si="17"/>
        <v>#VALUE!</v>
      </c>
      <c r="O51" s="12">
        <f t="shared" ca="1" si="5"/>
        <v>0</v>
      </c>
      <c r="P51" s="13" t="e">
        <f t="shared" ca="1" si="26"/>
        <v>#VALUE!</v>
      </c>
      <c r="Q51" s="12" t="e">
        <f t="shared" ca="1" si="6"/>
        <v>#VALUE!</v>
      </c>
      <c r="R51" s="12" t="e">
        <f t="shared" ca="1" si="18"/>
        <v>#VALUE!</v>
      </c>
      <c r="S51" s="12" t="e">
        <f t="shared" ca="1" si="19"/>
        <v>#VALUE!</v>
      </c>
      <c r="T51" s="12" t="e">
        <f t="shared" ca="1" si="20"/>
        <v>#VALUE!</v>
      </c>
      <c r="U51" s="15" t="e">
        <f t="shared" ca="1" si="21"/>
        <v>#VALUE!</v>
      </c>
      <c r="V51" s="12">
        <f t="shared" ca="1" si="7"/>
        <v>25</v>
      </c>
      <c r="W51" s="85">
        <f t="shared" ca="1" si="8"/>
        <v>25</v>
      </c>
      <c r="X51" s="4"/>
      <c r="Y51" s="3">
        <f t="shared" ca="1" si="9"/>
        <v>0</v>
      </c>
      <c r="Z51" s="3">
        <f t="shared" ca="1" si="10"/>
        <v>1</v>
      </c>
      <c r="AA51">
        <f t="shared" ca="1" si="11"/>
        <v>0</v>
      </c>
      <c r="AB51" t="e">
        <f t="shared" ca="1" si="12"/>
        <v>#VALUE!</v>
      </c>
      <c r="AC51" t="e">
        <f t="shared" ca="1" si="22"/>
        <v>#N/A</v>
      </c>
      <c r="AD51" t="e">
        <f t="shared" ca="1" si="23"/>
        <v>#N/A</v>
      </c>
      <c r="AE51" t="e">
        <f t="shared" ca="1" si="24"/>
        <v>#VALUE!</v>
      </c>
      <c r="AF51" t="e">
        <f t="shared" ca="1" si="13"/>
        <v>#VALUE!</v>
      </c>
      <c r="AG51" t="e">
        <f t="shared" ca="1" si="14"/>
        <v>#N/A</v>
      </c>
      <c r="AH51" t="e">
        <f t="shared" ca="1" si="25"/>
        <v>#N/A</v>
      </c>
      <c r="AI51" t="e">
        <f t="shared" ca="1" si="15"/>
        <v>#VALUE!</v>
      </c>
    </row>
    <row r="52" spans="1:35">
      <c r="A52">
        <v>5</v>
      </c>
      <c r="B52" t="e">
        <f ca="1">INDEX(Lookups!$M$3:$T$15,A52,($B$47-1)*2+1)</f>
        <v>#N/A</v>
      </c>
      <c r="E52" s="97">
        <v>49</v>
      </c>
      <c r="F52" s="9">
        <f t="shared" ca="1" si="0"/>
        <v>0</v>
      </c>
      <c r="G52" s="3"/>
      <c r="H52" s="14">
        <f t="shared" ca="1" si="1"/>
        <v>0</v>
      </c>
      <c r="I52" s="14">
        <f t="shared" ca="1" si="2"/>
        <v>0</v>
      </c>
      <c r="J52" s="17"/>
      <c r="K52" s="12">
        <f t="shared" ca="1" si="3"/>
        <v>0</v>
      </c>
      <c r="L52" s="12">
        <f t="shared" ca="1" si="4"/>
        <v>0</v>
      </c>
      <c r="M52" s="12" t="e">
        <f t="shared" ca="1" si="16"/>
        <v>#VALUE!</v>
      </c>
      <c r="N52" s="12" t="e">
        <f t="shared" ca="1" si="17"/>
        <v>#VALUE!</v>
      </c>
      <c r="O52" s="12">
        <f t="shared" ca="1" si="5"/>
        <v>0</v>
      </c>
      <c r="P52" s="13" t="e">
        <f t="shared" ca="1" si="26"/>
        <v>#VALUE!</v>
      </c>
      <c r="Q52" s="12" t="e">
        <f t="shared" ca="1" si="6"/>
        <v>#VALUE!</v>
      </c>
      <c r="R52" s="12" t="e">
        <f t="shared" ca="1" si="18"/>
        <v>#VALUE!</v>
      </c>
      <c r="S52" s="12" t="e">
        <f t="shared" ca="1" si="19"/>
        <v>#VALUE!</v>
      </c>
      <c r="T52" s="12" t="e">
        <f t="shared" ca="1" si="20"/>
        <v>#VALUE!</v>
      </c>
      <c r="U52" s="15" t="e">
        <f t="shared" ca="1" si="21"/>
        <v>#VALUE!</v>
      </c>
      <c r="V52" s="12">
        <f t="shared" ca="1" si="7"/>
        <v>25</v>
      </c>
      <c r="W52" s="85">
        <f t="shared" ca="1" si="8"/>
        <v>25</v>
      </c>
      <c r="X52" s="4"/>
      <c r="Y52" s="3">
        <f t="shared" ca="1" si="9"/>
        <v>0</v>
      </c>
      <c r="Z52" s="3">
        <f t="shared" ca="1" si="10"/>
        <v>1</v>
      </c>
      <c r="AA52">
        <f t="shared" ca="1" si="11"/>
        <v>0</v>
      </c>
      <c r="AB52" t="e">
        <f t="shared" ca="1" si="12"/>
        <v>#VALUE!</v>
      </c>
      <c r="AC52" t="e">
        <f t="shared" ca="1" si="22"/>
        <v>#N/A</v>
      </c>
      <c r="AD52" t="e">
        <f t="shared" ca="1" si="23"/>
        <v>#N/A</v>
      </c>
      <c r="AE52" t="e">
        <f t="shared" ca="1" si="24"/>
        <v>#VALUE!</v>
      </c>
      <c r="AF52" t="e">
        <f t="shared" ca="1" si="13"/>
        <v>#VALUE!</v>
      </c>
      <c r="AG52" t="e">
        <f t="shared" ca="1" si="14"/>
        <v>#N/A</v>
      </c>
      <c r="AH52" t="e">
        <f t="shared" ca="1" si="25"/>
        <v>#N/A</v>
      </c>
      <c r="AI52" t="e">
        <f t="shared" ca="1" si="15"/>
        <v>#VALUE!</v>
      </c>
    </row>
    <row r="53" spans="1:35">
      <c r="A53">
        <v>6</v>
      </c>
      <c r="B53" t="e">
        <f ca="1">INDEX(Lookups!$M$3:$T$15,A53,($B$47-1)*2+1)</f>
        <v>#N/A</v>
      </c>
      <c r="E53" s="97">
        <v>50</v>
      </c>
      <c r="F53" s="9">
        <f t="shared" ca="1" si="0"/>
        <v>0</v>
      </c>
      <c r="G53" s="3"/>
      <c r="H53" s="14">
        <f t="shared" ca="1" si="1"/>
        <v>0</v>
      </c>
      <c r="I53" s="14">
        <f t="shared" ca="1" si="2"/>
        <v>0</v>
      </c>
      <c r="J53" s="17"/>
      <c r="K53" s="12">
        <f t="shared" ca="1" si="3"/>
        <v>0</v>
      </c>
      <c r="L53" s="12">
        <f t="shared" ca="1" si="4"/>
        <v>0</v>
      </c>
      <c r="M53" s="12" t="e">
        <f t="shared" ca="1" si="16"/>
        <v>#VALUE!</v>
      </c>
      <c r="N53" s="12" t="e">
        <f t="shared" ca="1" si="17"/>
        <v>#VALUE!</v>
      </c>
      <c r="O53" s="12">
        <f t="shared" ca="1" si="5"/>
        <v>0</v>
      </c>
      <c r="P53" s="13" t="e">
        <f t="shared" ca="1" si="26"/>
        <v>#VALUE!</v>
      </c>
      <c r="Q53" s="12" t="e">
        <f t="shared" ca="1" si="6"/>
        <v>#VALUE!</v>
      </c>
      <c r="R53" s="12" t="e">
        <f t="shared" ca="1" si="18"/>
        <v>#VALUE!</v>
      </c>
      <c r="S53" s="12" t="e">
        <f t="shared" ca="1" si="19"/>
        <v>#VALUE!</v>
      </c>
      <c r="T53" s="12" t="e">
        <f t="shared" ca="1" si="20"/>
        <v>#VALUE!</v>
      </c>
      <c r="U53" s="15" t="e">
        <f t="shared" ca="1" si="21"/>
        <v>#VALUE!</v>
      </c>
      <c r="V53" s="12">
        <f t="shared" ca="1" si="7"/>
        <v>25</v>
      </c>
      <c r="W53" s="85">
        <f t="shared" ca="1" si="8"/>
        <v>25</v>
      </c>
      <c r="X53" s="4"/>
      <c r="Y53" s="3">
        <f t="shared" ca="1" si="9"/>
        <v>0</v>
      </c>
      <c r="Z53" s="3">
        <f t="shared" ca="1" si="10"/>
        <v>1</v>
      </c>
      <c r="AA53">
        <f t="shared" ca="1" si="11"/>
        <v>0</v>
      </c>
      <c r="AB53" t="e">
        <f t="shared" ca="1" si="12"/>
        <v>#VALUE!</v>
      </c>
      <c r="AC53" t="e">
        <f t="shared" ca="1" si="22"/>
        <v>#N/A</v>
      </c>
      <c r="AD53" t="e">
        <f t="shared" ca="1" si="23"/>
        <v>#N/A</v>
      </c>
      <c r="AE53" t="e">
        <f t="shared" ca="1" si="24"/>
        <v>#VALUE!</v>
      </c>
      <c r="AF53" t="e">
        <f t="shared" ca="1" si="13"/>
        <v>#VALUE!</v>
      </c>
      <c r="AG53" t="e">
        <f t="shared" ca="1" si="14"/>
        <v>#N/A</v>
      </c>
      <c r="AH53" t="e">
        <f t="shared" ca="1" si="25"/>
        <v>#N/A</v>
      </c>
      <c r="AI53" t="e">
        <f t="shared" ca="1" si="15"/>
        <v>#VALUE!</v>
      </c>
    </row>
    <row r="54" spans="1:35">
      <c r="A54">
        <v>7</v>
      </c>
      <c r="B54" t="e">
        <f ca="1">INDEX(Lookups!$M$3:$T$15,A54,($B$47-1)*2+1)</f>
        <v>#N/A</v>
      </c>
      <c r="E54" s="116" t="s">
        <v>1111</v>
      </c>
      <c r="F54" s="117"/>
      <c r="G54" s="117"/>
      <c r="Y54" s="3">
        <f t="shared" ca="1" si="9"/>
        <v>0</v>
      </c>
      <c r="Z54" s="3">
        <f t="shared" ca="1" si="10"/>
        <v>1</v>
      </c>
      <c r="AA54">
        <f t="shared" ca="1" si="11"/>
        <v>0</v>
      </c>
      <c r="AB54" t="e">
        <f t="shared" ca="1" si="12"/>
        <v>#VALUE!</v>
      </c>
      <c r="AC54" t="e">
        <f t="shared" ca="1" si="22"/>
        <v>#N/A</v>
      </c>
      <c r="AD54" t="e">
        <f t="shared" ca="1" si="23"/>
        <v>#N/A</v>
      </c>
      <c r="AE54" t="e">
        <f t="shared" ca="1" si="24"/>
        <v>#VALUE!</v>
      </c>
      <c r="AF54" t="e">
        <f t="shared" ca="1" si="13"/>
        <v>#VALUE!</v>
      </c>
      <c r="AG54" t="e">
        <f t="shared" ca="1" si="14"/>
        <v>#N/A</v>
      </c>
      <c r="AH54" t="e">
        <f t="shared" ca="1" si="25"/>
        <v>#N/A</v>
      </c>
      <c r="AI54" t="e">
        <f t="shared" ca="1" si="15"/>
        <v>#VALUE!</v>
      </c>
    </row>
    <row r="55" spans="1:35">
      <c r="A55">
        <v>8</v>
      </c>
      <c r="B55" t="e">
        <f ca="1">INDEX(Lookups!$M$3:$T$15,A55,($B$47-1)*2+1)</f>
        <v>#N/A</v>
      </c>
      <c r="E55" s="117">
        <v>1</v>
      </c>
      <c r="F55" s="9">
        <f ca="1">Lookups!AB2</f>
        <v>99.992500000000007</v>
      </c>
      <c r="G55" s="3" t="b">
        <f t="shared" ref="G55:G83" ca="1" si="27">OR($F55&lt;$B$23,$F55&gt;$B$24)</f>
        <v>1</v>
      </c>
      <c r="H55" s="14">
        <f t="shared" ref="H55:H83" ca="1" si="28">IF(G55,0,$B$31*$F55^3+$B$32*$F55^2+$B$33*$F55+$B$34+$B$9)</f>
        <v>0</v>
      </c>
      <c r="I55" s="14">
        <f t="shared" ref="I55:I83" ca="1" si="29">IF($G55,0,$B$26*$F55^3+$B$27*$F55^2+$B$28*$F55+$B$29)</f>
        <v>0</v>
      </c>
      <c r="J55" s="17"/>
      <c r="K55" s="12" t="e">
        <f ca="1">IF($G55,NA(),AA55)</f>
        <v>#N/A</v>
      </c>
      <c r="L55" s="12" t="e">
        <f ca="1">IF($G55,NA(),F55*AA55)</f>
        <v>#N/A</v>
      </c>
      <c r="M55" s="12" t="e">
        <f ca="1">IF($G55,NA(),INDEX(AB55:AE55,1,$B$10))</f>
        <v>#N/A</v>
      </c>
      <c r="N55" s="12" t="e">
        <f ca="1">IF($G55,NA(),INDEX(AF55:AI55,1,$B$10))</f>
        <v>#N/A</v>
      </c>
      <c r="O55" s="12" t="e">
        <f ca="1">IF($G55,NA(),I55*Z55)</f>
        <v>#N/A</v>
      </c>
      <c r="P55" s="13" t="e">
        <f t="shared" ca="1" si="26"/>
        <v>#N/A</v>
      </c>
      <c r="Q55" s="12" t="e">
        <f ca="1">P55*F55*AA55/$B$14/$B$6</f>
        <v>#N/A</v>
      </c>
      <c r="R55" s="12" t="e">
        <f t="shared" ca="1" si="18"/>
        <v>#N/A</v>
      </c>
      <c r="S55" s="12" t="e">
        <f t="shared" ca="1" si="19"/>
        <v>#N/A</v>
      </c>
      <c r="T55" s="12" t="e">
        <f t="shared" ref="T55:T83" ca="1" si="30">R55/Q55/CHOOSE($B$47,1,10,0.01,1)</f>
        <v>#N/A</v>
      </c>
      <c r="U55" s="15" t="e">
        <f t="shared" ref="U55:U83" ca="1" si="31">ROUND(P55*$B$5/$B$6,2)</f>
        <v>#N/A</v>
      </c>
      <c r="V55" s="12" t="e">
        <f ca="1">IF($G55,NA(),ROUND(CHOOSE($B$43,$B$8,$B$8+Y55*$B$39),1))</f>
        <v>#N/A</v>
      </c>
      <c r="W55" s="85" t="e">
        <f ca="1">IF($G55,NA(),ROUND(CHOOSE($B$43,$B$8-Y55*$B$39,$B$8),1))</f>
        <v>#N/A</v>
      </c>
      <c r="Y55" s="3">
        <f t="shared" ca="1" si="9"/>
        <v>0</v>
      </c>
      <c r="Z55" s="3" t="e">
        <f t="shared" ca="1" si="10"/>
        <v>#N/A</v>
      </c>
      <c r="AA55" t="e">
        <f t="shared" ca="1" si="11"/>
        <v>#N/A</v>
      </c>
      <c r="AB55" t="e">
        <f t="shared" ca="1" si="12"/>
        <v>#N/A</v>
      </c>
      <c r="AC55" t="e">
        <f t="shared" ca="1" si="22"/>
        <v>#N/A</v>
      </c>
      <c r="AD55" t="e">
        <f t="shared" ca="1" si="23"/>
        <v>#N/A</v>
      </c>
      <c r="AE55" t="e">
        <f t="shared" ca="1" si="24"/>
        <v>#N/A</v>
      </c>
      <c r="AF55" t="e">
        <f t="shared" ca="1" si="13"/>
        <v>#N/A</v>
      </c>
      <c r="AG55" t="e">
        <f t="shared" ca="1" si="14"/>
        <v>#N/A</v>
      </c>
      <c r="AH55" t="e">
        <f t="shared" ca="1" si="25"/>
        <v>#N/A</v>
      </c>
      <c r="AI55" t="e">
        <f t="shared" ca="1" si="15"/>
        <v>#N/A</v>
      </c>
    </row>
    <row r="56" spans="1:35">
      <c r="A56">
        <v>9</v>
      </c>
      <c r="B56" t="e">
        <f ca="1">INDEX(Lookups!$M$3:$T$15,A56,($B$47-1)*2+1)</f>
        <v>#N/A</v>
      </c>
      <c r="E56" s="117">
        <v>2</v>
      </c>
      <c r="F56" s="9">
        <f ca="1">Lookups!AB3</f>
        <v>96.422500000000014</v>
      </c>
      <c r="G56" s="3" t="b">
        <f t="shared" ca="1" si="27"/>
        <v>1</v>
      </c>
      <c r="H56" s="14">
        <f t="shared" ca="1" si="28"/>
        <v>0</v>
      </c>
      <c r="I56" s="14">
        <f t="shared" ca="1" si="29"/>
        <v>0</v>
      </c>
      <c r="J56" s="17"/>
      <c r="K56" s="12" t="e">
        <f t="shared" ref="K56:K83" ca="1" si="32">IF($G56,NA(),AA56)</f>
        <v>#N/A</v>
      </c>
      <c r="L56" s="12" t="e">
        <f t="shared" ref="L56:L83" ca="1" si="33">IF($G56,NA(),F56*AA56)</f>
        <v>#N/A</v>
      </c>
      <c r="M56" s="12" t="e">
        <f t="shared" ref="M56:M83" ca="1" si="34">IF($G56,NA(),INDEX(AB56:AE56,1,$B$10))</f>
        <v>#N/A</v>
      </c>
      <c r="N56" s="12" t="e">
        <f t="shared" ref="N56:N83" ca="1" si="35">IF($G56,NA(),INDEX(AF56:AI56,1,$B$10))</f>
        <v>#N/A</v>
      </c>
      <c r="O56" s="12" t="e">
        <f t="shared" ref="O56:O83" ca="1" si="36">IF($G56,NA(),I56*Z56)</f>
        <v>#N/A</v>
      </c>
      <c r="P56" s="13" t="e">
        <f t="shared" ca="1" si="26"/>
        <v>#N/A</v>
      </c>
      <c r="Q56" s="12" t="e">
        <f t="shared" ref="Q56:Q83" ca="1" si="37">P56*F56*AA56/$B$14/$B$6</f>
        <v>#N/A</v>
      </c>
      <c r="R56" s="12" t="e">
        <f t="shared" ca="1" si="18"/>
        <v>#N/A</v>
      </c>
      <c r="S56" s="12" t="e">
        <f t="shared" ca="1" si="19"/>
        <v>#N/A</v>
      </c>
      <c r="T56" s="12" t="e">
        <f t="shared" ca="1" si="30"/>
        <v>#N/A</v>
      </c>
      <c r="U56" s="15" t="e">
        <f t="shared" ca="1" si="31"/>
        <v>#N/A</v>
      </c>
      <c r="V56" s="12" t="e">
        <f t="shared" ref="V56:V83" ca="1" si="38">IF($G56,NA(),ROUND(CHOOSE($B$43,$B$8,$B$8+Y56*$B$39),1))</f>
        <v>#N/A</v>
      </c>
      <c r="W56" s="85" t="e">
        <f t="shared" ref="W56:W83" ca="1" si="39">IF($G56,NA(),ROUND(CHOOSE($B$43,$B$8-Y56*$B$39,$B$8),1))</f>
        <v>#N/A</v>
      </c>
      <c r="Y56" s="3">
        <f t="shared" ca="1" si="9"/>
        <v>0</v>
      </c>
      <c r="Z56" s="3" t="e">
        <f t="shared" ca="1" si="10"/>
        <v>#N/A</v>
      </c>
      <c r="AA56" t="e">
        <f t="shared" ca="1" si="11"/>
        <v>#N/A</v>
      </c>
      <c r="AB56" t="e">
        <f t="shared" ca="1" si="12"/>
        <v>#N/A</v>
      </c>
      <c r="AC56" t="e">
        <f t="shared" ca="1" si="22"/>
        <v>#N/A</v>
      </c>
      <c r="AD56" t="e">
        <f t="shared" ca="1" si="23"/>
        <v>#N/A</v>
      </c>
      <c r="AE56" t="e">
        <f t="shared" ca="1" si="24"/>
        <v>#N/A</v>
      </c>
      <c r="AF56" t="e">
        <f t="shared" ca="1" si="13"/>
        <v>#N/A</v>
      </c>
      <c r="AG56" t="e">
        <f t="shared" ca="1" si="14"/>
        <v>#N/A</v>
      </c>
      <c r="AH56" t="e">
        <f t="shared" ca="1" si="25"/>
        <v>#N/A</v>
      </c>
      <c r="AI56" t="e">
        <f t="shared" ca="1" si="15"/>
        <v>#N/A</v>
      </c>
    </row>
    <row r="57" spans="1:35">
      <c r="A57">
        <v>10</v>
      </c>
      <c r="B57" t="e">
        <f ca="1">INDEX(Lookups!$M$3:$T$15,A57,($B$47-1)*2+1)</f>
        <v>#N/A</v>
      </c>
      <c r="E57" s="117">
        <v>3</v>
      </c>
      <c r="F57" s="9">
        <f ca="1">Lookups!AB4</f>
        <v>92.852500000000006</v>
      </c>
      <c r="G57" s="3" t="b">
        <f t="shared" ca="1" si="27"/>
        <v>1</v>
      </c>
      <c r="H57" s="14">
        <f t="shared" ca="1" si="28"/>
        <v>0</v>
      </c>
      <c r="I57" s="14">
        <f t="shared" ca="1" si="29"/>
        <v>0</v>
      </c>
      <c r="J57" s="17"/>
      <c r="K57" s="12" t="e">
        <f t="shared" ca="1" si="32"/>
        <v>#N/A</v>
      </c>
      <c r="L57" s="12" t="e">
        <f t="shared" ca="1" si="33"/>
        <v>#N/A</v>
      </c>
      <c r="M57" s="12" t="e">
        <f t="shared" ca="1" si="34"/>
        <v>#N/A</v>
      </c>
      <c r="N57" s="12" t="e">
        <f t="shared" ca="1" si="35"/>
        <v>#N/A</v>
      </c>
      <c r="O57" s="12" t="e">
        <f t="shared" ca="1" si="36"/>
        <v>#N/A</v>
      </c>
      <c r="P57" s="13" t="e">
        <f t="shared" ca="1" si="26"/>
        <v>#N/A</v>
      </c>
      <c r="Q57" s="12" t="e">
        <f t="shared" ca="1" si="37"/>
        <v>#N/A</v>
      </c>
      <c r="R57" s="12" t="e">
        <f t="shared" ca="1" si="18"/>
        <v>#N/A</v>
      </c>
      <c r="S57" s="12" t="e">
        <f t="shared" ca="1" si="19"/>
        <v>#N/A</v>
      </c>
      <c r="T57" s="12" t="e">
        <f t="shared" ca="1" si="30"/>
        <v>#N/A</v>
      </c>
      <c r="U57" s="15" t="e">
        <f t="shared" ca="1" si="31"/>
        <v>#N/A</v>
      </c>
      <c r="V57" s="12" t="e">
        <f t="shared" ca="1" si="38"/>
        <v>#N/A</v>
      </c>
      <c r="W57" s="85" t="e">
        <f t="shared" ca="1" si="39"/>
        <v>#N/A</v>
      </c>
      <c r="Y57" s="3">
        <f t="shared" ca="1" si="9"/>
        <v>0</v>
      </c>
      <c r="Z57" s="3" t="e">
        <f t="shared" ca="1" si="10"/>
        <v>#N/A</v>
      </c>
      <c r="AA57" t="e">
        <f t="shared" ca="1" si="11"/>
        <v>#N/A</v>
      </c>
      <c r="AB57" t="e">
        <f t="shared" ca="1" si="12"/>
        <v>#N/A</v>
      </c>
      <c r="AC57" t="e">
        <f t="shared" ca="1" si="22"/>
        <v>#N/A</v>
      </c>
      <c r="AD57" t="e">
        <f t="shared" ca="1" si="23"/>
        <v>#N/A</v>
      </c>
      <c r="AE57" t="e">
        <f t="shared" ca="1" si="24"/>
        <v>#N/A</v>
      </c>
      <c r="AF57" t="e">
        <f t="shared" ca="1" si="13"/>
        <v>#N/A</v>
      </c>
      <c r="AG57" t="e">
        <f t="shared" ca="1" si="14"/>
        <v>#N/A</v>
      </c>
      <c r="AH57" t="e">
        <f t="shared" ca="1" si="25"/>
        <v>#N/A</v>
      </c>
      <c r="AI57" t="e">
        <f t="shared" ca="1" si="15"/>
        <v>#N/A</v>
      </c>
    </row>
    <row r="58" spans="1:35">
      <c r="A58">
        <v>11</v>
      </c>
      <c r="B58" t="e">
        <f ca="1">INDEX(Lookups!$M$3:$T$15,A58,($B$47-1)*2+1)</f>
        <v>#N/A</v>
      </c>
      <c r="E58" s="117">
        <v>4</v>
      </c>
      <c r="F58" s="9">
        <f ca="1">Lookups!AB5</f>
        <v>89.282499999999999</v>
      </c>
      <c r="G58" s="3" t="b">
        <f t="shared" ca="1" si="27"/>
        <v>1</v>
      </c>
      <c r="H58" s="14">
        <f t="shared" ca="1" si="28"/>
        <v>0</v>
      </c>
      <c r="I58" s="14">
        <f t="shared" ca="1" si="29"/>
        <v>0</v>
      </c>
      <c r="J58" s="17"/>
      <c r="K58" s="12" t="e">
        <f t="shared" ca="1" si="32"/>
        <v>#N/A</v>
      </c>
      <c r="L58" s="12" t="e">
        <f t="shared" ca="1" si="33"/>
        <v>#N/A</v>
      </c>
      <c r="M58" s="12" t="e">
        <f t="shared" ca="1" si="34"/>
        <v>#N/A</v>
      </c>
      <c r="N58" s="12" t="e">
        <f t="shared" ca="1" si="35"/>
        <v>#N/A</v>
      </c>
      <c r="O58" s="12" t="e">
        <f t="shared" ca="1" si="36"/>
        <v>#N/A</v>
      </c>
      <c r="P58" s="13" t="e">
        <f t="shared" ca="1" si="26"/>
        <v>#N/A</v>
      </c>
      <c r="Q58" s="12" t="e">
        <f t="shared" ca="1" si="37"/>
        <v>#N/A</v>
      </c>
      <c r="R58" s="12" t="e">
        <f t="shared" ca="1" si="18"/>
        <v>#N/A</v>
      </c>
      <c r="S58" s="12" t="e">
        <f t="shared" ca="1" si="19"/>
        <v>#N/A</v>
      </c>
      <c r="T58" s="12" t="e">
        <f t="shared" ca="1" si="30"/>
        <v>#N/A</v>
      </c>
      <c r="U58" s="15" t="e">
        <f t="shared" ca="1" si="31"/>
        <v>#N/A</v>
      </c>
      <c r="V58" s="12" t="e">
        <f t="shared" ca="1" si="38"/>
        <v>#N/A</v>
      </c>
      <c r="W58" s="85" t="e">
        <f t="shared" ca="1" si="39"/>
        <v>#N/A</v>
      </c>
      <c r="Y58" s="3">
        <f t="shared" ca="1" si="9"/>
        <v>0</v>
      </c>
      <c r="Z58" s="3" t="e">
        <f t="shared" ca="1" si="10"/>
        <v>#N/A</v>
      </c>
      <c r="AA58" t="e">
        <f t="shared" ca="1" si="11"/>
        <v>#N/A</v>
      </c>
      <c r="AB58" t="e">
        <f t="shared" ca="1" si="12"/>
        <v>#N/A</v>
      </c>
      <c r="AC58" t="e">
        <f t="shared" ca="1" si="22"/>
        <v>#N/A</v>
      </c>
      <c r="AD58" t="e">
        <f t="shared" ca="1" si="23"/>
        <v>#N/A</v>
      </c>
      <c r="AE58" t="e">
        <f t="shared" ca="1" si="24"/>
        <v>#N/A</v>
      </c>
      <c r="AF58" t="e">
        <f t="shared" ca="1" si="13"/>
        <v>#N/A</v>
      </c>
      <c r="AG58" t="e">
        <f t="shared" ca="1" si="14"/>
        <v>#N/A</v>
      </c>
      <c r="AH58" t="e">
        <f t="shared" ca="1" si="25"/>
        <v>#N/A</v>
      </c>
      <c r="AI58" t="e">
        <f t="shared" ca="1" si="15"/>
        <v>#N/A</v>
      </c>
    </row>
    <row r="59" spans="1:35">
      <c r="A59">
        <v>12</v>
      </c>
      <c r="B59" t="e">
        <f ca="1">INDEX(Lookups!$M$3:$T$15,A59,($B$47-1)*2+1)</f>
        <v>#N/A</v>
      </c>
      <c r="E59" s="117">
        <v>5</v>
      </c>
      <c r="F59" s="9">
        <f ca="1">Lookups!AB6</f>
        <v>85.712500000000006</v>
      </c>
      <c r="G59" s="3" t="b">
        <f t="shared" ca="1" si="27"/>
        <v>1</v>
      </c>
      <c r="H59" s="14">
        <f t="shared" ca="1" si="28"/>
        <v>0</v>
      </c>
      <c r="I59" s="14">
        <f t="shared" ca="1" si="29"/>
        <v>0</v>
      </c>
      <c r="J59" s="17"/>
      <c r="K59" s="12" t="e">
        <f t="shared" ca="1" si="32"/>
        <v>#N/A</v>
      </c>
      <c r="L59" s="12" t="e">
        <f t="shared" ca="1" si="33"/>
        <v>#N/A</v>
      </c>
      <c r="M59" s="12" t="e">
        <f t="shared" ca="1" si="34"/>
        <v>#N/A</v>
      </c>
      <c r="N59" s="12" t="e">
        <f t="shared" ca="1" si="35"/>
        <v>#N/A</v>
      </c>
      <c r="O59" s="12" t="e">
        <f t="shared" ca="1" si="36"/>
        <v>#N/A</v>
      </c>
      <c r="P59" s="13" t="e">
        <f t="shared" ca="1" si="26"/>
        <v>#N/A</v>
      </c>
      <c r="Q59" s="12" t="e">
        <f t="shared" ca="1" si="37"/>
        <v>#N/A</v>
      </c>
      <c r="R59" s="12" t="e">
        <f t="shared" ca="1" si="18"/>
        <v>#N/A</v>
      </c>
      <c r="S59" s="12" t="e">
        <f t="shared" ca="1" si="19"/>
        <v>#N/A</v>
      </c>
      <c r="T59" s="12" t="e">
        <f t="shared" ca="1" si="30"/>
        <v>#N/A</v>
      </c>
      <c r="U59" s="15" t="e">
        <f t="shared" ca="1" si="31"/>
        <v>#N/A</v>
      </c>
      <c r="V59" s="12" t="e">
        <f t="shared" ca="1" si="38"/>
        <v>#N/A</v>
      </c>
      <c r="W59" s="85" t="e">
        <f t="shared" ca="1" si="39"/>
        <v>#N/A</v>
      </c>
      <c r="Y59" s="3">
        <f t="shared" ca="1" si="9"/>
        <v>0</v>
      </c>
      <c r="Z59" s="3" t="e">
        <f t="shared" ca="1" si="10"/>
        <v>#N/A</v>
      </c>
      <c r="AA59" t="e">
        <f t="shared" ca="1" si="11"/>
        <v>#N/A</v>
      </c>
      <c r="AB59" t="e">
        <f t="shared" ca="1" si="12"/>
        <v>#N/A</v>
      </c>
      <c r="AC59" t="e">
        <f t="shared" ca="1" si="22"/>
        <v>#N/A</v>
      </c>
      <c r="AD59" t="e">
        <f t="shared" ca="1" si="23"/>
        <v>#N/A</v>
      </c>
      <c r="AE59" t="e">
        <f t="shared" ca="1" si="24"/>
        <v>#N/A</v>
      </c>
      <c r="AF59" t="e">
        <f t="shared" ca="1" si="13"/>
        <v>#N/A</v>
      </c>
      <c r="AG59" t="e">
        <f t="shared" ca="1" si="14"/>
        <v>#N/A</v>
      </c>
      <c r="AH59" t="e">
        <f t="shared" ca="1" si="25"/>
        <v>#N/A</v>
      </c>
      <c r="AI59" t="e">
        <f t="shared" ca="1" si="15"/>
        <v>#N/A</v>
      </c>
    </row>
    <row r="60" spans="1:35">
      <c r="A60">
        <v>13</v>
      </c>
      <c r="B60" t="e">
        <f ca="1">INDEX(Lookups!$M$3:$T$15,A60,($B$47-1)*2+1)</f>
        <v>#N/A</v>
      </c>
      <c r="E60" s="117">
        <v>6</v>
      </c>
      <c r="F60" s="9">
        <f ca="1">Lookups!AB7</f>
        <v>82.142500000000013</v>
      </c>
      <c r="G60" s="3" t="b">
        <f t="shared" ca="1" si="27"/>
        <v>1</v>
      </c>
      <c r="H60" s="14">
        <f t="shared" ca="1" si="28"/>
        <v>0</v>
      </c>
      <c r="I60" s="14">
        <f t="shared" ca="1" si="29"/>
        <v>0</v>
      </c>
      <c r="J60" s="17"/>
      <c r="K60" s="12" t="e">
        <f t="shared" ca="1" si="32"/>
        <v>#N/A</v>
      </c>
      <c r="L60" s="12" t="e">
        <f t="shared" ca="1" si="33"/>
        <v>#N/A</v>
      </c>
      <c r="M60" s="12" t="e">
        <f t="shared" ca="1" si="34"/>
        <v>#N/A</v>
      </c>
      <c r="N60" s="12" t="e">
        <f t="shared" ca="1" si="35"/>
        <v>#N/A</v>
      </c>
      <c r="O60" s="12" t="e">
        <f t="shared" ca="1" si="36"/>
        <v>#N/A</v>
      </c>
      <c r="P60" s="13" t="e">
        <f t="shared" ca="1" si="26"/>
        <v>#N/A</v>
      </c>
      <c r="Q60" s="12" t="e">
        <f t="shared" ca="1" si="37"/>
        <v>#N/A</v>
      </c>
      <c r="R60" s="12" t="e">
        <f t="shared" ca="1" si="18"/>
        <v>#N/A</v>
      </c>
      <c r="S60" s="12" t="e">
        <f t="shared" ca="1" si="19"/>
        <v>#N/A</v>
      </c>
      <c r="T60" s="12" t="e">
        <f t="shared" ca="1" si="30"/>
        <v>#N/A</v>
      </c>
      <c r="U60" s="15" t="e">
        <f t="shared" ca="1" si="31"/>
        <v>#N/A</v>
      </c>
      <c r="V60" s="12" t="e">
        <f t="shared" ca="1" si="38"/>
        <v>#N/A</v>
      </c>
      <c r="W60" s="85" t="e">
        <f t="shared" ca="1" si="39"/>
        <v>#N/A</v>
      </c>
      <c r="Y60" s="3">
        <f t="shared" ca="1" si="9"/>
        <v>0</v>
      </c>
      <c r="Z60" s="3" t="e">
        <f t="shared" ca="1" si="10"/>
        <v>#N/A</v>
      </c>
      <c r="AA60" t="e">
        <f t="shared" ca="1" si="11"/>
        <v>#N/A</v>
      </c>
      <c r="AB60" t="e">
        <f t="shared" ca="1" si="12"/>
        <v>#N/A</v>
      </c>
      <c r="AC60" t="e">
        <f t="shared" ca="1" si="22"/>
        <v>#N/A</v>
      </c>
      <c r="AD60" t="e">
        <f t="shared" ca="1" si="23"/>
        <v>#N/A</v>
      </c>
      <c r="AE60" t="e">
        <f t="shared" ca="1" si="24"/>
        <v>#N/A</v>
      </c>
      <c r="AF60" t="e">
        <f t="shared" ca="1" si="13"/>
        <v>#N/A</v>
      </c>
      <c r="AG60" t="e">
        <f t="shared" ca="1" si="14"/>
        <v>#N/A</v>
      </c>
      <c r="AH60" t="e">
        <f t="shared" ca="1" si="25"/>
        <v>#N/A</v>
      </c>
      <c r="AI60" t="e">
        <f t="shared" ca="1" si="15"/>
        <v>#N/A</v>
      </c>
    </row>
    <row r="61" spans="1:35">
      <c r="E61" s="117">
        <v>7</v>
      </c>
      <c r="F61" s="9">
        <f ca="1">Lookups!AB8</f>
        <v>78.572500000000005</v>
      </c>
      <c r="G61" s="3" t="b">
        <f t="shared" ca="1" si="27"/>
        <v>1</v>
      </c>
      <c r="H61" s="14">
        <f t="shared" ca="1" si="28"/>
        <v>0</v>
      </c>
      <c r="I61" s="14">
        <f t="shared" ca="1" si="29"/>
        <v>0</v>
      </c>
      <c r="J61" s="17"/>
      <c r="K61" s="12" t="e">
        <f t="shared" ca="1" si="32"/>
        <v>#N/A</v>
      </c>
      <c r="L61" s="12" t="e">
        <f t="shared" ca="1" si="33"/>
        <v>#N/A</v>
      </c>
      <c r="M61" s="12" t="e">
        <f t="shared" ca="1" si="34"/>
        <v>#N/A</v>
      </c>
      <c r="N61" s="12" t="e">
        <f t="shared" ca="1" si="35"/>
        <v>#N/A</v>
      </c>
      <c r="O61" s="12" t="e">
        <f t="shared" ca="1" si="36"/>
        <v>#N/A</v>
      </c>
      <c r="P61" s="13" t="e">
        <f t="shared" ca="1" si="26"/>
        <v>#N/A</v>
      </c>
      <c r="Q61" s="12" t="e">
        <f t="shared" ca="1" si="37"/>
        <v>#N/A</v>
      </c>
      <c r="R61" s="12" t="e">
        <f t="shared" ca="1" si="18"/>
        <v>#N/A</v>
      </c>
      <c r="S61" s="12" t="e">
        <f t="shared" ca="1" si="19"/>
        <v>#N/A</v>
      </c>
      <c r="T61" s="12" t="e">
        <f t="shared" ca="1" si="30"/>
        <v>#N/A</v>
      </c>
      <c r="U61" s="15" t="e">
        <f t="shared" ca="1" si="31"/>
        <v>#N/A</v>
      </c>
      <c r="V61" s="12" t="e">
        <f t="shared" ca="1" si="38"/>
        <v>#N/A</v>
      </c>
      <c r="W61" s="85" t="e">
        <f t="shared" ca="1" si="39"/>
        <v>#N/A</v>
      </c>
      <c r="Y61" s="3">
        <f t="shared" ca="1" si="9"/>
        <v>0</v>
      </c>
      <c r="Z61" s="3" t="e">
        <f t="shared" ca="1" si="10"/>
        <v>#N/A</v>
      </c>
      <c r="AA61" t="e">
        <f t="shared" ca="1" si="11"/>
        <v>#N/A</v>
      </c>
      <c r="AB61" t="e">
        <f t="shared" ca="1" si="12"/>
        <v>#N/A</v>
      </c>
      <c r="AC61" t="e">
        <f t="shared" ca="1" si="22"/>
        <v>#N/A</v>
      </c>
      <c r="AD61" t="e">
        <f t="shared" ca="1" si="23"/>
        <v>#N/A</v>
      </c>
      <c r="AE61" t="e">
        <f t="shared" ca="1" si="24"/>
        <v>#N/A</v>
      </c>
      <c r="AF61" t="e">
        <f t="shared" ca="1" si="13"/>
        <v>#N/A</v>
      </c>
      <c r="AG61" t="e">
        <f t="shared" ca="1" si="14"/>
        <v>#N/A</v>
      </c>
      <c r="AH61" t="e">
        <f t="shared" ca="1" si="25"/>
        <v>#N/A</v>
      </c>
      <c r="AI61" t="e">
        <f t="shared" ca="1" si="15"/>
        <v>#N/A</v>
      </c>
    </row>
    <row r="62" spans="1:35">
      <c r="E62" s="117">
        <v>8</v>
      </c>
      <c r="F62" s="9">
        <f ca="1">Lookups!AB9</f>
        <v>75.002499999999998</v>
      </c>
      <c r="G62" s="3" t="b">
        <f t="shared" ca="1" si="27"/>
        <v>1</v>
      </c>
      <c r="H62" s="14">
        <f t="shared" ca="1" si="28"/>
        <v>0</v>
      </c>
      <c r="I62" s="14">
        <f t="shared" ca="1" si="29"/>
        <v>0</v>
      </c>
      <c r="J62" s="17"/>
      <c r="K62" s="12" t="e">
        <f t="shared" ca="1" si="32"/>
        <v>#N/A</v>
      </c>
      <c r="L62" s="12" t="e">
        <f t="shared" ca="1" si="33"/>
        <v>#N/A</v>
      </c>
      <c r="M62" s="12" t="e">
        <f t="shared" ca="1" si="34"/>
        <v>#N/A</v>
      </c>
      <c r="N62" s="12" t="e">
        <f t="shared" ca="1" si="35"/>
        <v>#N/A</v>
      </c>
      <c r="O62" s="12" t="e">
        <f t="shared" ca="1" si="36"/>
        <v>#N/A</v>
      </c>
      <c r="P62" s="13" t="e">
        <f t="shared" ca="1" si="26"/>
        <v>#N/A</v>
      </c>
      <c r="Q62" s="12" t="e">
        <f t="shared" ca="1" si="37"/>
        <v>#N/A</v>
      </c>
      <c r="R62" s="12" t="e">
        <f t="shared" ca="1" si="18"/>
        <v>#N/A</v>
      </c>
      <c r="S62" s="12" t="e">
        <f t="shared" ca="1" si="19"/>
        <v>#N/A</v>
      </c>
      <c r="T62" s="12" t="e">
        <f t="shared" ca="1" si="30"/>
        <v>#N/A</v>
      </c>
      <c r="U62" s="15" t="e">
        <f t="shared" ca="1" si="31"/>
        <v>#N/A</v>
      </c>
      <c r="V62" s="12" t="e">
        <f t="shared" ca="1" si="38"/>
        <v>#N/A</v>
      </c>
      <c r="W62" s="85" t="e">
        <f t="shared" ca="1" si="39"/>
        <v>#N/A</v>
      </c>
      <c r="Y62" s="3">
        <f t="shared" ca="1" si="9"/>
        <v>0</v>
      </c>
      <c r="Z62" s="3" t="e">
        <f t="shared" ca="1" si="10"/>
        <v>#N/A</v>
      </c>
      <c r="AA62" t="e">
        <f t="shared" ca="1" si="11"/>
        <v>#N/A</v>
      </c>
      <c r="AB62" t="e">
        <f t="shared" ca="1" si="12"/>
        <v>#N/A</v>
      </c>
      <c r="AC62" t="e">
        <f t="shared" ca="1" si="22"/>
        <v>#N/A</v>
      </c>
      <c r="AD62" t="e">
        <f t="shared" ca="1" si="23"/>
        <v>#N/A</v>
      </c>
      <c r="AE62" t="e">
        <f t="shared" ca="1" si="24"/>
        <v>#N/A</v>
      </c>
      <c r="AF62" t="e">
        <f t="shared" ca="1" si="13"/>
        <v>#N/A</v>
      </c>
      <c r="AG62" t="e">
        <f t="shared" ca="1" si="14"/>
        <v>#N/A</v>
      </c>
      <c r="AH62" t="e">
        <f t="shared" ca="1" si="25"/>
        <v>#N/A</v>
      </c>
      <c r="AI62" t="e">
        <f t="shared" ca="1" si="15"/>
        <v>#N/A</v>
      </c>
    </row>
    <row r="63" spans="1:35">
      <c r="E63" s="117">
        <v>9</v>
      </c>
      <c r="F63" s="9">
        <f ca="1">Lookups!AB10</f>
        <v>71.432500000000005</v>
      </c>
      <c r="G63" s="3" t="b">
        <f t="shared" ca="1" si="27"/>
        <v>1</v>
      </c>
      <c r="H63" s="14">
        <f t="shared" ca="1" si="28"/>
        <v>0</v>
      </c>
      <c r="I63" s="14">
        <f t="shared" ca="1" si="29"/>
        <v>0</v>
      </c>
      <c r="J63" s="17"/>
      <c r="K63" s="12" t="e">
        <f t="shared" ca="1" si="32"/>
        <v>#N/A</v>
      </c>
      <c r="L63" s="12" t="e">
        <f t="shared" ca="1" si="33"/>
        <v>#N/A</v>
      </c>
      <c r="M63" s="12" t="e">
        <f t="shared" ca="1" si="34"/>
        <v>#N/A</v>
      </c>
      <c r="N63" s="12" t="e">
        <f t="shared" ca="1" si="35"/>
        <v>#N/A</v>
      </c>
      <c r="O63" s="12" t="e">
        <f t="shared" ca="1" si="36"/>
        <v>#N/A</v>
      </c>
      <c r="P63" s="13" t="e">
        <f t="shared" ca="1" si="26"/>
        <v>#N/A</v>
      </c>
      <c r="Q63" s="12" t="e">
        <f t="shared" ca="1" si="37"/>
        <v>#N/A</v>
      </c>
      <c r="R63" s="12" t="e">
        <f t="shared" ca="1" si="18"/>
        <v>#N/A</v>
      </c>
      <c r="S63" s="12" t="e">
        <f t="shared" ca="1" si="19"/>
        <v>#N/A</v>
      </c>
      <c r="T63" s="12" t="e">
        <f t="shared" ca="1" si="30"/>
        <v>#N/A</v>
      </c>
      <c r="U63" s="15" t="e">
        <f t="shared" ca="1" si="31"/>
        <v>#N/A</v>
      </c>
      <c r="V63" s="12" t="e">
        <f t="shared" ca="1" si="38"/>
        <v>#N/A</v>
      </c>
      <c r="W63" s="85" t="e">
        <f t="shared" ca="1" si="39"/>
        <v>#N/A</v>
      </c>
      <c r="Y63" s="3">
        <f t="shared" ca="1" si="9"/>
        <v>0</v>
      </c>
      <c r="Z63" s="3" t="e">
        <f t="shared" ca="1" si="10"/>
        <v>#N/A</v>
      </c>
      <c r="AA63" t="e">
        <f t="shared" ca="1" si="11"/>
        <v>#N/A</v>
      </c>
      <c r="AB63" t="e">
        <f t="shared" ca="1" si="12"/>
        <v>#N/A</v>
      </c>
      <c r="AC63" t="e">
        <f t="shared" ca="1" si="22"/>
        <v>#N/A</v>
      </c>
      <c r="AD63" t="e">
        <f t="shared" ca="1" si="23"/>
        <v>#N/A</v>
      </c>
      <c r="AE63" t="e">
        <f t="shared" ca="1" si="24"/>
        <v>#N/A</v>
      </c>
      <c r="AF63" t="e">
        <f t="shared" ca="1" si="13"/>
        <v>#N/A</v>
      </c>
      <c r="AG63" t="e">
        <f t="shared" ca="1" si="14"/>
        <v>#N/A</v>
      </c>
      <c r="AH63" t="e">
        <f t="shared" ca="1" si="25"/>
        <v>#N/A</v>
      </c>
      <c r="AI63" t="e">
        <f t="shared" ca="1" si="15"/>
        <v>#N/A</v>
      </c>
    </row>
    <row r="64" spans="1:35">
      <c r="E64" s="117">
        <v>10</v>
      </c>
      <c r="F64" s="9">
        <f ca="1">Lookups!AB11</f>
        <v>67.862500000000011</v>
      </c>
      <c r="G64" s="3" t="b">
        <f t="shared" ca="1" si="27"/>
        <v>1</v>
      </c>
      <c r="H64" s="14">
        <f t="shared" ca="1" si="28"/>
        <v>0</v>
      </c>
      <c r="I64" s="14">
        <f t="shared" ca="1" si="29"/>
        <v>0</v>
      </c>
      <c r="J64" s="17"/>
      <c r="K64" s="12" t="e">
        <f t="shared" ca="1" si="32"/>
        <v>#N/A</v>
      </c>
      <c r="L64" s="12" t="e">
        <f t="shared" ca="1" si="33"/>
        <v>#N/A</v>
      </c>
      <c r="M64" s="12" t="e">
        <f t="shared" ca="1" si="34"/>
        <v>#N/A</v>
      </c>
      <c r="N64" s="12" t="e">
        <f t="shared" ca="1" si="35"/>
        <v>#N/A</v>
      </c>
      <c r="O64" s="12" t="e">
        <f t="shared" ca="1" si="36"/>
        <v>#N/A</v>
      </c>
      <c r="P64" s="13" t="e">
        <f t="shared" ca="1" si="26"/>
        <v>#N/A</v>
      </c>
      <c r="Q64" s="12" t="e">
        <f t="shared" ca="1" si="37"/>
        <v>#N/A</v>
      </c>
      <c r="R64" s="12" t="e">
        <f t="shared" ca="1" si="18"/>
        <v>#N/A</v>
      </c>
      <c r="S64" s="12" t="e">
        <f t="shared" ca="1" si="19"/>
        <v>#N/A</v>
      </c>
      <c r="T64" s="12" t="e">
        <f t="shared" ca="1" si="30"/>
        <v>#N/A</v>
      </c>
      <c r="U64" s="15" t="e">
        <f t="shared" ca="1" si="31"/>
        <v>#N/A</v>
      </c>
      <c r="V64" s="12" t="e">
        <f t="shared" ca="1" si="38"/>
        <v>#N/A</v>
      </c>
      <c r="W64" s="85" t="e">
        <f t="shared" ca="1" si="39"/>
        <v>#N/A</v>
      </c>
      <c r="Y64" s="3">
        <f t="shared" ca="1" si="9"/>
        <v>0</v>
      </c>
      <c r="Z64" s="3" t="e">
        <f t="shared" ca="1" si="10"/>
        <v>#N/A</v>
      </c>
      <c r="AA64" t="e">
        <f t="shared" ca="1" si="11"/>
        <v>#N/A</v>
      </c>
      <c r="AB64" t="e">
        <f t="shared" ca="1" si="12"/>
        <v>#N/A</v>
      </c>
      <c r="AC64" t="e">
        <f t="shared" ca="1" si="22"/>
        <v>#N/A</v>
      </c>
      <c r="AD64" t="e">
        <f t="shared" ca="1" si="23"/>
        <v>#N/A</v>
      </c>
      <c r="AE64" t="e">
        <f t="shared" ca="1" si="24"/>
        <v>#N/A</v>
      </c>
      <c r="AF64" t="e">
        <f t="shared" ca="1" si="13"/>
        <v>#N/A</v>
      </c>
      <c r="AG64" t="e">
        <f t="shared" ca="1" si="14"/>
        <v>#N/A</v>
      </c>
      <c r="AH64" t="e">
        <f t="shared" ca="1" si="25"/>
        <v>#N/A</v>
      </c>
      <c r="AI64" t="e">
        <f t="shared" ca="1" si="15"/>
        <v>#N/A</v>
      </c>
    </row>
    <row r="65" spans="5:35">
      <c r="E65" s="117">
        <v>11</v>
      </c>
      <c r="F65" s="9">
        <f ca="1">Lookups!AB12</f>
        <v>64.292500000000004</v>
      </c>
      <c r="G65" s="3" t="b">
        <f t="shared" ca="1" si="27"/>
        <v>1</v>
      </c>
      <c r="H65" s="14">
        <f t="shared" ca="1" si="28"/>
        <v>0</v>
      </c>
      <c r="I65" s="14">
        <f t="shared" ca="1" si="29"/>
        <v>0</v>
      </c>
      <c r="J65" s="17"/>
      <c r="K65" s="12" t="e">
        <f t="shared" ca="1" si="32"/>
        <v>#N/A</v>
      </c>
      <c r="L65" s="12" t="e">
        <f t="shared" ca="1" si="33"/>
        <v>#N/A</v>
      </c>
      <c r="M65" s="12" t="e">
        <f t="shared" ca="1" si="34"/>
        <v>#N/A</v>
      </c>
      <c r="N65" s="12" t="e">
        <f t="shared" ca="1" si="35"/>
        <v>#N/A</v>
      </c>
      <c r="O65" s="12" t="e">
        <f t="shared" ca="1" si="36"/>
        <v>#N/A</v>
      </c>
      <c r="P65" s="13" t="e">
        <f t="shared" ca="1" si="26"/>
        <v>#N/A</v>
      </c>
      <c r="Q65" s="12" t="e">
        <f t="shared" ca="1" si="37"/>
        <v>#N/A</v>
      </c>
      <c r="R65" s="12" t="e">
        <f t="shared" ca="1" si="18"/>
        <v>#N/A</v>
      </c>
      <c r="S65" s="12" t="e">
        <f t="shared" ca="1" si="19"/>
        <v>#N/A</v>
      </c>
      <c r="T65" s="12" t="e">
        <f t="shared" ca="1" si="30"/>
        <v>#N/A</v>
      </c>
      <c r="U65" s="15" t="e">
        <f t="shared" ca="1" si="31"/>
        <v>#N/A</v>
      </c>
      <c r="V65" s="12" t="e">
        <f t="shared" ca="1" si="38"/>
        <v>#N/A</v>
      </c>
      <c r="W65" s="85" t="e">
        <f t="shared" ca="1" si="39"/>
        <v>#N/A</v>
      </c>
      <c r="Y65" s="3">
        <f t="shared" ca="1" si="9"/>
        <v>0</v>
      </c>
      <c r="Z65" s="3" t="e">
        <f t="shared" ca="1" si="10"/>
        <v>#N/A</v>
      </c>
      <c r="AA65" t="e">
        <f t="shared" ca="1" si="11"/>
        <v>#N/A</v>
      </c>
      <c r="AB65" t="e">
        <f t="shared" ca="1" si="12"/>
        <v>#N/A</v>
      </c>
      <c r="AC65" t="e">
        <f t="shared" ca="1" si="22"/>
        <v>#N/A</v>
      </c>
      <c r="AD65" t="e">
        <f t="shared" ca="1" si="23"/>
        <v>#N/A</v>
      </c>
      <c r="AE65" t="e">
        <f t="shared" ca="1" si="24"/>
        <v>#N/A</v>
      </c>
      <c r="AF65" t="e">
        <f t="shared" ca="1" si="13"/>
        <v>#N/A</v>
      </c>
      <c r="AG65" t="e">
        <f t="shared" ca="1" si="14"/>
        <v>#N/A</v>
      </c>
      <c r="AH65" t="e">
        <f t="shared" ca="1" si="25"/>
        <v>#N/A</v>
      </c>
      <c r="AI65" t="e">
        <f t="shared" ca="1" si="15"/>
        <v>#N/A</v>
      </c>
    </row>
    <row r="66" spans="5:35">
      <c r="E66" s="117">
        <v>12</v>
      </c>
      <c r="F66" s="9">
        <f ca="1">Lookups!AB13</f>
        <v>60.722500000000004</v>
      </c>
      <c r="G66" s="3" t="b">
        <f t="shared" ca="1" si="27"/>
        <v>1</v>
      </c>
      <c r="H66" s="14">
        <f t="shared" ca="1" si="28"/>
        <v>0</v>
      </c>
      <c r="I66" s="14">
        <f t="shared" ca="1" si="29"/>
        <v>0</v>
      </c>
      <c r="J66" s="17"/>
      <c r="K66" s="12" t="e">
        <f t="shared" ca="1" si="32"/>
        <v>#N/A</v>
      </c>
      <c r="L66" s="12" t="e">
        <f t="shared" ca="1" si="33"/>
        <v>#N/A</v>
      </c>
      <c r="M66" s="12" t="e">
        <f t="shared" ca="1" si="34"/>
        <v>#N/A</v>
      </c>
      <c r="N66" s="12" t="e">
        <f t="shared" ca="1" si="35"/>
        <v>#N/A</v>
      </c>
      <c r="O66" s="12" t="e">
        <f t="shared" ca="1" si="36"/>
        <v>#N/A</v>
      </c>
      <c r="P66" s="13" t="e">
        <f t="shared" ca="1" si="26"/>
        <v>#N/A</v>
      </c>
      <c r="Q66" s="12" t="e">
        <f t="shared" ca="1" si="37"/>
        <v>#N/A</v>
      </c>
      <c r="R66" s="12" t="e">
        <f t="shared" ca="1" si="18"/>
        <v>#N/A</v>
      </c>
      <c r="S66" s="12" t="e">
        <f t="shared" ca="1" si="19"/>
        <v>#N/A</v>
      </c>
      <c r="T66" s="12" t="e">
        <f t="shared" ca="1" si="30"/>
        <v>#N/A</v>
      </c>
      <c r="U66" s="15" t="e">
        <f t="shared" ca="1" si="31"/>
        <v>#N/A</v>
      </c>
      <c r="V66" s="12" t="e">
        <f t="shared" ca="1" si="38"/>
        <v>#N/A</v>
      </c>
      <c r="W66" s="85" t="e">
        <f t="shared" ca="1" si="39"/>
        <v>#N/A</v>
      </c>
      <c r="Y66" s="3">
        <f t="shared" ca="1" si="9"/>
        <v>0</v>
      </c>
      <c r="Z66" s="3" t="e">
        <f t="shared" ca="1" si="10"/>
        <v>#N/A</v>
      </c>
      <c r="AA66" t="e">
        <f t="shared" ca="1" si="11"/>
        <v>#N/A</v>
      </c>
      <c r="AB66" t="e">
        <f t="shared" ca="1" si="12"/>
        <v>#N/A</v>
      </c>
      <c r="AC66" t="e">
        <f t="shared" ca="1" si="22"/>
        <v>#N/A</v>
      </c>
      <c r="AD66" t="e">
        <f t="shared" ca="1" si="23"/>
        <v>#N/A</v>
      </c>
      <c r="AE66" t="e">
        <f t="shared" ca="1" si="24"/>
        <v>#N/A</v>
      </c>
      <c r="AF66" t="e">
        <f t="shared" ca="1" si="13"/>
        <v>#N/A</v>
      </c>
      <c r="AG66" t="e">
        <f t="shared" ca="1" si="14"/>
        <v>#N/A</v>
      </c>
      <c r="AH66" t="e">
        <f t="shared" ca="1" si="25"/>
        <v>#N/A</v>
      </c>
      <c r="AI66" t="e">
        <f t="shared" ca="1" si="15"/>
        <v>#N/A</v>
      </c>
    </row>
    <row r="67" spans="5:35">
      <c r="E67" s="117">
        <v>13</v>
      </c>
      <c r="F67" s="9">
        <f ca="1">Lookups!AB14</f>
        <v>57.152500000000003</v>
      </c>
      <c r="G67" s="3" t="b">
        <f t="shared" ca="1" si="27"/>
        <v>1</v>
      </c>
      <c r="H67" s="14">
        <f t="shared" ca="1" si="28"/>
        <v>0</v>
      </c>
      <c r="I67" s="14">
        <f t="shared" ca="1" si="29"/>
        <v>0</v>
      </c>
      <c r="J67" s="17"/>
      <c r="K67" s="12" t="e">
        <f t="shared" ca="1" si="32"/>
        <v>#N/A</v>
      </c>
      <c r="L67" s="12" t="e">
        <f t="shared" ca="1" si="33"/>
        <v>#N/A</v>
      </c>
      <c r="M67" s="12" t="e">
        <f t="shared" ca="1" si="34"/>
        <v>#N/A</v>
      </c>
      <c r="N67" s="12" t="e">
        <f t="shared" ca="1" si="35"/>
        <v>#N/A</v>
      </c>
      <c r="O67" s="12" t="e">
        <f t="shared" ca="1" si="36"/>
        <v>#N/A</v>
      </c>
      <c r="P67" s="13" t="e">
        <f t="shared" ca="1" si="26"/>
        <v>#N/A</v>
      </c>
      <c r="Q67" s="12" t="e">
        <f t="shared" ca="1" si="37"/>
        <v>#N/A</v>
      </c>
      <c r="R67" s="12" t="e">
        <f t="shared" ca="1" si="18"/>
        <v>#N/A</v>
      </c>
      <c r="S67" s="12" t="e">
        <f t="shared" ca="1" si="19"/>
        <v>#N/A</v>
      </c>
      <c r="T67" s="12" t="e">
        <f t="shared" ca="1" si="30"/>
        <v>#N/A</v>
      </c>
      <c r="U67" s="15" t="e">
        <f t="shared" ca="1" si="31"/>
        <v>#N/A</v>
      </c>
      <c r="V67" s="12" t="e">
        <f t="shared" ca="1" si="38"/>
        <v>#N/A</v>
      </c>
      <c r="W67" s="85" t="e">
        <f t="shared" ca="1" si="39"/>
        <v>#N/A</v>
      </c>
      <c r="Y67" s="3">
        <f t="shared" ref="Y67:Y83" ca="1" si="40">IF($G67,0,F67*(H67+($B$8-$B$37)*$B$38))</f>
        <v>0</v>
      </c>
      <c r="Z67" s="3" t="e">
        <f t="shared" ref="Z67:Z83" ca="1" si="41">1+(V67-$B$37)*$B$36</f>
        <v>#N/A</v>
      </c>
      <c r="AA67" t="e">
        <f t="shared" ref="AA67:AA83" ca="1" si="42">(H67+(V67-$B$37)*$B$38)*$B$6</f>
        <v>#N/A</v>
      </c>
      <c r="AB67" t="e">
        <f t="shared" ref="AB67:AB83" ca="1" si="43">I67*Z67*$B$4*$B$6</f>
        <v>#N/A</v>
      </c>
      <c r="AC67" t="e">
        <f t="shared" ca="1" si="22"/>
        <v>#N/A</v>
      </c>
      <c r="AD67" t="e">
        <f t="shared" ca="1" si="23"/>
        <v>#N/A</v>
      </c>
      <c r="AE67" t="e">
        <f t="shared" ca="1" si="24"/>
        <v>#N/A</v>
      </c>
      <c r="AF67" t="e">
        <f t="shared" ref="AF67:AF83" ca="1" si="44">AB67/L67/IF($B$41="mW",10,1)</f>
        <v>#N/A</v>
      </c>
      <c r="AG67" t="e">
        <f t="shared" ref="AG67:AG83" ca="1" si="45">AC67/L67/10</f>
        <v>#N/A</v>
      </c>
      <c r="AH67" t="e">
        <f t="shared" ca="1" si="25"/>
        <v>#N/A</v>
      </c>
      <c r="AI67" t="e">
        <f t="shared" ref="AI67:AI83" ca="1" si="46">AE67/L67</f>
        <v>#N/A</v>
      </c>
    </row>
    <row r="68" spans="5:35">
      <c r="E68" s="117">
        <v>14</v>
      </c>
      <c r="F68" s="9">
        <f ca="1">Lookups!AB15</f>
        <v>53.582500000000003</v>
      </c>
      <c r="G68" s="3" t="b">
        <f t="shared" ca="1" si="27"/>
        <v>1</v>
      </c>
      <c r="H68" s="14">
        <f t="shared" ca="1" si="28"/>
        <v>0</v>
      </c>
      <c r="I68" s="14">
        <f t="shared" ca="1" si="29"/>
        <v>0</v>
      </c>
      <c r="J68" s="17"/>
      <c r="K68" s="12" t="e">
        <f t="shared" ca="1" si="32"/>
        <v>#N/A</v>
      </c>
      <c r="L68" s="12" t="e">
        <f t="shared" ca="1" si="33"/>
        <v>#N/A</v>
      </c>
      <c r="M68" s="12" t="e">
        <f t="shared" ca="1" si="34"/>
        <v>#N/A</v>
      </c>
      <c r="N68" s="12" t="e">
        <f t="shared" ca="1" si="35"/>
        <v>#N/A</v>
      </c>
      <c r="O68" s="12" t="e">
        <f t="shared" ca="1" si="36"/>
        <v>#N/A</v>
      </c>
      <c r="P68" s="13" t="e">
        <f t="shared" ca="1" si="26"/>
        <v>#N/A</v>
      </c>
      <c r="Q68" s="12" t="e">
        <f t="shared" ca="1" si="37"/>
        <v>#N/A</v>
      </c>
      <c r="R68" s="12" t="e">
        <f t="shared" ref="R68:R83" ca="1" si="47">P68*S68</f>
        <v>#N/A</v>
      </c>
      <c r="S68" s="12" t="e">
        <f t="shared" ref="S68:S83" ca="1" si="48">M68*$B$13/$B$6</f>
        <v>#N/A</v>
      </c>
      <c r="T68" s="12" t="e">
        <f t="shared" ca="1" si="30"/>
        <v>#N/A</v>
      </c>
      <c r="U68" s="15" t="e">
        <f t="shared" ca="1" si="31"/>
        <v>#N/A</v>
      </c>
      <c r="V68" s="12" t="e">
        <f t="shared" ca="1" si="38"/>
        <v>#N/A</v>
      </c>
      <c r="W68" s="85" t="e">
        <f t="shared" ca="1" si="39"/>
        <v>#N/A</v>
      </c>
      <c r="Y68" s="3">
        <f t="shared" ca="1" si="40"/>
        <v>0</v>
      </c>
      <c r="Z68" s="3" t="e">
        <f t="shared" ca="1" si="41"/>
        <v>#N/A</v>
      </c>
      <c r="AA68" t="e">
        <f t="shared" ca="1" si="42"/>
        <v>#N/A</v>
      </c>
      <c r="AB68" t="e">
        <f t="shared" ca="1" si="43"/>
        <v>#N/A</v>
      </c>
      <c r="AC68" t="e">
        <f t="shared" ref="AC68:AC83" ca="1" si="49">AD68*1000</f>
        <v>#N/A</v>
      </c>
      <c r="AD68" t="e">
        <f t="shared" ref="AD68:AD83" ca="1" si="50">IF($B$41="lm",AB68/$B$18,IF($B$41="mW",AB68/1000,IF($B$41="PPF",AB68/$B$17/1000,NA())))</f>
        <v>#N/A</v>
      </c>
      <c r="AE68" t="e">
        <f t="shared" ref="AE68:AE83" ca="1" si="51">AB68*$B$17</f>
        <v>#N/A</v>
      </c>
      <c r="AF68" t="e">
        <f t="shared" ca="1" si="44"/>
        <v>#N/A</v>
      </c>
      <c r="AG68" t="e">
        <f t="shared" ca="1" si="45"/>
        <v>#N/A</v>
      </c>
      <c r="AH68" t="e">
        <f t="shared" ref="AH68:AH83" ca="1" si="52">AG68</f>
        <v>#N/A</v>
      </c>
      <c r="AI68" t="e">
        <f t="shared" ca="1" si="46"/>
        <v>#N/A</v>
      </c>
    </row>
    <row r="69" spans="5:35">
      <c r="E69" s="117">
        <v>15</v>
      </c>
      <c r="F69" s="9">
        <f ca="1">Lookups!AB16</f>
        <v>50.012500000000003</v>
      </c>
      <c r="G69" s="3" t="b">
        <f t="shared" ca="1" si="27"/>
        <v>1</v>
      </c>
      <c r="H69" s="14">
        <f t="shared" ca="1" si="28"/>
        <v>0</v>
      </c>
      <c r="I69" s="14">
        <f t="shared" ca="1" si="29"/>
        <v>0</v>
      </c>
      <c r="J69" s="17"/>
      <c r="K69" s="12" t="e">
        <f t="shared" ca="1" si="32"/>
        <v>#N/A</v>
      </c>
      <c r="L69" s="12" t="e">
        <f t="shared" ca="1" si="33"/>
        <v>#N/A</v>
      </c>
      <c r="M69" s="12" t="e">
        <f t="shared" ca="1" si="34"/>
        <v>#N/A</v>
      </c>
      <c r="N69" s="12" t="e">
        <f t="shared" ca="1" si="35"/>
        <v>#N/A</v>
      </c>
      <c r="O69" s="12" t="e">
        <f t="shared" ca="1" si="36"/>
        <v>#N/A</v>
      </c>
      <c r="P69" s="13" t="e">
        <f t="shared" ref="P69:P83" ca="1" si="53">IF((M69*$B$13)=0,0,CEILING($B$12/(M69*$B$13),1)*$B$6)</f>
        <v>#N/A</v>
      </c>
      <c r="Q69" s="12" t="e">
        <f t="shared" ca="1" si="37"/>
        <v>#N/A</v>
      </c>
      <c r="R69" s="12" t="e">
        <f t="shared" ca="1" si="47"/>
        <v>#N/A</v>
      </c>
      <c r="S69" s="12" t="e">
        <f t="shared" ca="1" si="48"/>
        <v>#N/A</v>
      </c>
      <c r="T69" s="12" t="e">
        <f t="shared" ca="1" si="30"/>
        <v>#N/A</v>
      </c>
      <c r="U69" s="15" t="e">
        <f t="shared" ca="1" si="31"/>
        <v>#N/A</v>
      </c>
      <c r="V69" s="12" t="e">
        <f t="shared" ca="1" si="38"/>
        <v>#N/A</v>
      </c>
      <c r="W69" s="85" t="e">
        <f t="shared" ca="1" si="39"/>
        <v>#N/A</v>
      </c>
      <c r="Y69" s="3">
        <f t="shared" ca="1" si="40"/>
        <v>0</v>
      </c>
      <c r="Z69" s="3" t="e">
        <f t="shared" ca="1" si="41"/>
        <v>#N/A</v>
      </c>
      <c r="AA69" t="e">
        <f t="shared" ca="1" si="42"/>
        <v>#N/A</v>
      </c>
      <c r="AB69" t="e">
        <f t="shared" ca="1" si="43"/>
        <v>#N/A</v>
      </c>
      <c r="AC69" t="e">
        <f t="shared" ca="1" si="49"/>
        <v>#N/A</v>
      </c>
      <c r="AD69" t="e">
        <f t="shared" ca="1" si="50"/>
        <v>#N/A</v>
      </c>
      <c r="AE69" t="e">
        <f t="shared" ca="1" si="51"/>
        <v>#N/A</v>
      </c>
      <c r="AF69" t="e">
        <f t="shared" ca="1" si="44"/>
        <v>#N/A</v>
      </c>
      <c r="AG69" t="e">
        <f t="shared" ca="1" si="45"/>
        <v>#N/A</v>
      </c>
      <c r="AH69" t="e">
        <f t="shared" ca="1" si="52"/>
        <v>#N/A</v>
      </c>
      <c r="AI69" t="e">
        <f t="shared" ca="1" si="46"/>
        <v>#N/A</v>
      </c>
    </row>
    <row r="70" spans="5:35">
      <c r="E70" s="117">
        <v>16</v>
      </c>
      <c r="F70" s="9">
        <f ca="1">Lookups!AB17</f>
        <v>46.442500000000003</v>
      </c>
      <c r="G70" s="3" t="b">
        <f t="shared" ca="1" si="27"/>
        <v>1</v>
      </c>
      <c r="H70" s="14">
        <f t="shared" ca="1" si="28"/>
        <v>0</v>
      </c>
      <c r="I70" s="14">
        <f t="shared" ca="1" si="29"/>
        <v>0</v>
      </c>
      <c r="J70" s="17"/>
      <c r="K70" s="12" t="e">
        <f t="shared" ca="1" si="32"/>
        <v>#N/A</v>
      </c>
      <c r="L70" s="12" t="e">
        <f t="shared" ca="1" si="33"/>
        <v>#N/A</v>
      </c>
      <c r="M70" s="12" t="e">
        <f t="shared" ca="1" si="34"/>
        <v>#N/A</v>
      </c>
      <c r="N70" s="12" t="e">
        <f t="shared" ca="1" si="35"/>
        <v>#N/A</v>
      </c>
      <c r="O70" s="12" t="e">
        <f t="shared" ca="1" si="36"/>
        <v>#N/A</v>
      </c>
      <c r="P70" s="13" t="e">
        <f t="shared" ca="1" si="53"/>
        <v>#N/A</v>
      </c>
      <c r="Q70" s="12" t="e">
        <f t="shared" ca="1" si="37"/>
        <v>#N/A</v>
      </c>
      <c r="R70" s="12" t="e">
        <f t="shared" ca="1" si="47"/>
        <v>#N/A</v>
      </c>
      <c r="S70" s="12" t="e">
        <f t="shared" ca="1" si="48"/>
        <v>#N/A</v>
      </c>
      <c r="T70" s="12" t="e">
        <f t="shared" ca="1" si="30"/>
        <v>#N/A</v>
      </c>
      <c r="U70" s="15" t="e">
        <f t="shared" ca="1" si="31"/>
        <v>#N/A</v>
      </c>
      <c r="V70" s="12" t="e">
        <f t="shared" ca="1" si="38"/>
        <v>#N/A</v>
      </c>
      <c r="W70" s="85" t="e">
        <f t="shared" ca="1" si="39"/>
        <v>#N/A</v>
      </c>
      <c r="Y70" s="3">
        <f t="shared" ca="1" si="40"/>
        <v>0</v>
      </c>
      <c r="Z70" s="3" t="e">
        <f t="shared" ca="1" si="41"/>
        <v>#N/A</v>
      </c>
      <c r="AA70" t="e">
        <f t="shared" ca="1" si="42"/>
        <v>#N/A</v>
      </c>
      <c r="AB70" t="e">
        <f t="shared" ca="1" si="43"/>
        <v>#N/A</v>
      </c>
      <c r="AC70" t="e">
        <f t="shared" ca="1" si="49"/>
        <v>#N/A</v>
      </c>
      <c r="AD70" t="e">
        <f t="shared" ca="1" si="50"/>
        <v>#N/A</v>
      </c>
      <c r="AE70" t="e">
        <f t="shared" ca="1" si="51"/>
        <v>#N/A</v>
      </c>
      <c r="AF70" t="e">
        <f t="shared" ca="1" si="44"/>
        <v>#N/A</v>
      </c>
      <c r="AG70" t="e">
        <f t="shared" ca="1" si="45"/>
        <v>#N/A</v>
      </c>
      <c r="AH70" t="e">
        <f t="shared" ca="1" si="52"/>
        <v>#N/A</v>
      </c>
      <c r="AI70" t="e">
        <f t="shared" ca="1" si="46"/>
        <v>#N/A</v>
      </c>
    </row>
    <row r="71" spans="5:35">
      <c r="E71" s="117">
        <v>17</v>
      </c>
      <c r="F71" s="9">
        <f ca="1">Lookups!AB18</f>
        <v>42.872500000000002</v>
      </c>
      <c r="G71" s="3" t="b">
        <f t="shared" ca="1" si="27"/>
        <v>1</v>
      </c>
      <c r="H71" s="14">
        <f t="shared" ca="1" si="28"/>
        <v>0</v>
      </c>
      <c r="I71" s="14">
        <f t="shared" ca="1" si="29"/>
        <v>0</v>
      </c>
      <c r="J71" s="17"/>
      <c r="K71" s="12" t="e">
        <f t="shared" ca="1" si="32"/>
        <v>#N/A</v>
      </c>
      <c r="L71" s="12" t="e">
        <f t="shared" ca="1" si="33"/>
        <v>#N/A</v>
      </c>
      <c r="M71" s="12" t="e">
        <f t="shared" ca="1" si="34"/>
        <v>#N/A</v>
      </c>
      <c r="N71" s="12" t="e">
        <f t="shared" ca="1" si="35"/>
        <v>#N/A</v>
      </c>
      <c r="O71" s="12" t="e">
        <f t="shared" ca="1" si="36"/>
        <v>#N/A</v>
      </c>
      <c r="P71" s="13" t="e">
        <f t="shared" ca="1" si="53"/>
        <v>#N/A</v>
      </c>
      <c r="Q71" s="12" t="e">
        <f t="shared" ca="1" si="37"/>
        <v>#N/A</v>
      </c>
      <c r="R71" s="12" t="e">
        <f t="shared" ca="1" si="47"/>
        <v>#N/A</v>
      </c>
      <c r="S71" s="12" t="e">
        <f t="shared" ca="1" si="48"/>
        <v>#N/A</v>
      </c>
      <c r="T71" s="12" t="e">
        <f t="shared" ca="1" si="30"/>
        <v>#N/A</v>
      </c>
      <c r="U71" s="15" t="e">
        <f t="shared" ca="1" si="31"/>
        <v>#N/A</v>
      </c>
      <c r="V71" s="12" t="e">
        <f t="shared" ca="1" si="38"/>
        <v>#N/A</v>
      </c>
      <c r="W71" s="85" t="e">
        <f t="shared" ca="1" si="39"/>
        <v>#N/A</v>
      </c>
      <c r="Y71" s="3">
        <f t="shared" ca="1" si="40"/>
        <v>0</v>
      </c>
      <c r="Z71" s="3" t="e">
        <f t="shared" ca="1" si="41"/>
        <v>#N/A</v>
      </c>
      <c r="AA71" t="e">
        <f t="shared" ca="1" si="42"/>
        <v>#N/A</v>
      </c>
      <c r="AB71" t="e">
        <f t="shared" ca="1" si="43"/>
        <v>#N/A</v>
      </c>
      <c r="AC71" t="e">
        <f t="shared" ca="1" si="49"/>
        <v>#N/A</v>
      </c>
      <c r="AD71" t="e">
        <f t="shared" ca="1" si="50"/>
        <v>#N/A</v>
      </c>
      <c r="AE71" t="e">
        <f t="shared" ca="1" si="51"/>
        <v>#N/A</v>
      </c>
      <c r="AF71" t="e">
        <f t="shared" ca="1" si="44"/>
        <v>#N/A</v>
      </c>
      <c r="AG71" t="e">
        <f t="shared" ca="1" si="45"/>
        <v>#N/A</v>
      </c>
      <c r="AH71" t="e">
        <f t="shared" ca="1" si="52"/>
        <v>#N/A</v>
      </c>
      <c r="AI71" t="e">
        <f t="shared" ca="1" si="46"/>
        <v>#N/A</v>
      </c>
    </row>
    <row r="72" spans="5:35">
      <c r="E72" s="117">
        <v>18</v>
      </c>
      <c r="F72" s="9">
        <f ca="1">Lookups!AB19</f>
        <v>39.302500000000002</v>
      </c>
      <c r="G72" s="3" t="b">
        <f t="shared" ca="1" si="27"/>
        <v>1</v>
      </c>
      <c r="H72" s="14">
        <f t="shared" ca="1" si="28"/>
        <v>0</v>
      </c>
      <c r="I72" s="14">
        <f t="shared" ca="1" si="29"/>
        <v>0</v>
      </c>
      <c r="J72" s="17"/>
      <c r="K72" s="12" t="e">
        <f t="shared" ca="1" si="32"/>
        <v>#N/A</v>
      </c>
      <c r="L72" s="12" t="e">
        <f t="shared" ca="1" si="33"/>
        <v>#N/A</v>
      </c>
      <c r="M72" s="12" t="e">
        <f t="shared" ca="1" si="34"/>
        <v>#N/A</v>
      </c>
      <c r="N72" s="12" t="e">
        <f t="shared" ca="1" si="35"/>
        <v>#N/A</v>
      </c>
      <c r="O72" s="12" t="e">
        <f t="shared" ca="1" si="36"/>
        <v>#N/A</v>
      </c>
      <c r="P72" s="13" t="e">
        <f t="shared" ca="1" si="53"/>
        <v>#N/A</v>
      </c>
      <c r="Q72" s="12" t="e">
        <f t="shared" ca="1" si="37"/>
        <v>#N/A</v>
      </c>
      <c r="R72" s="12" t="e">
        <f t="shared" ca="1" si="47"/>
        <v>#N/A</v>
      </c>
      <c r="S72" s="12" t="e">
        <f t="shared" ca="1" si="48"/>
        <v>#N/A</v>
      </c>
      <c r="T72" s="12" t="e">
        <f t="shared" ca="1" si="30"/>
        <v>#N/A</v>
      </c>
      <c r="U72" s="15" t="e">
        <f t="shared" ca="1" si="31"/>
        <v>#N/A</v>
      </c>
      <c r="V72" s="12" t="e">
        <f t="shared" ca="1" si="38"/>
        <v>#N/A</v>
      </c>
      <c r="W72" s="85" t="e">
        <f t="shared" ca="1" si="39"/>
        <v>#N/A</v>
      </c>
      <c r="Y72" s="3">
        <f t="shared" ca="1" si="40"/>
        <v>0</v>
      </c>
      <c r="Z72" s="3" t="e">
        <f t="shared" ca="1" si="41"/>
        <v>#N/A</v>
      </c>
      <c r="AA72" t="e">
        <f t="shared" ca="1" si="42"/>
        <v>#N/A</v>
      </c>
      <c r="AB72" t="e">
        <f t="shared" ca="1" si="43"/>
        <v>#N/A</v>
      </c>
      <c r="AC72" t="e">
        <f t="shared" ca="1" si="49"/>
        <v>#N/A</v>
      </c>
      <c r="AD72" t="e">
        <f t="shared" ca="1" si="50"/>
        <v>#N/A</v>
      </c>
      <c r="AE72" t="e">
        <f t="shared" ca="1" si="51"/>
        <v>#N/A</v>
      </c>
      <c r="AF72" t="e">
        <f t="shared" ca="1" si="44"/>
        <v>#N/A</v>
      </c>
      <c r="AG72" t="e">
        <f t="shared" ca="1" si="45"/>
        <v>#N/A</v>
      </c>
      <c r="AH72" t="e">
        <f t="shared" ca="1" si="52"/>
        <v>#N/A</v>
      </c>
      <c r="AI72" t="e">
        <f t="shared" ca="1" si="46"/>
        <v>#N/A</v>
      </c>
    </row>
    <row r="73" spans="5:35">
      <c r="E73" s="117">
        <v>19</v>
      </c>
      <c r="F73" s="9">
        <f ca="1">Lookups!AB20</f>
        <v>35.732500000000002</v>
      </c>
      <c r="G73" s="3" t="b">
        <f t="shared" ca="1" si="27"/>
        <v>1</v>
      </c>
      <c r="H73" s="14">
        <f t="shared" ca="1" si="28"/>
        <v>0</v>
      </c>
      <c r="I73" s="14">
        <f t="shared" ca="1" si="29"/>
        <v>0</v>
      </c>
      <c r="J73" s="17"/>
      <c r="K73" s="12" t="e">
        <f t="shared" ca="1" si="32"/>
        <v>#N/A</v>
      </c>
      <c r="L73" s="12" t="e">
        <f t="shared" ca="1" si="33"/>
        <v>#N/A</v>
      </c>
      <c r="M73" s="12" t="e">
        <f t="shared" ca="1" si="34"/>
        <v>#N/A</v>
      </c>
      <c r="N73" s="12" t="e">
        <f t="shared" ca="1" si="35"/>
        <v>#N/A</v>
      </c>
      <c r="O73" s="12" t="e">
        <f t="shared" ca="1" si="36"/>
        <v>#N/A</v>
      </c>
      <c r="P73" s="13" t="e">
        <f t="shared" ca="1" si="53"/>
        <v>#N/A</v>
      </c>
      <c r="Q73" s="12" t="e">
        <f t="shared" ca="1" si="37"/>
        <v>#N/A</v>
      </c>
      <c r="R73" s="12" t="e">
        <f t="shared" ca="1" si="47"/>
        <v>#N/A</v>
      </c>
      <c r="S73" s="12" t="e">
        <f t="shared" ca="1" si="48"/>
        <v>#N/A</v>
      </c>
      <c r="T73" s="12" t="e">
        <f t="shared" ca="1" si="30"/>
        <v>#N/A</v>
      </c>
      <c r="U73" s="15" t="e">
        <f t="shared" ca="1" si="31"/>
        <v>#N/A</v>
      </c>
      <c r="V73" s="12" t="e">
        <f t="shared" ca="1" si="38"/>
        <v>#N/A</v>
      </c>
      <c r="W73" s="85" t="e">
        <f t="shared" ca="1" si="39"/>
        <v>#N/A</v>
      </c>
      <c r="Y73" s="3">
        <f t="shared" ca="1" si="40"/>
        <v>0</v>
      </c>
      <c r="Z73" s="3" t="e">
        <f t="shared" ca="1" si="41"/>
        <v>#N/A</v>
      </c>
      <c r="AA73" t="e">
        <f t="shared" ca="1" si="42"/>
        <v>#N/A</v>
      </c>
      <c r="AB73" t="e">
        <f t="shared" ca="1" si="43"/>
        <v>#N/A</v>
      </c>
      <c r="AC73" t="e">
        <f t="shared" ca="1" si="49"/>
        <v>#N/A</v>
      </c>
      <c r="AD73" t="e">
        <f t="shared" ca="1" si="50"/>
        <v>#N/A</v>
      </c>
      <c r="AE73" t="e">
        <f t="shared" ca="1" si="51"/>
        <v>#N/A</v>
      </c>
      <c r="AF73" t="e">
        <f t="shared" ca="1" si="44"/>
        <v>#N/A</v>
      </c>
      <c r="AG73" t="e">
        <f t="shared" ca="1" si="45"/>
        <v>#N/A</v>
      </c>
      <c r="AH73" t="e">
        <f t="shared" ca="1" si="52"/>
        <v>#N/A</v>
      </c>
      <c r="AI73" t="e">
        <f t="shared" ca="1" si="46"/>
        <v>#N/A</v>
      </c>
    </row>
    <row r="74" spans="5:35">
      <c r="E74" s="117">
        <v>20</v>
      </c>
      <c r="F74" s="9">
        <f ca="1">Lookups!AB21</f>
        <v>32.162499999999994</v>
      </c>
      <c r="G74" s="3" t="b">
        <f t="shared" ca="1" si="27"/>
        <v>1</v>
      </c>
      <c r="H74" s="14">
        <f t="shared" ca="1" si="28"/>
        <v>0</v>
      </c>
      <c r="I74" s="14">
        <f t="shared" ca="1" si="29"/>
        <v>0</v>
      </c>
      <c r="J74" s="17"/>
      <c r="K74" s="12" t="e">
        <f t="shared" ca="1" si="32"/>
        <v>#N/A</v>
      </c>
      <c r="L74" s="12" t="e">
        <f t="shared" ca="1" si="33"/>
        <v>#N/A</v>
      </c>
      <c r="M74" s="12" t="e">
        <f t="shared" ca="1" si="34"/>
        <v>#N/A</v>
      </c>
      <c r="N74" s="12" t="e">
        <f t="shared" ca="1" si="35"/>
        <v>#N/A</v>
      </c>
      <c r="O74" s="12" t="e">
        <f t="shared" ca="1" si="36"/>
        <v>#N/A</v>
      </c>
      <c r="P74" s="13" t="e">
        <f t="shared" ca="1" si="53"/>
        <v>#N/A</v>
      </c>
      <c r="Q74" s="12" t="e">
        <f t="shared" ca="1" si="37"/>
        <v>#N/A</v>
      </c>
      <c r="R74" s="12" t="e">
        <f t="shared" ca="1" si="47"/>
        <v>#N/A</v>
      </c>
      <c r="S74" s="12" t="e">
        <f t="shared" ca="1" si="48"/>
        <v>#N/A</v>
      </c>
      <c r="T74" s="12" t="e">
        <f t="shared" ca="1" si="30"/>
        <v>#N/A</v>
      </c>
      <c r="U74" s="15" t="e">
        <f t="shared" ca="1" si="31"/>
        <v>#N/A</v>
      </c>
      <c r="V74" s="12" t="e">
        <f t="shared" ca="1" si="38"/>
        <v>#N/A</v>
      </c>
      <c r="W74" s="85" t="e">
        <f t="shared" ca="1" si="39"/>
        <v>#N/A</v>
      </c>
      <c r="Y74" s="3">
        <f t="shared" ca="1" si="40"/>
        <v>0</v>
      </c>
      <c r="Z74" s="3" t="e">
        <f t="shared" ca="1" si="41"/>
        <v>#N/A</v>
      </c>
      <c r="AA74" t="e">
        <f t="shared" ca="1" si="42"/>
        <v>#N/A</v>
      </c>
      <c r="AB74" t="e">
        <f t="shared" ca="1" si="43"/>
        <v>#N/A</v>
      </c>
      <c r="AC74" t="e">
        <f t="shared" ca="1" si="49"/>
        <v>#N/A</v>
      </c>
      <c r="AD74" t="e">
        <f t="shared" ca="1" si="50"/>
        <v>#N/A</v>
      </c>
      <c r="AE74" t="e">
        <f t="shared" ca="1" si="51"/>
        <v>#N/A</v>
      </c>
      <c r="AF74" t="e">
        <f t="shared" ca="1" si="44"/>
        <v>#N/A</v>
      </c>
      <c r="AG74" t="e">
        <f t="shared" ca="1" si="45"/>
        <v>#N/A</v>
      </c>
      <c r="AH74" t="e">
        <f t="shared" ca="1" si="52"/>
        <v>#N/A</v>
      </c>
      <c r="AI74" t="e">
        <f t="shared" ca="1" si="46"/>
        <v>#N/A</v>
      </c>
    </row>
    <row r="75" spans="5:35">
      <c r="E75" s="117">
        <v>21</v>
      </c>
      <c r="F75" s="9">
        <f ca="1">Lookups!AB22</f>
        <v>28.592500000000001</v>
      </c>
      <c r="G75" s="3" t="b">
        <f t="shared" ca="1" si="27"/>
        <v>1</v>
      </c>
      <c r="H75" s="14">
        <f t="shared" ca="1" si="28"/>
        <v>0</v>
      </c>
      <c r="I75" s="14">
        <f t="shared" ca="1" si="29"/>
        <v>0</v>
      </c>
      <c r="J75" s="17"/>
      <c r="K75" s="12" t="e">
        <f t="shared" ca="1" si="32"/>
        <v>#N/A</v>
      </c>
      <c r="L75" s="12" t="e">
        <f t="shared" ca="1" si="33"/>
        <v>#N/A</v>
      </c>
      <c r="M75" s="12" t="e">
        <f t="shared" ca="1" si="34"/>
        <v>#N/A</v>
      </c>
      <c r="N75" s="12" t="e">
        <f t="shared" ca="1" si="35"/>
        <v>#N/A</v>
      </c>
      <c r="O75" s="12" t="e">
        <f t="shared" ca="1" si="36"/>
        <v>#N/A</v>
      </c>
      <c r="P75" s="13" t="e">
        <f t="shared" ca="1" si="53"/>
        <v>#N/A</v>
      </c>
      <c r="Q75" s="12" t="e">
        <f t="shared" ca="1" si="37"/>
        <v>#N/A</v>
      </c>
      <c r="R75" s="12" t="e">
        <f t="shared" ca="1" si="47"/>
        <v>#N/A</v>
      </c>
      <c r="S75" s="12" t="e">
        <f t="shared" ca="1" si="48"/>
        <v>#N/A</v>
      </c>
      <c r="T75" s="12" t="e">
        <f t="shared" ca="1" si="30"/>
        <v>#N/A</v>
      </c>
      <c r="U75" s="15" t="e">
        <f t="shared" ca="1" si="31"/>
        <v>#N/A</v>
      </c>
      <c r="V75" s="12" t="e">
        <f t="shared" ca="1" si="38"/>
        <v>#N/A</v>
      </c>
      <c r="W75" s="85" t="e">
        <f t="shared" ca="1" si="39"/>
        <v>#N/A</v>
      </c>
      <c r="Y75" s="3">
        <f t="shared" ca="1" si="40"/>
        <v>0</v>
      </c>
      <c r="Z75" s="3" t="e">
        <f t="shared" ca="1" si="41"/>
        <v>#N/A</v>
      </c>
      <c r="AA75" t="e">
        <f t="shared" ca="1" si="42"/>
        <v>#N/A</v>
      </c>
      <c r="AB75" t="e">
        <f t="shared" ca="1" si="43"/>
        <v>#N/A</v>
      </c>
      <c r="AC75" t="e">
        <f t="shared" ca="1" si="49"/>
        <v>#N/A</v>
      </c>
      <c r="AD75" t="e">
        <f t="shared" ca="1" si="50"/>
        <v>#N/A</v>
      </c>
      <c r="AE75" t="e">
        <f t="shared" ca="1" si="51"/>
        <v>#N/A</v>
      </c>
      <c r="AF75" t="e">
        <f t="shared" ca="1" si="44"/>
        <v>#N/A</v>
      </c>
      <c r="AG75" t="e">
        <f t="shared" ca="1" si="45"/>
        <v>#N/A</v>
      </c>
      <c r="AH75" t="e">
        <f t="shared" ca="1" si="52"/>
        <v>#N/A</v>
      </c>
      <c r="AI75" t="e">
        <f t="shared" ca="1" si="46"/>
        <v>#N/A</v>
      </c>
    </row>
    <row r="76" spans="5:35">
      <c r="E76" s="117">
        <v>22</v>
      </c>
      <c r="F76" s="9">
        <f ca="1">Lookups!AB23</f>
        <v>25.022500000000008</v>
      </c>
      <c r="G76" s="3" t="b">
        <f t="shared" ca="1" si="27"/>
        <v>1</v>
      </c>
      <c r="H76" s="14">
        <f t="shared" ca="1" si="28"/>
        <v>0</v>
      </c>
      <c r="I76" s="14">
        <f t="shared" ca="1" si="29"/>
        <v>0</v>
      </c>
      <c r="J76" s="17"/>
      <c r="K76" s="12" t="e">
        <f t="shared" ca="1" si="32"/>
        <v>#N/A</v>
      </c>
      <c r="L76" s="12" t="e">
        <f t="shared" ca="1" si="33"/>
        <v>#N/A</v>
      </c>
      <c r="M76" s="12" t="e">
        <f t="shared" ca="1" si="34"/>
        <v>#N/A</v>
      </c>
      <c r="N76" s="12" t="e">
        <f t="shared" ca="1" si="35"/>
        <v>#N/A</v>
      </c>
      <c r="O76" s="12" t="e">
        <f t="shared" ca="1" si="36"/>
        <v>#N/A</v>
      </c>
      <c r="P76" s="13" t="e">
        <f t="shared" ca="1" si="53"/>
        <v>#N/A</v>
      </c>
      <c r="Q76" s="12" t="e">
        <f t="shared" ca="1" si="37"/>
        <v>#N/A</v>
      </c>
      <c r="R76" s="12" t="e">
        <f t="shared" ca="1" si="47"/>
        <v>#N/A</v>
      </c>
      <c r="S76" s="12" t="e">
        <f t="shared" ca="1" si="48"/>
        <v>#N/A</v>
      </c>
      <c r="T76" s="12" t="e">
        <f t="shared" ca="1" si="30"/>
        <v>#N/A</v>
      </c>
      <c r="U76" s="15" t="e">
        <f t="shared" ca="1" si="31"/>
        <v>#N/A</v>
      </c>
      <c r="V76" s="12" t="e">
        <f t="shared" ca="1" si="38"/>
        <v>#N/A</v>
      </c>
      <c r="W76" s="85" t="e">
        <f t="shared" ca="1" si="39"/>
        <v>#N/A</v>
      </c>
      <c r="Y76" s="3">
        <f t="shared" ca="1" si="40"/>
        <v>0</v>
      </c>
      <c r="Z76" s="3" t="e">
        <f t="shared" ca="1" si="41"/>
        <v>#N/A</v>
      </c>
      <c r="AA76" t="e">
        <f t="shared" ca="1" si="42"/>
        <v>#N/A</v>
      </c>
      <c r="AB76" t="e">
        <f t="shared" ca="1" si="43"/>
        <v>#N/A</v>
      </c>
      <c r="AC76" t="e">
        <f t="shared" ca="1" si="49"/>
        <v>#N/A</v>
      </c>
      <c r="AD76" t="e">
        <f t="shared" ca="1" si="50"/>
        <v>#N/A</v>
      </c>
      <c r="AE76" t="e">
        <f t="shared" ca="1" si="51"/>
        <v>#N/A</v>
      </c>
      <c r="AF76" t="e">
        <f t="shared" ca="1" si="44"/>
        <v>#N/A</v>
      </c>
      <c r="AG76" t="e">
        <f t="shared" ca="1" si="45"/>
        <v>#N/A</v>
      </c>
      <c r="AH76" t="e">
        <f t="shared" ca="1" si="52"/>
        <v>#N/A</v>
      </c>
      <c r="AI76" t="e">
        <f t="shared" ca="1" si="46"/>
        <v>#N/A</v>
      </c>
    </row>
    <row r="77" spans="5:35">
      <c r="E77" s="117">
        <v>23</v>
      </c>
      <c r="F77" s="9">
        <f ca="1">Lookups!AB24</f>
        <v>21.452500000000001</v>
      </c>
      <c r="G77" s="3" t="b">
        <f t="shared" ca="1" si="27"/>
        <v>1</v>
      </c>
      <c r="H77" s="14">
        <f t="shared" ca="1" si="28"/>
        <v>0</v>
      </c>
      <c r="I77" s="14">
        <f t="shared" ca="1" si="29"/>
        <v>0</v>
      </c>
      <c r="J77" s="17"/>
      <c r="K77" s="12" t="e">
        <f t="shared" ca="1" si="32"/>
        <v>#N/A</v>
      </c>
      <c r="L77" s="12" t="e">
        <f t="shared" ca="1" si="33"/>
        <v>#N/A</v>
      </c>
      <c r="M77" s="12" t="e">
        <f t="shared" ca="1" si="34"/>
        <v>#N/A</v>
      </c>
      <c r="N77" s="12" t="e">
        <f t="shared" ca="1" si="35"/>
        <v>#N/A</v>
      </c>
      <c r="O77" s="12" t="e">
        <f t="shared" ca="1" si="36"/>
        <v>#N/A</v>
      </c>
      <c r="P77" s="13" t="e">
        <f t="shared" ca="1" si="53"/>
        <v>#N/A</v>
      </c>
      <c r="Q77" s="12" t="e">
        <f t="shared" ca="1" si="37"/>
        <v>#N/A</v>
      </c>
      <c r="R77" s="12" t="e">
        <f t="shared" ca="1" si="47"/>
        <v>#N/A</v>
      </c>
      <c r="S77" s="12" t="e">
        <f t="shared" ca="1" si="48"/>
        <v>#N/A</v>
      </c>
      <c r="T77" s="12" t="e">
        <f t="shared" ca="1" si="30"/>
        <v>#N/A</v>
      </c>
      <c r="U77" s="15" t="e">
        <f t="shared" ca="1" si="31"/>
        <v>#N/A</v>
      </c>
      <c r="V77" s="12" t="e">
        <f t="shared" ca="1" si="38"/>
        <v>#N/A</v>
      </c>
      <c r="W77" s="85" t="e">
        <f t="shared" ca="1" si="39"/>
        <v>#N/A</v>
      </c>
      <c r="Y77" s="3">
        <f t="shared" ca="1" si="40"/>
        <v>0</v>
      </c>
      <c r="Z77" s="3" t="e">
        <f t="shared" ca="1" si="41"/>
        <v>#N/A</v>
      </c>
      <c r="AA77" t="e">
        <f t="shared" ca="1" si="42"/>
        <v>#N/A</v>
      </c>
      <c r="AB77" t="e">
        <f t="shared" ca="1" si="43"/>
        <v>#N/A</v>
      </c>
      <c r="AC77" t="e">
        <f t="shared" ca="1" si="49"/>
        <v>#N/A</v>
      </c>
      <c r="AD77" t="e">
        <f t="shared" ca="1" si="50"/>
        <v>#N/A</v>
      </c>
      <c r="AE77" t="e">
        <f t="shared" ca="1" si="51"/>
        <v>#N/A</v>
      </c>
      <c r="AF77" t="e">
        <f t="shared" ca="1" si="44"/>
        <v>#N/A</v>
      </c>
      <c r="AG77" t="e">
        <f t="shared" ca="1" si="45"/>
        <v>#N/A</v>
      </c>
      <c r="AH77" t="e">
        <f t="shared" ca="1" si="52"/>
        <v>#N/A</v>
      </c>
      <c r="AI77" t="e">
        <f t="shared" ca="1" si="46"/>
        <v>#N/A</v>
      </c>
    </row>
    <row r="78" spans="5:35">
      <c r="E78" s="117">
        <v>24</v>
      </c>
      <c r="F78" s="9">
        <f ca="1">Lookups!AB25</f>
        <v>17.882499999999993</v>
      </c>
      <c r="G78" s="3" t="b">
        <f t="shared" ca="1" si="27"/>
        <v>1</v>
      </c>
      <c r="H78" s="14">
        <f t="shared" ca="1" si="28"/>
        <v>0</v>
      </c>
      <c r="I78" s="14">
        <f t="shared" ca="1" si="29"/>
        <v>0</v>
      </c>
      <c r="J78" s="17"/>
      <c r="K78" s="12" t="e">
        <f t="shared" ca="1" si="32"/>
        <v>#N/A</v>
      </c>
      <c r="L78" s="12" t="e">
        <f t="shared" ca="1" si="33"/>
        <v>#N/A</v>
      </c>
      <c r="M78" s="12" t="e">
        <f t="shared" ca="1" si="34"/>
        <v>#N/A</v>
      </c>
      <c r="N78" s="12" t="e">
        <f t="shared" ca="1" si="35"/>
        <v>#N/A</v>
      </c>
      <c r="O78" s="12" t="e">
        <f t="shared" ca="1" si="36"/>
        <v>#N/A</v>
      </c>
      <c r="P78" s="13" t="e">
        <f t="shared" ca="1" si="53"/>
        <v>#N/A</v>
      </c>
      <c r="Q78" s="12" t="e">
        <f t="shared" ca="1" si="37"/>
        <v>#N/A</v>
      </c>
      <c r="R78" s="12" t="e">
        <f t="shared" ca="1" si="47"/>
        <v>#N/A</v>
      </c>
      <c r="S78" s="12" t="e">
        <f t="shared" ca="1" si="48"/>
        <v>#N/A</v>
      </c>
      <c r="T78" s="12" t="e">
        <f t="shared" ca="1" si="30"/>
        <v>#N/A</v>
      </c>
      <c r="U78" s="15" t="e">
        <f t="shared" ca="1" si="31"/>
        <v>#N/A</v>
      </c>
      <c r="V78" s="12" t="e">
        <f t="shared" ca="1" si="38"/>
        <v>#N/A</v>
      </c>
      <c r="W78" s="85" t="e">
        <f t="shared" ca="1" si="39"/>
        <v>#N/A</v>
      </c>
      <c r="Y78" s="3">
        <f t="shared" ca="1" si="40"/>
        <v>0</v>
      </c>
      <c r="Z78" s="3" t="e">
        <f t="shared" ca="1" si="41"/>
        <v>#N/A</v>
      </c>
      <c r="AA78" t="e">
        <f t="shared" ca="1" si="42"/>
        <v>#N/A</v>
      </c>
      <c r="AB78" t="e">
        <f t="shared" ca="1" si="43"/>
        <v>#N/A</v>
      </c>
      <c r="AC78" t="e">
        <f t="shared" ca="1" si="49"/>
        <v>#N/A</v>
      </c>
      <c r="AD78" t="e">
        <f t="shared" ca="1" si="50"/>
        <v>#N/A</v>
      </c>
      <c r="AE78" t="e">
        <f t="shared" ca="1" si="51"/>
        <v>#N/A</v>
      </c>
      <c r="AF78" t="e">
        <f t="shared" ca="1" si="44"/>
        <v>#N/A</v>
      </c>
      <c r="AG78" t="e">
        <f t="shared" ca="1" si="45"/>
        <v>#N/A</v>
      </c>
      <c r="AH78" t="e">
        <f t="shared" ca="1" si="52"/>
        <v>#N/A</v>
      </c>
      <c r="AI78" t="e">
        <f t="shared" ca="1" si="46"/>
        <v>#N/A</v>
      </c>
    </row>
    <row r="79" spans="5:35">
      <c r="E79" s="117">
        <v>25</v>
      </c>
      <c r="F79" s="9">
        <f ca="1">Lookups!AB26</f>
        <v>14.3125</v>
      </c>
      <c r="G79" s="3" t="b">
        <f t="shared" ca="1" si="27"/>
        <v>1</v>
      </c>
      <c r="H79" s="14">
        <f t="shared" ca="1" si="28"/>
        <v>0</v>
      </c>
      <c r="I79" s="14">
        <f t="shared" ca="1" si="29"/>
        <v>0</v>
      </c>
      <c r="J79" s="17"/>
      <c r="K79" s="12" t="e">
        <f t="shared" ca="1" si="32"/>
        <v>#N/A</v>
      </c>
      <c r="L79" s="12" t="e">
        <f t="shared" ca="1" si="33"/>
        <v>#N/A</v>
      </c>
      <c r="M79" s="12" t="e">
        <f t="shared" ca="1" si="34"/>
        <v>#N/A</v>
      </c>
      <c r="N79" s="12" t="e">
        <f t="shared" ca="1" si="35"/>
        <v>#N/A</v>
      </c>
      <c r="O79" s="12" t="e">
        <f t="shared" ca="1" si="36"/>
        <v>#N/A</v>
      </c>
      <c r="P79" s="13" t="e">
        <f t="shared" ca="1" si="53"/>
        <v>#N/A</v>
      </c>
      <c r="Q79" s="12" t="e">
        <f t="shared" ca="1" si="37"/>
        <v>#N/A</v>
      </c>
      <c r="R79" s="12" t="e">
        <f t="shared" ca="1" si="47"/>
        <v>#N/A</v>
      </c>
      <c r="S79" s="12" t="e">
        <f t="shared" ca="1" si="48"/>
        <v>#N/A</v>
      </c>
      <c r="T79" s="12" t="e">
        <f t="shared" ca="1" si="30"/>
        <v>#N/A</v>
      </c>
      <c r="U79" s="15" t="e">
        <f t="shared" ca="1" si="31"/>
        <v>#N/A</v>
      </c>
      <c r="V79" s="12" t="e">
        <f t="shared" ca="1" si="38"/>
        <v>#N/A</v>
      </c>
      <c r="W79" s="85" t="e">
        <f t="shared" ca="1" si="39"/>
        <v>#N/A</v>
      </c>
      <c r="Y79" s="3">
        <f t="shared" ca="1" si="40"/>
        <v>0</v>
      </c>
      <c r="Z79" s="3" t="e">
        <f t="shared" ca="1" si="41"/>
        <v>#N/A</v>
      </c>
      <c r="AA79" t="e">
        <f t="shared" ca="1" si="42"/>
        <v>#N/A</v>
      </c>
      <c r="AB79" t="e">
        <f t="shared" ca="1" si="43"/>
        <v>#N/A</v>
      </c>
      <c r="AC79" t="e">
        <f t="shared" ca="1" si="49"/>
        <v>#N/A</v>
      </c>
      <c r="AD79" t="e">
        <f t="shared" ca="1" si="50"/>
        <v>#N/A</v>
      </c>
      <c r="AE79" t="e">
        <f t="shared" ca="1" si="51"/>
        <v>#N/A</v>
      </c>
      <c r="AF79" t="e">
        <f t="shared" ca="1" si="44"/>
        <v>#N/A</v>
      </c>
      <c r="AG79" t="e">
        <f t="shared" ca="1" si="45"/>
        <v>#N/A</v>
      </c>
      <c r="AH79" t="e">
        <f t="shared" ca="1" si="52"/>
        <v>#N/A</v>
      </c>
      <c r="AI79" t="e">
        <f t="shared" ca="1" si="46"/>
        <v>#N/A</v>
      </c>
    </row>
    <row r="80" spans="5:35">
      <c r="E80" s="117">
        <v>26</v>
      </c>
      <c r="F80" s="9">
        <f ca="1">Lookups!AB27</f>
        <v>10.742500000000007</v>
      </c>
      <c r="G80" s="3" t="b">
        <f t="shared" ca="1" si="27"/>
        <v>1</v>
      </c>
      <c r="H80" s="14">
        <f t="shared" ca="1" si="28"/>
        <v>0</v>
      </c>
      <c r="I80" s="14">
        <f t="shared" ca="1" si="29"/>
        <v>0</v>
      </c>
      <c r="J80" s="17"/>
      <c r="K80" s="12" t="e">
        <f t="shared" ca="1" si="32"/>
        <v>#N/A</v>
      </c>
      <c r="L80" s="12" t="e">
        <f t="shared" ca="1" si="33"/>
        <v>#N/A</v>
      </c>
      <c r="M80" s="12" t="e">
        <f t="shared" ca="1" si="34"/>
        <v>#N/A</v>
      </c>
      <c r="N80" s="12" t="e">
        <f t="shared" ca="1" si="35"/>
        <v>#N/A</v>
      </c>
      <c r="O80" s="12" t="e">
        <f t="shared" ca="1" si="36"/>
        <v>#N/A</v>
      </c>
      <c r="P80" s="13" t="e">
        <f t="shared" ca="1" si="53"/>
        <v>#N/A</v>
      </c>
      <c r="Q80" s="12" t="e">
        <f t="shared" ca="1" si="37"/>
        <v>#N/A</v>
      </c>
      <c r="R80" s="12" t="e">
        <f t="shared" ca="1" si="47"/>
        <v>#N/A</v>
      </c>
      <c r="S80" s="12" t="e">
        <f t="shared" ca="1" si="48"/>
        <v>#N/A</v>
      </c>
      <c r="T80" s="12" t="e">
        <f t="shared" ca="1" si="30"/>
        <v>#N/A</v>
      </c>
      <c r="U80" s="15" t="e">
        <f t="shared" ca="1" si="31"/>
        <v>#N/A</v>
      </c>
      <c r="V80" s="12" t="e">
        <f t="shared" ca="1" si="38"/>
        <v>#N/A</v>
      </c>
      <c r="W80" s="85" t="e">
        <f t="shared" ca="1" si="39"/>
        <v>#N/A</v>
      </c>
      <c r="Y80" s="3">
        <f t="shared" ca="1" si="40"/>
        <v>0</v>
      </c>
      <c r="Z80" s="3" t="e">
        <f t="shared" ca="1" si="41"/>
        <v>#N/A</v>
      </c>
      <c r="AA80" t="e">
        <f t="shared" ca="1" si="42"/>
        <v>#N/A</v>
      </c>
      <c r="AB80" t="e">
        <f t="shared" ca="1" si="43"/>
        <v>#N/A</v>
      </c>
      <c r="AC80" t="e">
        <f t="shared" ca="1" si="49"/>
        <v>#N/A</v>
      </c>
      <c r="AD80" t="e">
        <f t="shared" ca="1" si="50"/>
        <v>#N/A</v>
      </c>
      <c r="AE80" t="e">
        <f t="shared" ca="1" si="51"/>
        <v>#N/A</v>
      </c>
      <c r="AF80" t="e">
        <f t="shared" ca="1" si="44"/>
        <v>#N/A</v>
      </c>
      <c r="AG80" t="e">
        <f t="shared" ca="1" si="45"/>
        <v>#N/A</v>
      </c>
      <c r="AH80" t="e">
        <f t="shared" ca="1" si="52"/>
        <v>#N/A</v>
      </c>
      <c r="AI80" t="e">
        <f t="shared" ca="1" si="46"/>
        <v>#N/A</v>
      </c>
    </row>
    <row r="81" spans="5:35">
      <c r="E81" s="117">
        <v>27</v>
      </c>
      <c r="F81" s="9">
        <f ca="1">Lookups!AB28</f>
        <v>7.1724999999999994</v>
      </c>
      <c r="G81" s="3" t="b">
        <f t="shared" ca="1" si="27"/>
        <v>1</v>
      </c>
      <c r="H81" s="14">
        <f t="shared" ca="1" si="28"/>
        <v>0</v>
      </c>
      <c r="I81" s="14">
        <f t="shared" ca="1" si="29"/>
        <v>0</v>
      </c>
      <c r="J81" s="17"/>
      <c r="K81" s="12" t="e">
        <f t="shared" ca="1" si="32"/>
        <v>#N/A</v>
      </c>
      <c r="L81" s="12" t="e">
        <f t="shared" ca="1" si="33"/>
        <v>#N/A</v>
      </c>
      <c r="M81" s="12" t="e">
        <f t="shared" ca="1" si="34"/>
        <v>#N/A</v>
      </c>
      <c r="N81" s="12" t="e">
        <f t="shared" ca="1" si="35"/>
        <v>#N/A</v>
      </c>
      <c r="O81" s="12" t="e">
        <f t="shared" ca="1" si="36"/>
        <v>#N/A</v>
      </c>
      <c r="P81" s="13" t="e">
        <f t="shared" ca="1" si="53"/>
        <v>#N/A</v>
      </c>
      <c r="Q81" s="12" t="e">
        <f t="shared" ca="1" si="37"/>
        <v>#N/A</v>
      </c>
      <c r="R81" s="12" t="e">
        <f t="shared" ca="1" si="47"/>
        <v>#N/A</v>
      </c>
      <c r="S81" s="12" t="e">
        <f t="shared" ca="1" si="48"/>
        <v>#N/A</v>
      </c>
      <c r="T81" s="12" t="e">
        <f t="shared" ca="1" si="30"/>
        <v>#N/A</v>
      </c>
      <c r="U81" s="15" t="e">
        <f t="shared" ca="1" si="31"/>
        <v>#N/A</v>
      </c>
      <c r="V81" s="12" t="e">
        <f t="shared" ca="1" si="38"/>
        <v>#N/A</v>
      </c>
      <c r="W81" s="85" t="e">
        <f t="shared" ca="1" si="39"/>
        <v>#N/A</v>
      </c>
      <c r="Y81" s="3">
        <f t="shared" ca="1" si="40"/>
        <v>0</v>
      </c>
      <c r="Z81" s="3" t="e">
        <f t="shared" ca="1" si="41"/>
        <v>#N/A</v>
      </c>
      <c r="AA81" t="e">
        <f t="shared" ca="1" si="42"/>
        <v>#N/A</v>
      </c>
      <c r="AB81" t="e">
        <f t="shared" ca="1" si="43"/>
        <v>#N/A</v>
      </c>
      <c r="AC81" t="e">
        <f t="shared" ca="1" si="49"/>
        <v>#N/A</v>
      </c>
      <c r="AD81" t="e">
        <f t="shared" ca="1" si="50"/>
        <v>#N/A</v>
      </c>
      <c r="AE81" t="e">
        <f t="shared" ca="1" si="51"/>
        <v>#N/A</v>
      </c>
      <c r="AF81" t="e">
        <f t="shared" ca="1" si="44"/>
        <v>#N/A</v>
      </c>
      <c r="AG81" t="e">
        <f t="shared" ca="1" si="45"/>
        <v>#N/A</v>
      </c>
      <c r="AH81" t="e">
        <f t="shared" ca="1" si="52"/>
        <v>#N/A</v>
      </c>
      <c r="AI81" t="e">
        <f t="shared" ca="1" si="46"/>
        <v>#N/A</v>
      </c>
    </row>
    <row r="82" spans="5:35">
      <c r="E82" s="117">
        <v>28</v>
      </c>
      <c r="F82" s="9">
        <f ca="1">Lookups!AB29</f>
        <v>3.602499999999992</v>
      </c>
      <c r="G82" s="3" t="b">
        <f t="shared" ca="1" si="27"/>
        <v>1</v>
      </c>
      <c r="H82" s="14">
        <f t="shared" ca="1" si="28"/>
        <v>0</v>
      </c>
      <c r="I82" s="14">
        <f t="shared" ca="1" si="29"/>
        <v>0</v>
      </c>
      <c r="J82" s="17"/>
      <c r="K82" s="12" t="e">
        <f t="shared" ca="1" si="32"/>
        <v>#N/A</v>
      </c>
      <c r="L82" s="12" t="e">
        <f t="shared" ca="1" si="33"/>
        <v>#N/A</v>
      </c>
      <c r="M82" s="12" t="e">
        <f t="shared" ca="1" si="34"/>
        <v>#N/A</v>
      </c>
      <c r="N82" s="12" t="e">
        <f t="shared" ca="1" si="35"/>
        <v>#N/A</v>
      </c>
      <c r="O82" s="12" t="e">
        <f t="shared" ca="1" si="36"/>
        <v>#N/A</v>
      </c>
      <c r="P82" s="13" t="e">
        <f t="shared" ca="1" si="53"/>
        <v>#N/A</v>
      </c>
      <c r="Q82" s="12" t="e">
        <f t="shared" ca="1" si="37"/>
        <v>#N/A</v>
      </c>
      <c r="R82" s="12" t="e">
        <f t="shared" ca="1" si="47"/>
        <v>#N/A</v>
      </c>
      <c r="S82" s="12" t="e">
        <f t="shared" ca="1" si="48"/>
        <v>#N/A</v>
      </c>
      <c r="T82" s="12" t="e">
        <f t="shared" ca="1" si="30"/>
        <v>#N/A</v>
      </c>
      <c r="U82" s="15" t="e">
        <f t="shared" ca="1" si="31"/>
        <v>#N/A</v>
      </c>
      <c r="V82" s="12" t="e">
        <f t="shared" ca="1" si="38"/>
        <v>#N/A</v>
      </c>
      <c r="W82" s="85" t="e">
        <f t="shared" ca="1" si="39"/>
        <v>#N/A</v>
      </c>
      <c r="Y82" s="3">
        <f t="shared" ca="1" si="40"/>
        <v>0</v>
      </c>
      <c r="Z82" s="3" t="e">
        <f t="shared" ca="1" si="41"/>
        <v>#N/A</v>
      </c>
      <c r="AA82" t="e">
        <f t="shared" ca="1" si="42"/>
        <v>#N/A</v>
      </c>
      <c r="AB82" t="e">
        <f t="shared" ca="1" si="43"/>
        <v>#N/A</v>
      </c>
      <c r="AC82" t="e">
        <f t="shared" ca="1" si="49"/>
        <v>#N/A</v>
      </c>
      <c r="AD82" t="e">
        <f t="shared" ca="1" si="50"/>
        <v>#N/A</v>
      </c>
      <c r="AE82" t="e">
        <f t="shared" ca="1" si="51"/>
        <v>#N/A</v>
      </c>
      <c r="AF82" t="e">
        <f t="shared" ca="1" si="44"/>
        <v>#N/A</v>
      </c>
      <c r="AG82" t="e">
        <f t="shared" ca="1" si="45"/>
        <v>#N/A</v>
      </c>
      <c r="AH82" t="e">
        <f t="shared" ca="1" si="52"/>
        <v>#N/A</v>
      </c>
      <c r="AI82" t="e">
        <f t="shared" ca="1" si="46"/>
        <v>#N/A</v>
      </c>
    </row>
    <row r="83" spans="5:35">
      <c r="E83" s="117">
        <v>29</v>
      </c>
      <c r="F83" s="9">
        <f ca="1">Lookups!AB30</f>
        <v>3.2499999999998863E-2</v>
      </c>
      <c r="G83" s="3" t="b">
        <f t="shared" ca="1" si="27"/>
        <v>1</v>
      </c>
      <c r="H83" s="14">
        <f t="shared" ca="1" si="28"/>
        <v>0</v>
      </c>
      <c r="I83" s="14">
        <f t="shared" ca="1" si="29"/>
        <v>0</v>
      </c>
      <c r="J83" s="17"/>
      <c r="K83" s="12" t="e">
        <f t="shared" ca="1" si="32"/>
        <v>#N/A</v>
      </c>
      <c r="L83" s="12" t="e">
        <f t="shared" ca="1" si="33"/>
        <v>#N/A</v>
      </c>
      <c r="M83" s="12" t="e">
        <f t="shared" ca="1" si="34"/>
        <v>#N/A</v>
      </c>
      <c r="N83" s="12" t="e">
        <f t="shared" ca="1" si="35"/>
        <v>#N/A</v>
      </c>
      <c r="O83" s="12" t="e">
        <f t="shared" ca="1" si="36"/>
        <v>#N/A</v>
      </c>
      <c r="P83" s="13" t="e">
        <f t="shared" ca="1" si="53"/>
        <v>#N/A</v>
      </c>
      <c r="Q83" s="12" t="e">
        <f t="shared" ca="1" si="37"/>
        <v>#N/A</v>
      </c>
      <c r="R83" s="12" t="e">
        <f t="shared" ca="1" si="47"/>
        <v>#N/A</v>
      </c>
      <c r="S83" s="12" t="e">
        <f t="shared" ca="1" si="48"/>
        <v>#N/A</v>
      </c>
      <c r="T83" s="12" t="e">
        <f t="shared" ca="1" si="30"/>
        <v>#N/A</v>
      </c>
      <c r="U83" s="15" t="e">
        <f t="shared" ca="1" si="31"/>
        <v>#N/A</v>
      </c>
      <c r="V83" s="12" t="e">
        <f t="shared" ca="1" si="38"/>
        <v>#N/A</v>
      </c>
      <c r="W83" s="85" t="e">
        <f t="shared" ca="1" si="39"/>
        <v>#N/A</v>
      </c>
      <c r="Y83" s="3">
        <f t="shared" ca="1" si="40"/>
        <v>0</v>
      </c>
      <c r="Z83" s="3" t="e">
        <f t="shared" ca="1" si="41"/>
        <v>#N/A</v>
      </c>
      <c r="AA83" t="e">
        <f t="shared" ca="1" si="42"/>
        <v>#N/A</v>
      </c>
      <c r="AB83" t="e">
        <f t="shared" ca="1" si="43"/>
        <v>#N/A</v>
      </c>
      <c r="AC83" t="e">
        <f t="shared" ca="1" si="49"/>
        <v>#N/A</v>
      </c>
      <c r="AD83" t="e">
        <f t="shared" ca="1" si="50"/>
        <v>#N/A</v>
      </c>
      <c r="AE83" t="e">
        <f t="shared" ca="1" si="51"/>
        <v>#N/A</v>
      </c>
      <c r="AF83" t="e">
        <f t="shared" ca="1" si="44"/>
        <v>#N/A</v>
      </c>
      <c r="AG83" t="e">
        <f t="shared" ca="1" si="45"/>
        <v>#N/A</v>
      </c>
      <c r="AH83" t="e">
        <f t="shared" ca="1" si="52"/>
        <v>#N/A</v>
      </c>
      <c r="AI83" t="e">
        <f t="shared" ca="1" si="46"/>
        <v>#N/A</v>
      </c>
    </row>
    <row r="84" spans="5:35">
      <c r="E84" s="118" t="s">
        <v>1112</v>
      </c>
      <c r="F84" s="119"/>
      <c r="G84" s="120"/>
    </row>
    <row r="85" spans="5:35">
      <c r="E85" s="120">
        <v>1</v>
      </c>
      <c r="F85" s="9">
        <f ca="1">Lookups!AB2</f>
        <v>99.992500000000007</v>
      </c>
      <c r="G85" s="113"/>
      <c r="H85" s="112"/>
      <c r="I85" s="112"/>
      <c r="J85" s="112"/>
      <c r="K85" s="12" t="e">
        <f ca="1">ROUND(K55,Advanced!$D$7-(1+INT(LOG10(ABS(K55)))))</f>
        <v>#N/A</v>
      </c>
      <c r="L85" s="12" t="e">
        <f ca="1">ROUND(L55,Advanced!$D$8-(1+INT(LOG10(ABS(L55)))))</f>
        <v>#N/A</v>
      </c>
      <c r="M85" s="12" t="e">
        <f ca="1">ROUND(M55,IF(M55&lt;100,IF(M55&lt;10,IF(M55&lt;1,3,2),1),0))</f>
        <v>#N/A</v>
      </c>
      <c r="N85" s="12" t="e">
        <f ca="1">ROUND(N55,Advanced!$D$9-(1+INT(LOG10(ABS(N55)))))</f>
        <v>#N/A</v>
      </c>
      <c r="O85" s="12" t="e">
        <f ca="1">ROUND(O55,3)</f>
        <v>#N/A</v>
      </c>
      <c r="P85" s="13" t="e">
        <f ca="1">P55</f>
        <v>#N/A</v>
      </c>
      <c r="Q85" s="12" t="e">
        <f ca="1">ROUND(Q55,Advanced!$D$8-(1+INT(LOG10(ABS(Q55)))))</f>
        <v>#N/A</v>
      </c>
      <c r="R85" s="12" t="e">
        <f ca="1">ROUND(R55,IF(R55&lt;100,1,0))</f>
        <v>#N/A</v>
      </c>
      <c r="S85" s="12" t="e">
        <f ca="1">ROUND(S55,IF(S55&lt;100,1,0))</f>
        <v>#N/A</v>
      </c>
      <c r="T85" s="12" t="e">
        <f ca="1">ROUND(T55,Advanced!$D$9-(1+INT(LOG10(ABS(T55)))))</f>
        <v>#N/A</v>
      </c>
      <c r="U85" s="15" t="e">
        <f ca="1">ROUND(U55,2)</f>
        <v>#N/A</v>
      </c>
      <c r="V85" s="12" t="e">
        <f ca="1">V55</f>
        <v>#N/A</v>
      </c>
      <c r="W85" s="85" t="e">
        <f ca="1">W55</f>
        <v>#N/A</v>
      </c>
    </row>
    <row r="86" spans="5:35">
      <c r="E86" s="120">
        <v>2</v>
      </c>
      <c r="F86" s="9">
        <f ca="1">Lookups!AB3</f>
        <v>96.422500000000014</v>
      </c>
      <c r="G86" s="113"/>
      <c r="H86" s="112"/>
      <c r="I86" s="112"/>
      <c r="J86" s="112"/>
      <c r="K86" s="12" t="e">
        <f ca="1">ROUND(K56,Advanced!$D$7-(1+INT(LOG10(ABS(K56)))))</f>
        <v>#N/A</v>
      </c>
      <c r="L86" s="12" t="e">
        <f ca="1">ROUND(L56,Advanced!$D$8-(1+INT(LOG10(ABS(L56)))))</f>
        <v>#N/A</v>
      </c>
      <c r="M86" s="12" t="e">
        <f t="shared" ref="M86:M113" ca="1" si="54">ROUND(M56,IF(M56&lt;100,IF(M56&lt;10,IF(M56&lt;1,3,2),1),0))</f>
        <v>#N/A</v>
      </c>
      <c r="N86" s="12" t="e">
        <f ca="1">ROUND(N56,Advanced!$D$9-(1+INT(LOG10(ABS(N56)))))</f>
        <v>#N/A</v>
      </c>
      <c r="O86" s="12" t="e">
        <f t="shared" ref="O86:O113" ca="1" si="55">ROUND(O56,3)</f>
        <v>#N/A</v>
      </c>
      <c r="P86" s="13" t="e">
        <f t="shared" ref="P86:P113" ca="1" si="56">P56</f>
        <v>#N/A</v>
      </c>
      <c r="Q86" s="12" t="e">
        <f ca="1">ROUND(Q56,Advanced!$D$8-(1+INT(LOG10(ABS(Q56)))))</f>
        <v>#N/A</v>
      </c>
      <c r="R86" s="12" t="e">
        <f t="shared" ref="R86:S101" ca="1" si="57">ROUND(R56,IF(R56&lt;100,1,0))</f>
        <v>#N/A</v>
      </c>
      <c r="S86" s="12" t="e">
        <f t="shared" ca="1" si="57"/>
        <v>#N/A</v>
      </c>
      <c r="T86" s="12" t="e">
        <f ca="1">ROUND(T56,Advanced!$D$9-(1+INT(LOG10(ABS(T56)))))</f>
        <v>#N/A</v>
      </c>
      <c r="U86" s="15" t="e">
        <f t="shared" ref="U86:U113" ca="1" si="58">ROUND(U56,2)</f>
        <v>#N/A</v>
      </c>
      <c r="V86" s="12" t="e">
        <f t="shared" ref="V86:W101" ca="1" si="59">V56</f>
        <v>#N/A</v>
      </c>
      <c r="W86" s="85" t="e">
        <f t="shared" ca="1" si="59"/>
        <v>#N/A</v>
      </c>
    </row>
    <row r="87" spans="5:35">
      <c r="E87" s="120">
        <v>3</v>
      </c>
      <c r="F87" s="9">
        <f ca="1">Lookups!AB4</f>
        <v>92.852500000000006</v>
      </c>
      <c r="G87" s="113"/>
      <c r="H87" s="112"/>
      <c r="I87" s="112"/>
      <c r="J87" s="112"/>
      <c r="K87" s="12" t="e">
        <f ca="1">ROUND(K57,Advanced!$D$7-(1+INT(LOG10(ABS(K57)))))</f>
        <v>#N/A</v>
      </c>
      <c r="L87" s="12" t="e">
        <f ca="1">ROUND(L57,Advanced!$D$8-(1+INT(LOG10(ABS(L57)))))</f>
        <v>#N/A</v>
      </c>
      <c r="M87" s="12" t="e">
        <f t="shared" ca="1" si="54"/>
        <v>#N/A</v>
      </c>
      <c r="N87" s="12" t="e">
        <f ca="1">ROUND(N57,Advanced!$D$9-(1+INT(LOG10(ABS(N57)))))</f>
        <v>#N/A</v>
      </c>
      <c r="O87" s="12" t="e">
        <f t="shared" ca="1" si="55"/>
        <v>#N/A</v>
      </c>
      <c r="P87" s="13" t="e">
        <f t="shared" ca="1" si="56"/>
        <v>#N/A</v>
      </c>
      <c r="Q87" s="12" t="e">
        <f ca="1">ROUND(Q57,Advanced!$D$8-(1+INT(LOG10(ABS(Q57)))))</f>
        <v>#N/A</v>
      </c>
      <c r="R87" s="12" t="e">
        <f t="shared" ca="1" si="57"/>
        <v>#N/A</v>
      </c>
      <c r="S87" s="12" t="e">
        <f t="shared" ca="1" si="57"/>
        <v>#N/A</v>
      </c>
      <c r="T87" s="12" t="e">
        <f ca="1">ROUND(T57,Advanced!$D$9-(1+INT(LOG10(ABS(T57)))))</f>
        <v>#N/A</v>
      </c>
      <c r="U87" s="15" t="e">
        <f t="shared" ca="1" si="58"/>
        <v>#N/A</v>
      </c>
      <c r="V87" s="12" t="e">
        <f t="shared" ca="1" si="59"/>
        <v>#N/A</v>
      </c>
      <c r="W87" s="85" t="e">
        <f t="shared" ca="1" si="59"/>
        <v>#N/A</v>
      </c>
    </row>
    <row r="88" spans="5:35">
      <c r="E88" s="120">
        <v>4</v>
      </c>
      <c r="F88" s="9">
        <f ca="1">Lookups!AB5</f>
        <v>89.282499999999999</v>
      </c>
      <c r="G88" s="113"/>
      <c r="H88" s="112"/>
      <c r="I88" s="112"/>
      <c r="J88" s="112"/>
      <c r="K88" s="12" t="e">
        <f ca="1">ROUND(K58,Advanced!$D$7-(1+INT(LOG10(ABS(K58)))))</f>
        <v>#N/A</v>
      </c>
      <c r="L88" s="12" t="e">
        <f ca="1">ROUND(L58,Advanced!$D$8-(1+INT(LOG10(ABS(L58)))))</f>
        <v>#N/A</v>
      </c>
      <c r="M88" s="12" t="e">
        <f t="shared" ca="1" si="54"/>
        <v>#N/A</v>
      </c>
      <c r="N88" s="12" t="e">
        <f ca="1">ROUND(N58,Advanced!$D$9-(1+INT(LOG10(ABS(N58)))))</f>
        <v>#N/A</v>
      </c>
      <c r="O88" s="12" t="e">
        <f t="shared" ca="1" si="55"/>
        <v>#N/A</v>
      </c>
      <c r="P88" s="13" t="e">
        <f t="shared" ca="1" si="56"/>
        <v>#N/A</v>
      </c>
      <c r="Q88" s="12" t="e">
        <f ca="1">ROUND(Q58,Advanced!$D$8-(1+INT(LOG10(ABS(Q58)))))</f>
        <v>#N/A</v>
      </c>
      <c r="R88" s="12" t="e">
        <f t="shared" ca="1" si="57"/>
        <v>#N/A</v>
      </c>
      <c r="S88" s="12" t="e">
        <f t="shared" ca="1" si="57"/>
        <v>#N/A</v>
      </c>
      <c r="T88" s="12" t="e">
        <f ca="1">ROUND(T58,Advanced!$D$9-(1+INT(LOG10(ABS(T58)))))</f>
        <v>#N/A</v>
      </c>
      <c r="U88" s="15" t="e">
        <f t="shared" ca="1" si="58"/>
        <v>#N/A</v>
      </c>
      <c r="V88" s="12" t="e">
        <f t="shared" ca="1" si="59"/>
        <v>#N/A</v>
      </c>
      <c r="W88" s="85" t="e">
        <f t="shared" ca="1" si="59"/>
        <v>#N/A</v>
      </c>
    </row>
    <row r="89" spans="5:35">
      <c r="E89" s="120">
        <v>5</v>
      </c>
      <c r="F89" s="9">
        <f ca="1">Lookups!AB6</f>
        <v>85.712500000000006</v>
      </c>
      <c r="G89" s="113"/>
      <c r="H89" s="112"/>
      <c r="I89" s="112"/>
      <c r="J89" s="112"/>
      <c r="K89" s="12" t="e">
        <f ca="1">ROUND(K59,Advanced!$D$7-(1+INT(LOG10(ABS(K59)))))</f>
        <v>#N/A</v>
      </c>
      <c r="L89" s="12" t="e">
        <f ca="1">ROUND(L59,Advanced!$D$8-(1+INT(LOG10(ABS(L59)))))</f>
        <v>#N/A</v>
      </c>
      <c r="M89" s="12" t="e">
        <f t="shared" ca="1" si="54"/>
        <v>#N/A</v>
      </c>
      <c r="N89" s="12" t="e">
        <f ca="1">ROUND(N59,Advanced!$D$9-(1+INT(LOG10(ABS(N59)))))</f>
        <v>#N/A</v>
      </c>
      <c r="O89" s="12" t="e">
        <f t="shared" ca="1" si="55"/>
        <v>#N/A</v>
      </c>
      <c r="P89" s="13" t="e">
        <f t="shared" ca="1" si="56"/>
        <v>#N/A</v>
      </c>
      <c r="Q89" s="12" t="e">
        <f ca="1">ROUND(Q59,Advanced!$D$8-(1+INT(LOG10(ABS(Q59)))))</f>
        <v>#N/A</v>
      </c>
      <c r="R89" s="12" t="e">
        <f t="shared" ca="1" si="57"/>
        <v>#N/A</v>
      </c>
      <c r="S89" s="12" t="e">
        <f t="shared" ca="1" si="57"/>
        <v>#N/A</v>
      </c>
      <c r="T89" s="12" t="e">
        <f ca="1">ROUND(T59,Advanced!$D$9-(1+INT(LOG10(ABS(T59)))))</f>
        <v>#N/A</v>
      </c>
      <c r="U89" s="15" t="e">
        <f t="shared" ca="1" si="58"/>
        <v>#N/A</v>
      </c>
      <c r="V89" s="12" t="e">
        <f t="shared" ca="1" si="59"/>
        <v>#N/A</v>
      </c>
      <c r="W89" s="85" t="e">
        <f t="shared" ca="1" si="59"/>
        <v>#N/A</v>
      </c>
    </row>
    <row r="90" spans="5:35">
      <c r="E90" s="120">
        <v>6</v>
      </c>
      <c r="F90" s="9">
        <f ca="1">Lookups!AB7</f>
        <v>82.142500000000013</v>
      </c>
      <c r="G90" s="113"/>
      <c r="H90" s="112"/>
      <c r="I90" s="112"/>
      <c r="J90" s="112"/>
      <c r="K90" s="12" t="e">
        <f ca="1">ROUND(K60,Advanced!$D$7-(1+INT(LOG10(ABS(K60)))))</f>
        <v>#N/A</v>
      </c>
      <c r="L90" s="12" t="e">
        <f ca="1">ROUND(L60,Advanced!$D$8-(1+INT(LOG10(ABS(L60)))))</f>
        <v>#N/A</v>
      </c>
      <c r="M90" s="12" t="e">
        <f t="shared" ca="1" si="54"/>
        <v>#N/A</v>
      </c>
      <c r="N90" s="12" t="e">
        <f ca="1">ROUND(N60,Advanced!$D$9-(1+INT(LOG10(ABS(N60)))))</f>
        <v>#N/A</v>
      </c>
      <c r="O90" s="12" t="e">
        <f t="shared" ca="1" si="55"/>
        <v>#N/A</v>
      </c>
      <c r="P90" s="13" t="e">
        <f t="shared" ca="1" si="56"/>
        <v>#N/A</v>
      </c>
      <c r="Q90" s="12" t="e">
        <f ca="1">ROUND(Q60,Advanced!$D$8-(1+INT(LOG10(ABS(Q60)))))</f>
        <v>#N/A</v>
      </c>
      <c r="R90" s="12" t="e">
        <f t="shared" ca="1" si="57"/>
        <v>#N/A</v>
      </c>
      <c r="S90" s="12" t="e">
        <f t="shared" ca="1" si="57"/>
        <v>#N/A</v>
      </c>
      <c r="T90" s="12" t="e">
        <f ca="1">ROUND(T60,Advanced!$D$9-(1+INT(LOG10(ABS(T60)))))</f>
        <v>#N/A</v>
      </c>
      <c r="U90" s="15" t="e">
        <f t="shared" ca="1" si="58"/>
        <v>#N/A</v>
      </c>
      <c r="V90" s="12" t="e">
        <f t="shared" ca="1" si="59"/>
        <v>#N/A</v>
      </c>
      <c r="W90" s="85" t="e">
        <f t="shared" ca="1" si="59"/>
        <v>#N/A</v>
      </c>
    </row>
    <row r="91" spans="5:35">
      <c r="E91" s="120">
        <v>7</v>
      </c>
      <c r="F91" s="9">
        <f ca="1">Lookups!AB8</f>
        <v>78.572500000000005</v>
      </c>
      <c r="G91" s="113"/>
      <c r="H91" s="112"/>
      <c r="I91" s="112"/>
      <c r="J91" s="112"/>
      <c r="K91" s="12" t="e">
        <f ca="1">ROUND(K61,Advanced!$D$7-(1+INT(LOG10(ABS(K61)))))</f>
        <v>#N/A</v>
      </c>
      <c r="L91" s="12" t="e">
        <f ca="1">ROUND(L61,Advanced!$D$8-(1+INT(LOG10(ABS(L61)))))</f>
        <v>#N/A</v>
      </c>
      <c r="M91" s="12" t="e">
        <f t="shared" ca="1" si="54"/>
        <v>#N/A</v>
      </c>
      <c r="N91" s="12" t="e">
        <f ca="1">ROUND(N61,Advanced!$D$9-(1+INT(LOG10(ABS(N61)))))</f>
        <v>#N/A</v>
      </c>
      <c r="O91" s="12" t="e">
        <f t="shared" ca="1" si="55"/>
        <v>#N/A</v>
      </c>
      <c r="P91" s="13" t="e">
        <f t="shared" ca="1" si="56"/>
        <v>#N/A</v>
      </c>
      <c r="Q91" s="12" t="e">
        <f ca="1">ROUND(Q61,Advanced!$D$8-(1+INT(LOG10(ABS(Q61)))))</f>
        <v>#N/A</v>
      </c>
      <c r="R91" s="12" t="e">
        <f t="shared" ca="1" si="57"/>
        <v>#N/A</v>
      </c>
      <c r="S91" s="12" t="e">
        <f t="shared" ca="1" si="57"/>
        <v>#N/A</v>
      </c>
      <c r="T91" s="12" t="e">
        <f ca="1">ROUND(T61,Advanced!$D$9-(1+INT(LOG10(ABS(T61)))))</f>
        <v>#N/A</v>
      </c>
      <c r="U91" s="15" t="e">
        <f t="shared" ca="1" si="58"/>
        <v>#N/A</v>
      </c>
      <c r="V91" s="12" t="e">
        <f t="shared" ca="1" si="59"/>
        <v>#N/A</v>
      </c>
      <c r="W91" s="85" t="e">
        <f t="shared" ca="1" si="59"/>
        <v>#N/A</v>
      </c>
    </row>
    <row r="92" spans="5:35">
      <c r="E92" s="120">
        <v>8</v>
      </c>
      <c r="F92" s="9">
        <f ca="1">Lookups!AB9</f>
        <v>75.002499999999998</v>
      </c>
      <c r="G92" s="113"/>
      <c r="H92" s="112"/>
      <c r="I92" s="112"/>
      <c r="J92" s="112"/>
      <c r="K92" s="12" t="e">
        <f ca="1">ROUND(K62,Advanced!$D$7-(1+INT(LOG10(ABS(K62)))))</f>
        <v>#N/A</v>
      </c>
      <c r="L92" s="12" t="e">
        <f ca="1">ROUND(L62,Advanced!$D$8-(1+INT(LOG10(ABS(L62)))))</f>
        <v>#N/A</v>
      </c>
      <c r="M92" s="12" t="e">
        <f t="shared" ca="1" si="54"/>
        <v>#N/A</v>
      </c>
      <c r="N92" s="12" t="e">
        <f ca="1">ROUND(N62,Advanced!$D$9-(1+INT(LOG10(ABS(N62)))))</f>
        <v>#N/A</v>
      </c>
      <c r="O92" s="12" t="e">
        <f t="shared" ca="1" si="55"/>
        <v>#N/A</v>
      </c>
      <c r="P92" s="13" t="e">
        <f t="shared" ca="1" si="56"/>
        <v>#N/A</v>
      </c>
      <c r="Q92" s="12" t="e">
        <f ca="1">ROUND(Q62,Advanced!$D$8-(1+INT(LOG10(ABS(Q62)))))</f>
        <v>#N/A</v>
      </c>
      <c r="R92" s="12" t="e">
        <f t="shared" ca="1" si="57"/>
        <v>#N/A</v>
      </c>
      <c r="S92" s="12" t="e">
        <f t="shared" ca="1" si="57"/>
        <v>#N/A</v>
      </c>
      <c r="T92" s="12" t="e">
        <f ca="1">ROUND(T62,Advanced!$D$9-(1+INT(LOG10(ABS(T62)))))</f>
        <v>#N/A</v>
      </c>
      <c r="U92" s="15" t="e">
        <f t="shared" ca="1" si="58"/>
        <v>#N/A</v>
      </c>
      <c r="V92" s="12" t="e">
        <f t="shared" ca="1" si="59"/>
        <v>#N/A</v>
      </c>
      <c r="W92" s="85" t="e">
        <f t="shared" ca="1" si="59"/>
        <v>#N/A</v>
      </c>
    </row>
    <row r="93" spans="5:35">
      <c r="E93" s="120">
        <v>9</v>
      </c>
      <c r="F93" s="9">
        <f ca="1">Lookups!AB10</f>
        <v>71.432500000000005</v>
      </c>
      <c r="G93" s="113"/>
      <c r="H93" s="112"/>
      <c r="I93" s="112"/>
      <c r="J93" s="112"/>
      <c r="K93" s="12" t="e">
        <f ca="1">ROUND(K63,Advanced!$D$7-(1+INT(LOG10(ABS(K63)))))</f>
        <v>#N/A</v>
      </c>
      <c r="L93" s="12" t="e">
        <f ca="1">ROUND(L63,Advanced!$D$8-(1+INT(LOG10(ABS(L63)))))</f>
        <v>#N/A</v>
      </c>
      <c r="M93" s="12" t="e">
        <f t="shared" ca="1" si="54"/>
        <v>#N/A</v>
      </c>
      <c r="N93" s="12" t="e">
        <f ca="1">ROUND(N63,Advanced!$D$9-(1+INT(LOG10(ABS(N63)))))</f>
        <v>#N/A</v>
      </c>
      <c r="O93" s="12" t="e">
        <f t="shared" ca="1" si="55"/>
        <v>#N/A</v>
      </c>
      <c r="P93" s="13" t="e">
        <f t="shared" ca="1" si="56"/>
        <v>#N/A</v>
      </c>
      <c r="Q93" s="12" t="e">
        <f ca="1">ROUND(Q63,Advanced!$D$8-(1+INT(LOG10(ABS(Q63)))))</f>
        <v>#N/A</v>
      </c>
      <c r="R93" s="12" t="e">
        <f t="shared" ca="1" si="57"/>
        <v>#N/A</v>
      </c>
      <c r="S93" s="12" t="e">
        <f t="shared" ca="1" si="57"/>
        <v>#N/A</v>
      </c>
      <c r="T93" s="12" t="e">
        <f ca="1">ROUND(T63,Advanced!$D$9-(1+INT(LOG10(ABS(T63)))))</f>
        <v>#N/A</v>
      </c>
      <c r="U93" s="15" t="e">
        <f t="shared" ca="1" si="58"/>
        <v>#N/A</v>
      </c>
      <c r="V93" s="12" t="e">
        <f t="shared" ca="1" si="59"/>
        <v>#N/A</v>
      </c>
      <c r="W93" s="85" t="e">
        <f t="shared" ca="1" si="59"/>
        <v>#N/A</v>
      </c>
    </row>
    <row r="94" spans="5:35">
      <c r="E94" s="120">
        <v>10</v>
      </c>
      <c r="F94" s="9">
        <f ca="1">Lookups!AB11</f>
        <v>67.862500000000011</v>
      </c>
      <c r="G94" s="113"/>
      <c r="H94" s="112"/>
      <c r="I94" s="112"/>
      <c r="J94" s="112"/>
      <c r="K94" s="12" t="e">
        <f ca="1">ROUND(K64,Advanced!$D$7-(1+INT(LOG10(ABS(K64)))))</f>
        <v>#N/A</v>
      </c>
      <c r="L94" s="12" t="e">
        <f ca="1">ROUND(L64,Advanced!$D$8-(1+INT(LOG10(ABS(L64)))))</f>
        <v>#N/A</v>
      </c>
      <c r="M94" s="12" t="e">
        <f t="shared" ca="1" si="54"/>
        <v>#N/A</v>
      </c>
      <c r="N94" s="12" t="e">
        <f ca="1">ROUND(N64,Advanced!$D$9-(1+INT(LOG10(ABS(N64)))))</f>
        <v>#N/A</v>
      </c>
      <c r="O94" s="12" t="e">
        <f t="shared" ca="1" si="55"/>
        <v>#N/A</v>
      </c>
      <c r="P94" s="13" t="e">
        <f t="shared" ca="1" si="56"/>
        <v>#N/A</v>
      </c>
      <c r="Q94" s="12" t="e">
        <f ca="1">ROUND(Q64,Advanced!$D$8-(1+INT(LOG10(ABS(Q64)))))</f>
        <v>#N/A</v>
      </c>
      <c r="R94" s="12" t="e">
        <f t="shared" ca="1" si="57"/>
        <v>#N/A</v>
      </c>
      <c r="S94" s="12" t="e">
        <f t="shared" ca="1" si="57"/>
        <v>#N/A</v>
      </c>
      <c r="T94" s="12" t="e">
        <f ca="1">ROUND(T64,Advanced!$D$9-(1+INT(LOG10(ABS(T64)))))</f>
        <v>#N/A</v>
      </c>
      <c r="U94" s="15" t="e">
        <f t="shared" ca="1" si="58"/>
        <v>#N/A</v>
      </c>
      <c r="V94" s="12" t="e">
        <f t="shared" ca="1" si="59"/>
        <v>#N/A</v>
      </c>
      <c r="W94" s="85" t="e">
        <f t="shared" ca="1" si="59"/>
        <v>#N/A</v>
      </c>
    </row>
    <row r="95" spans="5:35">
      <c r="E95" s="120">
        <v>11</v>
      </c>
      <c r="F95" s="9">
        <f ca="1">Lookups!AB12</f>
        <v>64.292500000000004</v>
      </c>
      <c r="G95" s="113"/>
      <c r="H95" s="112"/>
      <c r="I95" s="112"/>
      <c r="J95" s="112"/>
      <c r="K95" s="12" t="e">
        <f ca="1">ROUND(K65,Advanced!$D$7-(1+INT(LOG10(ABS(K65)))))</f>
        <v>#N/A</v>
      </c>
      <c r="L95" s="12" t="e">
        <f ca="1">ROUND(L65,Advanced!$D$8-(1+INT(LOG10(ABS(L65)))))</f>
        <v>#N/A</v>
      </c>
      <c r="M95" s="12" t="e">
        <f t="shared" ca="1" si="54"/>
        <v>#N/A</v>
      </c>
      <c r="N95" s="12" t="e">
        <f ca="1">ROUND(N65,Advanced!$D$9-(1+INT(LOG10(ABS(N65)))))</f>
        <v>#N/A</v>
      </c>
      <c r="O95" s="12" t="e">
        <f t="shared" ca="1" si="55"/>
        <v>#N/A</v>
      </c>
      <c r="P95" s="13" t="e">
        <f t="shared" ca="1" si="56"/>
        <v>#N/A</v>
      </c>
      <c r="Q95" s="12" t="e">
        <f ca="1">ROUND(Q65,Advanced!$D$8-(1+INT(LOG10(ABS(Q65)))))</f>
        <v>#N/A</v>
      </c>
      <c r="R95" s="12" t="e">
        <f t="shared" ca="1" si="57"/>
        <v>#N/A</v>
      </c>
      <c r="S95" s="12" t="e">
        <f t="shared" ca="1" si="57"/>
        <v>#N/A</v>
      </c>
      <c r="T95" s="12" t="e">
        <f ca="1">ROUND(T65,Advanced!$D$9-(1+INT(LOG10(ABS(T65)))))</f>
        <v>#N/A</v>
      </c>
      <c r="U95" s="15" t="e">
        <f t="shared" ca="1" si="58"/>
        <v>#N/A</v>
      </c>
      <c r="V95" s="12" t="e">
        <f t="shared" ca="1" si="59"/>
        <v>#N/A</v>
      </c>
      <c r="W95" s="85" t="e">
        <f t="shared" ca="1" si="59"/>
        <v>#N/A</v>
      </c>
    </row>
    <row r="96" spans="5:35">
      <c r="E96" s="120">
        <v>12</v>
      </c>
      <c r="F96" s="9">
        <f ca="1">Lookups!AB13</f>
        <v>60.722500000000004</v>
      </c>
      <c r="G96" s="113"/>
      <c r="H96" s="112"/>
      <c r="I96" s="112"/>
      <c r="J96" s="112"/>
      <c r="K96" s="12" t="e">
        <f ca="1">ROUND(K66,Advanced!$D$7-(1+INT(LOG10(ABS(K66)))))</f>
        <v>#N/A</v>
      </c>
      <c r="L96" s="12" t="e">
        <f ca="1">ROUND(L66,Advanced!$D$8-(1+INT(LOG10(ABS(L66)))))</f>
        <v>#N/A</v>
      </c>
      <c r="M96" s="12" t="e">
        <f t="shared" ca="1" si="54"/>
        <v>#N/A</v>
      </c>
      <c r="N96" s="12" t="e">
        <f ca="1">ROUND(N66,Advanced!$D$9-(1+INT(LOG10(ABS(N66)))))</f>
        <v>#N/A</v>
      </c>
      <c r="O96" s="12" t="e">
        <f t="shared" ca="1" si="55"/>
        <v>#N/A</v>
      </c>
      <c r="P96" s="13" t="e">
        <f t="shared" ca="1" si="56"/>
        <v>#N/A</v>
      </c>
      <c r="Q96" s="12" t="e">
        <f ca="1">ROUND(Q66,Advanced!$D$8-(1+INT(LOG10(ABS(Q66)))))</f>
        <v>#N/A</v>
      </c>
      <c r="R96" s="12" t="e">
        <f t="shared" ca="1" si="57"/>
        <v>#N/A</v>
      </c>
      <c r="S96" s="12" t="e">
        <f t="shared" ca="1" si="57"/>
        <v>#N/A</v>
      </c>
      <c r="T96" s="12" t="e">
        <f ca="1">ROUND(T66,Advanced!$D$9-(1+INT(LOG10(ABS(T66)))))</f>
        <v>#N/A</v>
      </c>
      <c r="U96" s="15" t="e">
        <f t="shared" ca="1" si="58"/>
        <v>#N/A</v>
      </c>
      <c r="V96" s="12" t="e">
        <f t="shared" ca="1" si="59"/>
        <v>#N/A</v>
      </c>
      <c r="W96" s="85" t="e">
        <f t="shared" ca="1" si="59"/>
        <v>#N/A</v>
      </c>
    </row>
    <row r="97" spans="5:23">
      <c r="E97" s="120">
        <v>13</v>
      </c>
      <c r="F97" s="9">
        <f ca="1">Lookups!AB14</f>
        <v>57.152500000000003</v>
      </c>
      <c r="G97" s="113"/>
      <c r="H97" s="112"/>
      <c r="I97" s="112"/>
      <c r="J97" s="112"/>
      <c r="K97" s="12" t="e">
        <f ca="1">ROUND(K67,Advanced!$D$7-(1+INT(LOG10(ABS(K67)))))</f>
        <v>#N/A</v>
      </c>
      <c r="L97" s="12" t="e">
        <f ca="1">ROUND(L67,Advanced!$D$8-(1+INT(LOG10(ABS(L67)))))</f>
        <v>#N/A</v>
      </c>
      <c r="M97" s="12" t="e">
        <f t="shared" ca="1" si="54"/>
        <v>#N/A</v>
      </c>
      <c r="N97" s="12" t="e">
        <f ca="1">ROUND(N67,Advanced!$D$9-(1+INT(LOG10(ABS(N67)))))</f>
        <v>#N/A</v>
      </c>
      <c r="O97" s="12" t="e">
        <f t="shared" ca="1" si="55"/>
        <v>#N/A</v>
      </c>
      <c r="P97" s="13" t="e">
        <f t="shared" ca="1" si="56"/>
        <v>#N/A</v>
      </c>
      <c r="Q97" s="12" t="e">
        <f ca="1">ROUND(Q67,Advanced!$D$8-(1+INT(LOG10(ABS(Q67)))))</f>
        <v>#N/A</v>
      </c>
      <c r="R97" s="12" t="e">
        <f t="shared" ca="1" si="57"/>
        <v>#N/A</v>
      </c>
      <c r="S97" s="12" t="e">
        <f t="shared" ca="1" si="57"/>
        <v>#N/A</v>
      </c>
      <c r="T97" s="12" t="e">
        <f ca="1">ROUND(T67,Advanced!$D$9-(1+INT(LOG10(ABS(T67)))))</f>
        <v>#N/A</v>
      </c>
      <c r="U97" s="15" t="e">
        <f t="shared" ca="1" si="58"/>
        <v>#N/A</v>
      </c>
      <c r="V97" s="12" t="e">
        <f t="shared" ca="1" si="59"/>
        <v>#N/A</v>
      </c>
      <c r="W97" s="85" t="e">
        <f t="shared" ca="1" si="59"/>
        <v>#N/A</v>
      </c>
    </row>
    <row r="98" spans="5:23">
      <c r="E98" s="120">
        <v>14</v>
      </c>
      <c r="F98" s="9">
        <f ca="1">Lookups!AB15</f>
        <v>53.582500000000003</v>
      </c>
      <c r="G98" s="113"/>
      <c r="H98" s="112"/>
      <c r="I98" s="112"/>
      <c r="J98" s="112"/>
      <c r="K98" s="12" t="e">
        <f ca="1">ROUND(K68,Advanced!$D$7-(1+INT(LOG10(ABS(K68)))))</f>
        <v>#N/A</v>
      </c>
      <c r="L98" s="12" t="e">
        <f ca="1">ROUND(L68,Advanced!$D$8-(1+INT(LOG10(ABS(L68)))))</f>
        <v>#N/A</v>
      </c>
      <c r="M98" s="12" t="e">
        <f t="shared" ca="1" si="54"/>
        <v>#N/A</v>
      </c>
      <c r="N98" s="12" t="e">
        <f ca="1">ROUND(N68,Advanced!$D$9-(1+INT(LOG10(ABS(N68)))))</f>
        <v>#N/A</v>
      </c>
      <c r="O98" s="12" t="e">
        <f t="shared" ca="1" si="55"/>
        <v>#N/A</v>
      </c>
      <c r="P98" s="13" t="e">
        <f t="shared" ca="1" si="56"/>
        <v>#N/A</v>
      </c>
      <c r="Q98" s="12" t="e">
        <f ca="1">ROUND(Q68,Advanced!$D$8-(1+INT(LOG10(ABS(Q68)))))</f>
        <v>#N/A</v>
      </c>
      <c r="R98" s="12" t="e">
        <f t="shared" ca="1" si="57"/>
        <v>#N/A</v>
      </c>
      <c r="S98" s="12" t="e">
        <f t="shared" ca="1" si="57"/>
        <v>#N/A</v>
      </c>
      <c r="T98" s="12" t="e">
        <f ca="1">ROUND(T68,Advanced!$D$9-(1+INT(LOG10(ABS(T68)))))</f>
        <v>#N/A</v>
      </c>
      <c r="U98" s="15" t="e">
        <f t="shared" ca="1" si="58"/>
        <v>#N/A</v>
      </c>
      <c r="V98" s="12" t="e">
        <f t="shared" ca="1" si="59"/>
        <v>#N/A</v>
      </c>
      <c r="W98" s="85" t="e">
        <f t="shared" ca="1" si="59"/>
        <v>#N/A</v>
      </c>
    </row>
    <row r="99" spans="5:23">
      <c r="E99" s="120">
        <v>15</v>
      </c>
      <c r="F99" s="9">
        <f ca="1">Lookups!AB16</f>
        <v>50.012500000000003</v>
      </c>
      <c r="G99" s="113"/>
      <c r="H99" s="112"/>
      <c r="I99" s="112"/>
      <c r="J99" s="112"/>
      <c r="K99" s="12" t="e">
        <f ca="1">ROUND(K69,Advanced!$D$7-(1+INT(LOG10(ABS(K69)))))</f>
        <v>#N/A</v>
      </c>
      <c r="L99" s="12" t="e">
        <f ca="1">ROUND(L69,Advanced!$D$8-(1+INT(LOG10(ABS(L69)))))</f>
        <v>#N/A</v>
      </c>
      <c r="M99" s="12" t="e">
        <f t="shared" ca="1" si="54"/>
        <v>#N/A</v>
      </c>
      <c r="N99" s="12" t="e">
        <f ca="1">ROUND(N69,Advanced!$D$9-(1+INT(LOG10(ABS(N69)))))</f>
        <v>#N/A</v>
      </c>
      <c r="O99" s="12" t="e">
        <f t="shared" ca="1" si="55"/>
        <v>#N/A</v>
      </c>
      <c r="P99" s="13" t="e">
        <f t="shared" ca="1" si="56"/>
        <v>#N/A</v>
      </c>
      <c r="Q99" s="12" t="e">
        <f ca="1">ROUND(Q69,Advanced!$D$8-(1+INT(LOG10(ABS(Q69)))))</f>
        <v>#N/A</v>
      </c>
      <c r="R99" s="12" t="e">
        <f t="shared" ca="1" si="57"/>
        <v>#N/A</v>
      </c>
      <c r="S99" s="12" t="e">
        <f t="shared" ca="1" si="57"/>
        <v>#N/A</v>
      </c>
      <c r="T99" s="12" t="e">
        <f ca="1">ROUND(T69,Advanced!$D$9-(1+INT(LOG10(ABS(T69)))))</f>
        <v>#N/A</v>
      </c>
      <c r="U99" s="15" t="e">
        <f t="shared" ca="1" si="58"/>
        <v>#N/A</v>
      </c>
      <c r="V99" s="12" t="e">
        <f t="shared" ca="1" si="59"/>
        <v>#N/A</v>
      </c>
      <c r="W99" s="85" t="e">
        <f t="shared" ca="1" si="59"/>
        <v>#N/A</v>
      </c>
    </row>
    <row r="100" spans="5:23">
      <c r="E100" s="120">
        <v>16</v>
      </c>
      <c r="F100" s="9">
        <f ca="1">Lookups!AB17</f>
        <v>46.442500000000003</v>
      </c>
      <c r="G100" s="113"/>
      <c r="H100" s="112"/>
      <c r="I100" s="112"/>
      <c r="J100" s="112"/>
      <c r="K100" s="12" t="e">
        <f ca="1">ROUND(K70,Advanced!$D$7-(1+INT(LOG10(ABS(K70)))))</f>
        <v>#N/A</v>
      </c>
      <c r="L100" s="12" t="e">
        <f ca="1">ROUND(L70,Advanced!$D$8-(1+INT(LOG10(ABS(L70)))))</f>
        <v>#N/A</v>
      </c>
      <c r="M100" s="12" t="e">
        <f t="shared" ca="1" si="54"/>
        <v>#N/A</v>
      </c>
      <c r="N100" s="12" t="e">
        <f ca="1">ROUND(N70,Advanced!$D$9-(1+INT(LOG10(ABS(N70)))))</f>
        <v>#N/A</v>
      </c>
      <c r="O100" s="12" t="e">
        <f t="shared" ca="1" si="55"/>
        <v>#N/A</v>
      </c>
      <c r="P100" s="13" t="e">
        <f t="shared" ca="1" si="56"/>
        <v>#N/A</v>
      </c>
      <c r="Q100" s="12" t="e">
        <f ca="1">ROUND(Q70,Advanced!$D$8-(1+INT(LOG10(ABS(Q70)))))</f>
        <v>#N/A</v>
      </c>
      <c r="R100" s="12" t="e">
        <f t="shared" ca="1" si="57"/>
        <v>#N/A</v>
      </c>
      <c r="S100" s="12" t="e">
        <f t="shared" ca="1" si="57"/>
        <v>#N/A</v>
      </c>
      <c r="T100" s="12" t="e">
        <f ca="1">ROUND(T70,Advanced!$D$9-(1+INT(LOG10(ABS(T70)))))</f>
        <v>#N/A</v>
      </c>
      <c r="U100" s="15" t="e">
        <f t="shared" ca="1" si="58"/>
        <v>#N/A</v>
      </c>
      <c r="V100" s="12" t="e">
        <f t="shared" ca="1" si="59"/>
        <v>#N/A</v>
      </c>
      <c r="W100" s="85" t="e">
        <f t="shared" ca="1" si="59"/>
        <v>#N/A</v>
      </c>
    </row>
    <row r="101" spans="5:23">
      <c r="E101" s="120">
        <v>17</v>
      </c>
      <c r="F101" s="9">
        <f ca="1">Lookups!AB18</f>
        <v>42.872500000000002</v>
      </c>
      <c r="G101" s="113"/>
      <c r="H101" s="112"/>
      <c r="I101" s="112"/>
      <c r="J101" s="112"/>
      <c r="K101" s="12" t="e">
        <f ca="1">ROUND(K71,Advanced!$D$7-(1+INT(LOG10(ABS(K71)))))</f>
        <v>#N/A</v>
      </c>
      <c r="L101" s="12" t="e">
        <f ca="1">ROUND(L71,Advanced!$D$8-(1+INT(LOG10(ABS(L71)))))</f>
        <v>#N/A</v>
      </c>
      <c r="M101" s="12" t="e">
        <f t="shared" ca="1" si="54"/>
        <v>#N/A</v>
      </c>
      <c r="N101" s="12" t="e">
        <f ca="1">ROUND(N71,Advanced!$D$9-(1+INT(LOG10(ABS(N71)))))</f>
        <v>#N/A</v>
      </c>
      <c r="O101" s="12" t="e">
        <f t="shared" ca="1" si="55"/>
        <v>#N/A</v>
      </c>
      <c r="P101" s="13" t="e">
        <f t="shared" ca="1" si="56"/>
        <v>#N/A</v>
      </c>
      <c r="Q101" s="12" t="e">
        <f ca="1">ROUND(Q71,Advanced!$D$8-(1+INT(LOG10(ABS(Q71)))))</f>
        <v>#N/A</v>
      </c>
      <c r="R101" s="12" t="e">
        <f t="shared" ca="1" si="57"/>
        <v>#N/A</v>
      </c>
      <c r="S101" s="12" t="e">
        <f t="shared" ca="1" si="57"/>
        <v>#N/A</v>
      </c>
      <c r="T101" s="12" t="e">
        <f ca="1">ROUND(T71,Advanced!$D$9-(1+INT(LOG10(ABS(T71)))))</f>
        <v>#N/A</v>
      </c>
      <c r="U101" s="15" t="e">
        <f t="shared" ca="1" si="58"/>
        <v>#N/A</v>
      </c>
      <c r="V101" s="12" t="e">
        <f t="shared" ca="1" si="59"/>
        <v>#N/A</v>
      </c>
      <c r="W101" s="85" t="e">
        <f t="shared" ca="1" si="59"/>
        <v>#N/A</v>
      </c>
    </row>
    <row r="102" spans="5:23">
      <c r="E102" s="120">
        <v>18</v>
      </c>
      <c r="F102" s="9">
        <f ca="1">Lookups!AB19</f>
        <v>39.302500000000002</v>
      </c>
      <c r="G102" s="113"/>
      <c r="H102" s="112"/>
      <c r="I102" s="112"/>
      <c r="J102" s="112"/>
      <c r="K102" s="12" t="e">
        <f ca="1">ROUND(K72,Advanced!$D$7-(1+INT(LOG10(ABS(K72)))))</f>
        <v>#N/A</v>
      </c>
      <c r="L102" s="12" t="e">
        <f ca="1">ROUND(L72,Advanced!$D$8-(1+INT(LOG10(ABS(L72)))))</f>
        <v>#N/A</v>
      </c>
      <c r="M102" s="12" t="e">
        <f t="shared" ca="1" si="54"/>
        <v>#N/A</v>
      </c>
      <c r="N102" s="12" t="e">
        <f ca="1">ROUND(N72,Advanced!$D$9-(1+INT(LOG10(ABS(N72)))))</f>
        <v>#N/A</v>
      </c>
      <c r="O102" s="12" t="e">
        <f t="shared" ca="1" si="55"/>
        <v>#N/A</v>
      </c>
      <c r="P102" s="13" t="e">
        <f t="shared" ca="1" si="56"/>
        <v>#N/A</v>
      </c>
      <c r="Q102" s="12" t="e">
        <f ca="1">ROUND(Q72,Advanced!$D$8-(1+INT(LOG10(ABS(Q72)))))</f>
        <v>#N/A</v>
      </c>
      <c r="R102" s="12" t="e">
        <f t="shared" ref="R102:S113" ca="1" si="60">ROUND(R72,IF(R72&lt;100,1,0))</f>
        <v>#N/A</v>
      </c>
      <c r="S102" s="12" t="e">
        <f t="shared" ca="1" si="60"/>
        <v>#N/A</v>
      </c>
      <c r="T102" s="12" t="e">
        <f ca="1">ROUND(T72,Advanced!$D$9-(1+INT(LOG10(ABS(T72)))))</f>
        <v>#N/A</v>
      </c>
      <c r="U102" s="15" t="e">
        <f t="shared" ca="1" si="58"/>
        <v>#N/A</v>
      </c>
      <c r="V102" s="12" t="e">
        <f t="shared" ref="V102:W113" ca="1" si="61">V72</f>
        <v>#N/A</v>
      </c>
      <c r="W102" s="85" t="e">
        <f t="shared" ca="1" si="61"/>
        <v>#N/A</v>
      </c>
    </row>
    <row r="103" spans="5:23">
      <c r="E103" s="120">
        <v>19</v>
      </c>
      <c r="F103" s="9">
        <f ca="1">Lookups!AB20</f>
        <v>35.732500000000002</v>
      </c>
      <c r="G103" s="113"/>
      <c r="H103" s="112"/>
      <c r="I103" s="112"/>
      <c r="J103" s="112"/>
      <c r="K103" s="12" t="e">
        <f ca="1">ROUND(K73,Advanced!$D$7-(1+INT(LOG10(ABS(K73)))))</f>
        <v>#N/A</v>
      </c>
      <c r="L103" s="12" t="e">
        <f ca="1">ROUND(L73,Advanced!$D$8-(1+INT(LOG10(ABS(L73)))))</f>
        <v>#N/A</v>
      </c>
      <c r="M103" s="12" t="e">
        <f t="shared" ca="1" si="54"/>
        <v>#N/A</v>
      </c>
      <c r="N103" s="12" t="e">
        <f ca="1">ROUND(N73,Advanced!$D$9-(1+INT(LOG10(ABS(N73)))))</f>
        <v>#N/A</v>
      </c>
      <c r="O103" s="12" t="e">
        <f t="shared" ca="1" si="55"/>
        <v>#N/A</v>
      </c>
      <c r="P103" s="13" t="e">
        <f t="shared" ca="1" si="56"/>
        <v>#N/A</v>
      </c>
      <c r="Q103" s="12" t="e">
        <f ca="1">ROUND(Q73,Advanced!$D$8-(1+INT(LOG10(ABS(Q73)))))</f>
        <v>#N/A</v>
      </c>
      <c r="R103" s="12" t="e">
        <f t="shared" ca="1" si="60"/>
        <v>#N/A</v>
      </c>
      <c r="S103" s="12" t="e">
        <f t="shared" ca="1" si="60"/>
        <v>#N/A</v>
      </c>
      <c r="T103" s="12" t="e">
        <f ca="1">ROUND(T73,Advanced!$D$9-(1+INT(LOG10(ABS(T73)))))</f>
        <v>#N/A</v>
      </c>
      <c r="U103" s="15" t="e">
        <f t="shared" ca="1" si="58"/>
        <v>#N/A</v>
      </c>
      <c r="V103" s="12" t="e">
        <f t="shared" ca="1" si="61"/>
        <v>#N/A</v>
      </c>
      <c r="W103" s="85" t="e">
        <f t="shared" ca="1" si="61"/>
        <v>#N/A</v>
      </c>
    </row>
    <row r="104" spans="5:23">
      <c r="E104" s="120">
        <v>20</v>
      </c>
      <c r="F104" s="9">
        <f ca="1">Lookups!AB21</f>
        <v>32.162499999999994</v>
      </c>
      <c r="G104" s="113"/>
      <c r="H104" s="112"/>
      <c r="I104" s="112"/>
      <c r="J104" s="112"/>
      <c r="K104" s="12" t="e">
        <f ca="1">ROUND(K74,Advanced!$D$7-(1+INT(LOG10(ABS(K74)))))</f>
        <v>#N/A</v>
      </c>
      <c r="L104" s="12" t="e">
        <f ca="1">ROUND(L74,Advanced!$D$8-(1+INT(LOG10(ABS(L74)))))</f>
        <v>#N/A</v>
      </c>
      <c r="M104" s="12" t="e">
        <f t="shared" ca="1" si="54"/>
        <v>#N/A</v>
      </c>
      <c r="N104" s="12" t="e">
        <f ca="1">ROUND(N74,Advanced!$D$9-(1+INT(LOG10(ABS(N74)))))</f>
        <v>#N/A</v>
      </c>
      <c r="O104" s="12" t="e">
        <f t="shared" ca="1" si="55"/>
        <v>#N/A</v>
      </c>
      <c r="P104" s="13" t="e">
        <f t="shared" ca="1" si="56"/>
        <v>#N/A</v>
      </c>
      <c r="Q104" s="12" t="e">
        <f ca="1">ROUND(Q74,Advanced!$D$8-(1+INT(LOG10(ABS(Q74)))))</f>
        <v>#N/A</v>
      </c>
      <c r="R104" s="12" t="e">
        <f t="shared" ca="1" si="60"/>
        <v>#N/A</v>
      </c>
      <c r="S104" s="12" t="e">
        <f t="shared" ca="1" si="60"/>
        <v>#N/A</v>
      </c>
      <c r="T104" s="12" t="e">
        <f ca="1">ROUND(T74,Advanced!$D$9-(1+INT(LOG10(ABS(T74)))))</f>
        <v>#N/A</v>
      </c>
      <c r="U104" s="15" t="e">
        <f t="shared" ca="1" si="58"/>
        <v>#N/A</v>
      </c>
      <c r="V104" s="12" t="e">
        <f t="shared" ca="1" si="61"/>
        <v>#N/A</v>
      </c>
      <c r="W104" s="85" t="e">
        <f t="shared" ca="1" si="61"/>
        <v>#N/A</v>
      </c>
    </row>
    <row r="105" spans="5:23">
      <c r="E105" s="120">
        <v>21</v>
      </c>
      <c r="F105" s="9">
        <f ca="1">Lookups!AB22</f>
        <v>28.592500000000001</v>
      </c>
      <c r="G105" s="113"/>
      <c r="H105" s="112"/>
      <c r="I105" s="112"/>
      <c r="J105" s="112"/>
      <c r="K105" s="12" t="e">
        <f ca="1">ROUND(K75,Advanced!$D$7-(1+INT(LOG10(ABS(K75)))))</f>
        <v>#N/A</v>
      </c>
      <c r="L105" s="12" t="e">
        <f ca="1">ROUND(L75,Advanced!$D$8-(1+INT(LOG10(ABS(L75)))))</f>
        <v>#N/A</v>
      </c>
      <c r="M105" s="12" t="e">
        <f t="shared" ca="1" si="54"/>
        <v>#N/A</v>
      </c>
      <c r="N105" s="12" t="e">
        <f ca="1">ROUND(N75,Advanced!$D$9-(1+INT(LOG10(ABS(N75)))))</f>
        <v>#N/A</v>
      </c>
      <c r="O105" s="12" t="e">
        <f t="shared" ca="1" si="55"/>
        <v>#N/A</v>
      </c>
      <c r="P105" s="13" t="e">
        <f t="shared" ca="1" si="56"/>
        <v>#N/A</v>
      </c>
      <c r="Q105" s="12" t="e">
        <f ca="1">ROUND(Q75,Advanced!$D$8-(1+INT(LOG10(ABS(Q75)))))</f>
        <v>#N/A</v>
      </c>
      <c r="R105" s="12" t="e">
        <f t="shared" ca="1" si="60"/>
        <v>#N/A</v>
      </c>
      <c r="S105" s="12" t="e">
        <f t="shared" ca="1" si="60"/>
        <v>#N/A</v>
      </c>
      <c r="T105" s="12" t="e">
        <f ca="1">ROUND(T75,Advanced!$D$9-(1+INT(LOG10(ABS(T75)))))</f>
        <v>#N/A</v>
      </c>
      <c r="U105" s="15" t="e">
        <f t="shared" ca="1" si="58"/>
        <v>#N/A</v>
      </c>
      <c r="V105" s="12" t="e">
        <f t="shared" ca="1" si="61"/>
        <v>#N/A</v>
      </c>
      <c r="W105" s="85" t="e">
        <f t="shared" ca="1" si="61"/>
        <v>#N/A</v>
      </c>
    </row>
    <row r="106" spans="5:23">
      <c r="E106" s="120">
        <v>22</v>
      </c>
      <c r="F106" s="9">
        <f ca="1">Lookups!AB23</f>
        <v>25.022500000000008</v>
      </c>
      <c r="G106" s="113"/>
      <c r="H106" s="112"/>
      <c r="I106" s="112"/>
      <c r="J106" s="112"/>
      <c r="K106" s="12" t="e">
        <f ca="1">ROUND(K76,Advanced!$D$7-(1+INT(LOG10(ABS(K76)))))</f>
        <v>#N/A</v>
      </c>
      <c r="L106" s="12" t="e">
        <f ca="1">ROUND(L76,Advanced!$D$8-(1+INT(LOG10(ABS(L76)))))</f>
        <v>#N/A</v>
      </c>
      <c r="M106" s="12" t="e">
        <f t="shared" ca="1" si="54"/>
        <v>#N/A</v>
      </c>
      <c r="N106" s="12" t="e">
        <f ca="1">ROUND(N76,Advanced!$D$9-(1+INT(LOG10(ABS(N76)))))</f>
        <v>#N/A</v>
      </c>
      <c r="O106" s="12" t="e">
        <f t="shared" ca="1" si="55"/>
        <v>#N/A</v>
      </c>
      <c r="P106" s="13" t="e">
        <f t="shared" ca="1" si="56"/>
        <v>#N/A</v>
      </c>
      <c r="Q106" s="12" t="e">
        <f ca="1">ROUND(Q76,Advanced!$D$8-(1+INT(LOG10(ABS(Q76)))))</f>
        <v>#N/A</v>
      </c>
      <c r="R106" s="12" t="e">
        <f t="shared" ca="1" si="60"/>
        <v>#N/A</v>
      </c>
      <c r="S106" s="12" t="e">
        <f t="shared" ca="1" si="60"/>
        <v>#N/A</v>
      </c>
      <c r="T106" s="12" t="e">
        <f ca="1">ROUND(T76,Advanced!$D$9-(1+INT(LOG10(ABS(T76)))))</f>
        <v>#N/A</v>
      </c>
      <c r="U106" s="15" t="e">
        <f t="shared" ca="1" si="58"/>
        <v>#N/A</v>
      </c>
      <c r="V106" s="12" t="e">
        <f t="shared" ca="1" si="61"/>
        <v>#N/A</v>
      </c>
      <c r="W106" s="85" t="e">
        <f t="shared" ca="1" si="61"/>
        <v>#N/A</v>
      </c>
    </row>
    <row r="107" spans="5:23">
      <c r="E107" s="120">
        <v>23</v>
      </c>
      <c r="F107" s="9">
        <f ca="1">Lookups!AB24</f>
        <v>21.452500000000001</v>
      </c>
      <c r="G107" s="113"/>
      <c r="H107" s="112"/>
      <c r="I107" s="112"/>
      <c r="J107" s="112"/>
      <c r="K107" s="12" t="e">
        <f ca="1">ROUND(K77,Advanced!$D$7-(1+INT(LOG10(ABS(K77)))))</f>
        <v>#N/A</v>
      </c>
      <c r="L107" s="12" t="e">
        <f ca="1">ROUND(L77,Advanced!$D$8-(1+INT(LOG10(ABS(L77)))))</f>
        <v>#N/A</v>
      </c>
      <c r="M107" s="12" t="e">
        <f t="shared" ca="1" si="54"/>
        <v>#N/A</v>
      </c>
      <c r="N107" s="12" t="e">
        <f ca="1">ROUND(N77,Advanced!$D$9-(1+INT(LOG10(ABS(N77)))))</f>
        <v>#N/A</v>
      </c>
      <c r="O107" s="12" t="e">
        <f t="shared" ca="1" si="55"/>
        <v>#N/A</v>
      </c>
      <c r="P107" s="13" t="e">
        <f t="shared" ca="1" si="56"/>
        <v>#N/A</v>
      </c>
      <c r="Q107" s="12" t="e">
        <f ca="1">ROUND(Q77,Advanced!$D$8-(1+INT(LOG10(ABS(Q77)))))</f>
        <v>#N/A</v>
      </c>
      <c r="R107" s="12" t="e">
        <f t="shared" ca="1" si="60"/>
        <v>#N/A</v>
      </c>
      <c r="S107" s="12" t="e">
        <f t="shared" ca="1" si="60"/>
        <v>#N/A</v>
      </c>
      <c r="T107" s="12" t="e">
        <f ca="1">ROUND(T77,Advanced!$D$9-(1+INT(LOG10(ABS(T77)))))</f>
        <v>#N/A</v>
      </c>
      <c r="U107" s="15" t="e">
        <f t="shared" ca="1" si="58"/>
        <v>#N/A</v>
      </c>
      <c r="V107" s="12" t="e">
        <f t="shared" ca="1" si="61"/>
        <v>#N/A</v>
      </c>
      <c r="W107" s="85" t="e">
        <f t="shared" ca="1" si="61"/>
        <v>#N/A</v>
      </c>
    </row>
    <row r="108" spans="5:23">
      <c r="E108" s="120">
        <v>24</v>
      </c>
      <c r="F108" s="9">
        <f ca="1">Lookups!AB25</f>
        <v>17.882499999999993</v>
      </c>
      <c r="G108" s="113"/>
      <c r="H108" s="112"/>
      <c r="I108" s="112"/>
      <c r="J108" s="112"/>
      <c r="K108" s="12" t="e">
        <f ca="1">ROUND(K78,Advanced!$D$7-(1+INT(LOG10(ABS(K78)))))</f>
        <v>#N/A</v>
      </c>
      <c r="L108" s="12" t="e">
        <f ca="1">ROUND(L78,Advanced!$D$8-(1+INT(LOG10(ABS(L78)))))</f>
        <v>#N/A</v>
      </c>
      <c r="M108" s="12" t="e">
        <f t="shared" ca="1" si="54"/>
        <v>#N/A</v>
      </c>
      <c r="N108" s="12" t="e">
        <f ca="1">ROUND(N78,Advanced!$D$9-(1+INT(LOG10(ABS(N78)))))</f>
        <v>#N/A</v>
      </c>
      <c r="O108" s="12" t="e">
        <f t="shared" ca="1" si="55"/>
        <v>#N/A</v>
      </c>
      <c r="P108" s="13" t="e">
        <f t="shared" ca="1" si="56"/>
        <v>#N/A</v>
      </c>
      <c r="Q108" s="12" t="e">
        <f ca="1">ROUND(Q78,Advanced!$D$8-(1+INT(LOG10(ABS(Q78)))))</f>
        <v>#N/A</v>
      </c>
      <c r="R108" s="12" t="e">
        <f t="shared" ca="1" si="60"/>
        <v>#N/A</v>
      </c>
      <c r="S108" s="12" t="e">
        <f t="shared" ca="1" si="60"/>
        <v>#N/A</v>
      </c>
      <c r="T108" s="12" t="e">
        <f ca="1">ROUND(T78,Advanced!$D$9-(1+INT(LOG10(ABS(T78)))))</f>
        <v>#N/A</v>
      </c>
      <c r="U108" s="15" t="e">
        <f t="shared" ca="1" si="58"/>
        <v>#N/A</v>
      </c>
      <c r="V108" s="12" t="e">
        <f t="shared" ca="1" si="61"/>
        <v>#N/A</v>
      </c>
      <c r="W108" s="85" t="e">
        <f t="shared" ca="1" si="61"/>
        <v>#N/A</v>
      </c>
    </row>
    <row r="109" spans="5:23">
      <c r="E109" s="120">
        <v>25</v>
      </c>
      <c r="F109" s="9">
        <f ca="1">Lookups!AB26</f>
        <v>14.3125</v>
      </c>
      <c r="G109" s="113"/>
      <c r="H109" s="112"/>
      <c r="I109" s="112"/>
      <c r="J109" s="112"/>
      <c r="K109" s="12" t="e">
        <f ca="1">ROUND(K79,Advanced!$D$7-(1+INT(LOG10(ABS(K79)))))</f>
        <v>#N/A</v>
      </c>
      <c r="L109" s="12" t="e">
        <f ca="1">ROUND(L79,Advanced!$D$8-(1+INT(LOG10(ABS(L79)))))</f>
        <v>#N/A</v>
      </c>
      <c r="M109" s="12" t="e">
        <f t="shared" ca="1" si="54"/>
        <v>#N/A</v>
      </c>
      <c r="N109" s="12" t="e">
        <f ca="1">ROUND(N79,Advanced!$D$9-(1+INT(LOG10(ABS(N79)))))</f>
        <v>#N/A</v>
      </c>
      <c r="O109" s="12" t="e">
        <f t="shared" ca="1" si="55"/>
        <v>#N/A</v>
      </c>
      <c r="P109" s="13" t="e">
        <f t="shared" ca="1" si="56"/>
        <v>#N/A</v>
      </c>
      <c r="Q109" s="12" t="e">
        <f ca="1">ROUND(Q79,Advanced!$D$8-(1+INT(LOG10(ABS(Q79)))))</f>
        <v>#N/A</v>
      </c>
      <c r="R109" s="12" t="e">
        <f t="shared" ca="1" si="60"/>
        <v>#N/A</v>
      </c>
      <c r="S109" s="12" t="e">
        <f t="shared" ca="1" si="60"/>
        <v>#N/A</v>
      </c>
      <c r="T109" s="12" t="e">
        <f ca="1">ROUND(T79,Advanced!$D$9-(1+INT(LOG10(ABS(T79)))))</f>
        <v>#N/A</v>
      </c>
      <c r="U109" s="15" t="e">
        <f t="shared" ca="1" si="58"/>
        <v>#N/A</v>
      </c>
      <c r="V109" s="12" t="e">
        <f t="shared" ca="1" si="61"/>
        <v>#N/A</v>
      </c>
      <c r="W109" s="85" t="e">
        <f t="shared" ca="1" si="61"/>
        <v>#N/A</v>
      </c>
    </row>
    <row r="110" spans="5:23">
      <c r="E110" s="120">
        <v>26</v>
      </c>
      <c r="F110" s="9">
        <f ca="1">Lookups!AB27</f>
        <v>10.742500000000007</v>
      </c>
      <c r="G110" s="113"/>
      <c r="H110" s="112"/>
      <c r="I110" s="112"/>
      <c r="J110" s="112"/>
      <c r="K110" s="12" t="e">
        <f ca="1">ROUND(K80,Advanced!$D$7-(1+INT(LOG10(ABS(K80)))))</f>
        <v>#N/A</v>
      </c>
      <c r="L110" s="12" t="e">
        <f ca="1">ROUND(L80,Advanced!$D$8-(1+INT(LOG10(ABS(L80)))))</f>
        <v>#N/A</v>
      </c>
      <c r="M110" s="12" t="e">
        <f t="shared" ca="1" si="54"/>
        <v>#N/A</v>
      </c>
      <c r="N110" s="12" t="e">
        <f ca="1">ROUND(N80,Advanced!$D$9-(1+INT(LOG10(ABS(N80)))))</f>
        <v>#N/A</v>
      </c>
      <c r="O110" s="12" t="e">
        <f t="shared" ca="1" si="55"/>
        <v>#N/A</v>
      </c>
      <c r="P110" s="13" t="e">
        <f t="shared" ca="1" si="56"/>
        <v>#N/A</v>
      </c>
      <c r="Q110" s="12" t="e">
        <f ca="1">ROUND(Q80,Advanced!$D$8-(1+INT(LOG10(ABS(Q80)))))</f>
        <v>#N/A</v>
      </c>
      <c r="R110" s="12" t="e">
        <f t="shared" ca="1" si="60"/>
        <v>#N/A</v>
      </c>
      <c r="S110" s="12" t="e">
        <f t="shared" ca="1" si="60"/>
        <v>#N/A</v>
      </c>
      <c r="T110" s="12" t="e">
        <f ca="1">ROUND(T80,Advanced!$D$9-(1+INT(LOG10(ABS(T80)))))</f>
        <v>#N/A</v>
      </c>
      <c r="U110" s="15" t="e">
        <f t="shared" ca="1" si="58"/>
        <v>#N/A</v>
      </c>
      <c r="V110" s="12" t="e">
        <f t="shared" ca="1" si="61"/>
        <v>#N/A</v>
      </c>
      <c r="W110" s="85" t="e">
        <f t="shared" ca="1" si="61"/>
        <v>#N/A</v>
      </c>
    </row>
    <row r="111" spans="5:23">
      <c r="E111" s="120">
        <v>27</v>
      </c>
      <c r="F111" s="9">
        <f ca="1">Lookups!AB28</f>
        <v>7.1724999999999994</v>
      </c>
      <c r="G111" s="113"/>
      <c r="H111" s="112"/>
      <c r="I111" s="112"/>
      <c r="J111" s="112"/>
      <c r="K111" s="12" t="e">
        <f ca="1">ROUND(K81,Advanced!$D$7-(1+INT(LOG10(ABS(K81)))))</f>
        <v>#N/A</v>
      </c>
      <c r="L111" s="12" t="e">
        <f ca="1">ROUND(L81,Advanced!$D$8-(1+INT(LOG10(ABS(L81)))))</f>
        <v>#N/A</v>
      </c>
      <c r="M111" s="12" t="e">
        <f t="shared" ca="1" si="54"/>
        <v>#N/A</v>
      </c>
      <c r="N111" s="12" t="e">
        <f ca="1">ROUND(N81,Advanced!$D$9-(1+INT(LOG10(ABS(N81)))))</f>
        <v>#N/A</v>
      </c>
      <c r="O111" s="12" t="e">
        <f t="shared" ca="1" si="55"/>
        <v>#N/A</v>
      </c>
      <c r="P111" s="13" t="e">
        <f t="shared" ca="1" si="56"/>
        <v>#N/A</v>
      </c>
      <c r="Q111" s="12" t="e">
        <f ca="1">ROUND(Q81,Advanced!$D$8-(1+INT(LOG10(ABS(Q81)))))</f>
        <v>#N/A</v>
      </c>
      <c r="R111" s="12" t="e">
        <f t="shared" ca="1" si="60"/>
        <v>#N/A</v>
      </c>
      <c r="S111" s="12" t="e">
        <f t="shared" ca="1" si="60"/>
        <v>#N/A</v>
      </c>
      <c r="T111" s="12" t="e">
        <f ca="1">ROUND(T81,Advanced!$D$9-(1+INT(LOG10(ABS(T81)))))</f>
        <v>#N/A</v>
      </c>
      <c r="U111" s="15" t="e">
        <f t="shared" ca="1" si="58"/>
        <v>#N/A</v>
      </c>
      <c r="V111" s="12" t="e">
        <f t="shared" ca="1" si="61"/>
        <v>#N/A</v>
      </c>
      <c r="W111" s="85" t="e">
        <f t="shared" ca="1" si="61"/>
        <v>#N/A</v>
      </c>
    </row>
    <row r="112" spans="5:23">
      <c r="E112" s="120">
        <v>28</v>
      </c>
      <c r="F112" s="9">
        <f ca="1">Lookups!AB29</f>
        <v>3.602499999999992</v>
      </c>
      <c r="G112" s="113"/>
      <c r="H112" s="112"/>
      <c r="I112" s="112"/>
      <c r="J112" s="112"/>
      <c r="K112" s="12" t="e">
        <f ca="1">ROUND(K82,Advanced!$D$7-(1+INT(LOG10(ABS(K82)))))</f>
        <v>#N/A</v>
      </c>
      <c r="L112" s="12" t="e">
        <f ca="1">ROUND(L82,Advanced!$D$8-(1+INT(LOG10(ABS(L82)))))</f>
        <v>#N/A</v>
      </c>
      <c r="M112" s="12" t="e">
        <f t="shared" ca="1" si="54"/>
        <v>#N/A</v>
      </c>
      <c r="N112" s="12" t="e">
        <f ca="1">ROUND(N82,Advanced!$D$9-(1+INT(LOG10(ABS(N82)))))</f>
        <v>#N/A</v>
      </c>
      <c r="O112" s="12" t="e">
        <f t="shared" ca="1" si="55"/>
        <v>#N/A</v>
      </c>
      <c r="P112" s="13" t="e">
        <f t="shared" ca="1" si="56"/>
        <v>#N/A</v>
      </c>
      <c r="Q112" s="12" t="e">
        <f ca="1">ROUND(Q82,Advanced!$D$8-(1+INT(LOG10(ABS(Q82)))))</f>
        <v>#N/A</v>
      </c>
      <c r="R112" s="12" t="e">
        <f t="shared" ca="1" si="60"/>
        <v>#N/A</v>
      </c>
      <c r="S112" s="12" t="e">
        <f t="shared" ca="1" si="60"/>
        <v>#N/A</v>
      </c>
      <c r="T112" s="12" t="e">
        <f ca="1">ROUND(T82,Advanced!$D$9-(1+INT(LOG10(ABS(T82)))))</f>
        <v>#N/A</v>
      </c>
      <c r="U112" s="15" t="e">
        <f t="shared" ca="1" si="58"/>
        <v>#N/A</v>
      </c>
      <c r="V112" s="12" t="e">
        <f t="shared" ca="1" si="61"/>
        <v>#N/A</v>
      </c>
      <c r="W112" s="85" t="e">
        <f t="shared" ca="1" si="61"/>
        <v>#N/A</v>
      </c>
    </row>
    <row r="113" spans="5:23">
      <c r="E113" s="120">
        <v>29</v>
      </c>
      <c r="F113" s="9">
        <f ca="1">Lookups!AB30</f>
        <v>3.2499999999998863E-2</v>
      </c>
      <c r="G113" s="113"/>
      <c r="H113" s="112"/>
      <c r="I113" s="112"/>
      <c r="J113" s="112"/>
      <c r="K113" s="12" t="e">
        <f ca="1">ROUND(K83,Advanced!$D$7-(1+INT(LOG10(ABS(K83)))))</f>
        <v>#N/A</v>
      </c>
      <c r="L113" s="12" t="e">
        <f ca="1">ROUND(L83,Advanced!$D$8-(1+INT(LOG10(ABS(L83)))))</f>
        <v>#N/A</v>
      </c>
      <c r="M113" s="12" t="e">
        <f t="shared" ca="1" si="54"/>
        <v>#N/A</v>
      </c>
      <c r="N113" s="12" t="e">
        <f ca="1">ROUND(N83,Advanced!$D$9-(1+INT(LOG10(ABS(N83)))))</f>
        <v>#N/A</v>
      </c>
      <c r="O113" s="12" t="e">
        <f t="shared" ca="1" si="55"/>
        <v>#N/A</v>
      </c>
      <c r="P113" s="13" t="e">
        <f t="shared" ca="1" si="56"/>
        <v>#N/A</v>
      </c>
      <c r="Q113" s="12" t="e">
        <f ca="1">ROUND(Q83,Advanced!$D$8-(1+INT(LOG10(ABS(Q83)))))</f>
        <v>#N/A</v>
      </c>
      <c r="R113" s="12" t="e">
        <f t="shared" ca="1" si="60"/>
        <v>#N/A</v>
      </c>
      <c r="S113" s="12" t="e">
        <f t="shared" ca="1" si="60"/>
        <v>#N/A</v>
      </c>
      <c r="T113" s="12" t="e">
        <f ca="1">ROUND(T83,Advanced!$D$9-(1+INT(LOG10(ABS(T83)))))</f>
        <v>#N/A</v>
      </c>
      <c r="U113" s="15" t="e">
        <f t="shared" ca="1" si="58"/>
        <v>#N/A</v>
      </c>
      <c r="V113" s="12" t="e">
        <f t="shared" ca="1" si="61"/>
        <v>#N/A</v>
      </c>
      <c r="W113" s="85" t="e">
        <f t="shared" ca="1" si="61"/>
        <v>#N/A</v>
      </c>
    </row>
  </sheetData>
  <pageMargins left="0.75" right="0.75" top="1" bottom="1" header="0.5" footer="0.5"/>
  <pageSetup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lcf76f155ced4ddcb4097134ff3c332f xmlns="7544563e-6cea-4e36-9290-44bff9a769c9">
      <Terms xmlns="http://schemas.microsoft.com/office/infopath/2007/PartnerControls"/>
    </lcf76f155ced4ddcb4097134ff3c332f>
    <TaxCatchAll xmlns="b86606ea-1070-40b9-8f3f-13836af2e48e"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CFAA72DD9E7E346820FA4BAC4191199" ma:contentTypeVersion="10" ma:contentTypeDescription="Create a new document." ma:contentTypeScope="" ma:versionID="d1cddef8f29d76f98adc5d8cc4a6c815">
  <xsd:schema xmlns:xsd="http://www.w3.org/2001/XMLSchema" xmlns:xs="http://www.w3.org/2001/XMLSchema" xmlns:p="http://schemas.microsoft.com/office/2006/metadata/properties" xmlns:ns2="0dec6b80-8a0b-4597-a50e-4ac7573641cf" xmlns:ns3="69230b17-b087-44be-97a2-2a97cafa18af" xmlns:ns4="7544563e-6cea-4e36-9290-44bff9a769c9" xmlns:ns5="b86606ea-1070-40b9-8f3f-13836af2e48e" targetNamespace="http://schemas.microsoft.com/office/2006/metadata/properties" ma:root="true" ma:fieldsID="f3d4cf22e1a9d5577a4b782ba9d72262" ns2:_="" ns3:_="" ns4:_="" ns5:_="">
    <xsd:import namespace="0dec6b80-8a0b-4597-a50e-4ac7573641cf"/>
    <xsd:import namespace="69230b17-b087-44be-97a2-2a97cafa18af"/>
    <xsd:import namespace="7544563e-6cea-4e36-9290-44bff9a769c9"/>
    <xsd:import namespace="b86606ea-1070-40b9-8f3f-13836af2e48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4:MediaServiceObjectDetectorVersions" minOccurs="0"/>
                <xsd:element ref="ns4:MediaServiceSearchProperties" minOccurs="0"/>
                <xsd:element ref="ns4:MediaServiceDateTaken" minOccurs="0"/>
                <xsd:element ref="ns4:lcf76f155ced4ddcb4097134ff3c332f" minOccurs="0"/>
                <xsd:element ref="ns5:TaxCatchAll" minOccurs="0"/>
                <xsd:element ref="ns4:MediaServiceOCR" minOccurs="0"/>
                <xsd:element ref="ns4:MediaServiceGenerationTime" minOccurs="0"/>
                <xsd:element ref="ns4: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dec6b80-8a0b-4597-a50e-4ac7573641c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9230b17-b087-44be-97a2-2a97cafa18af"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544563e-6cea-4e36-9290-44bff9a769c9" elementFormDefault="qualified">
    <xsd:import namespace="http://schemas.microsoft.com/office/2006/documentManagement/types"/>
    <xsd:import namespace="http://schemas.microsoft.com/office/infopath/2007/PartnerControls"/>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dfd89467-abf7-4d2a-b8aa-9009bfc9af10"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86606ea-1070-40b9-8f3f-13836af2e48e"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2d922892-7124-4525-b27f-40c5ae6eaf13}" ma:internalName="TaxCatchAll" ma:showField="CatchAllData" ma:web="b86606ea-1070-40b9-8f3f-13836af2e48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4916B18-44D3-4F28-8CDD-F4AD45BA9D3D}">
  <ds:schemaRefs>
    <ds:schemaRef ds:uri="http://purl.org/dc/dcmitype/"/>
    <ds:schemaRef ds:uri="69230b17-b087-44be-97a2-2a97cafa18af"/>
    <ds:schemaRef ds:uri="http://schemas.microsoft.com/office/2006/documentManagement/types"/>
    <ds:schemaRef ds:uri="http://purl.org/dc/terms/"/>
    <ds:schemaRef ds:uri="b86606ea-1070-40b9-8f3f-13836af2e48e"/>
    <ds:schemaRef ds:uri="7544563e-6cea-4e36-9290-44bff9a769c9"/>
    <ds:schemaRef ds:uri="0dec6b80-8a0b-4597-a50e-4ac7573641cf"/>
    <ds:schemaRef ds:uri="http://purl.org/dc/elements/1.1/"/>
    <ds:schemaRef ds:uri="http://schemas.microsoft.com/office/2006/metadata/properties"/>
    <ds:schemaRef ds:uri="http://schemas.microsoft.com/office/infopath/2007/PartnerControl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D0A5298C-E9AD-48C3-A0E6-BBFE2DF46693}">
  <ds:schemaRefs>
    <ds:schemaRef ds:uri="http://schemas.microsoft.com/sharepoint/v3/contenttype/forms"/>
  </ds:schemaRefs>
</ds:datastoreItem>
</file>

<file path=customXml/itemProps3.xml><?xml version="1.0" encoding="utf-8"?>
<ds:datastoreItem xmlns:ds="http://schemas.openxmlformats.org/officeDocument/2006/customXml" ds:itemID="{CFFEFC42-9528-436C-94B5-853E9D7E4DF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dec6b80-8a0b-4597-a50e-4ac7573641cf"/>
    <ds:schemaRef ds:uri="69230b17-b087-44be-97a2-2a97cafa18af"/>
    <ds:schemaRef ds:uri="7544563e-6cea-4e36-9290-44bff9a769c9"/>
    <ds:schemaRef ds:uri="b86606ea-1070-40b9-8f3f-13836af2e4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11</vt:i4>
      </vt:variant>
    </vt:vector>
  </HeadingPairs>
  <TitlesOfParts>
    <vt:vector size="28" baseType="lpstr">
      <vt:lpstr>CHARACTERIZE</vt:lpstr>
      <vt:lpstr>EXPORT Graph</vt:lpstr>
      <vt:lpstr>EXPORT Table</vt:lpstr>
      <vt:lpstr>Advanced</vt:lpstr>
      <vt:lpstr>Bulk Table</vt:lpstr>
      <vt:lpstr>BTCalc</vt:lpstr>
      <vt:lpstr>Bulk Graph</vt:lpstr>
      <vt:lpstr>BGCalc1</vt:lpstr>
      <vt:lpstr>BGCalc2</vt:lpstr>
      <vt:lpstr>BGCalc3</vt:lpstr>
      <vt:lpstr>LicenseAgreement</vt:lpstr>
      <vt:lpstr>Models</vt:lpstr>
      <vt:lpstr>Lookups</vt:lpstr>
      <vt:lpstr>temp</vt:lpstr>
      <vt:lpstr>led1</vt:lpstr>
      <vt:lpstr>led2</vt:lpstr>
      <vt:lpstr>led3</vt:lpstr>
      <vt:lpstr>FluxBins</vt:lpstr>
      <vt:lpstr>FluxList1</vt:lpstr>
      <vt:lpstr>FluxList2</vt:lpstr>
      <vt:lpstr>FluxList3</vt:lpstr>
      <vt:lpstr>FluxLookup1</vt:lpstr>
      <vt:lpstr>FluxLookup2</vt:lpstr>
      <vt:lpstr>FluxLookup3</vt:lpstr>
      <vt:lpstr>ModelsData</vt:lpstr>
      <vt:lpstr>NameIndexArray</vt:lpstr>
      <vt:lpstr>'EXPORT Graph'!Print_Area</vt:lpstr>
      <vt:lpstr>'EXPORT Table'!Print_Area</vt:lpstr>
    </vt:vector>
  </TitlesOfParts>
  <Manager/>
  <Company>Cree, Inc.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Product Characterization Tool (PCT)</dc:title>
  <dc:subject/>
  <dc:creator>Paul Scheidt</dc:creator>
  <cp:keywords/>
  <dc:description/>
  <cp:lastModifiedBy>Paul Scheidt</cp:lastModifiedBy>
  <cp:revision/>
  <dcterms:created xsi:type="dcterms:W3CDTF">2007-06-04T11:00:27Z</dcterms:created>
  <dcterms:modified xsi:type="dcterms:W3CDTF">2026-01-19T21:40:30Z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-1228597735</vt:i4>
  </property>
  <property fmtid="{D5CDD505-2E9C-101B-9397-08002B2CF9AE}" pid="3" name="_NewReviewCycle">
    <vt:lpwstr/>
  </property>
  <property fmtid="{D5CDD505-2E9C-101B-9397-08002B2CF9AE}" pid="4" name="_EmailSubject">
    <vt:lpwstr>When you are between meetings...</vt:lpwstr>
  </property>
  <property fmtid="{D5CDD505-2E9C-101B-9397-08002B2CF9AE}" pid="5" name="_AuthorEmail">
    <vt:lpwstr>Don_Hirsh@cree.com</vt:lpwstr>
  </property>
  <property fmtid="{D5CDD505-2E9C-101B-9397-08002B2CF9AE}" pid="6" name="_AuthorEmailDisplayName">
    <vt:lpwstr>Don Hirsh</vt:lpwstr>
  </property>
  <property fmtid="{D5CDD505-2E9C-101B-9397-08002B2CF9AE}" pid="7" name="_ReviewingToolsShownOnce">
    <vt:lpwstr/>
  </property>
  <property fmtid="{D5CDD505-2E9C-101B-9397-08002B2CF9AE}" pid="8" name="ContentTypeId">
    <vt:lpwstr>0x0101005CFAA72DD9E7E346820FA4BAC4191199</vt:lpwstr>
  </property>
  <property fmtid="{D5CDD505-2E9C-101B-9397-08002B2CF9AE}" pid="9" name="MediaServiceImageTags">
    <vt:lpwstr/>
  </property>
</Properties>
</file>